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Hearings/"/>
    </mc:Choice>
  </mc:AlternateContent>
  <xr:revisionPtr revIDLastSave="6" documentId="13_ncr:1_{5B810E40-EA20-489F-AC0A-67EE8DF55943}" xr6:coauthVersionLast="47" xr6:coauthVersionMax="47" xr10:uidLastSave="{7459EC2B-ADC4-41B1-9DD2-38BCBE05A12C}"/>
  <bookViews>
    <workbookView xWindow="-120" yWindow="-120" windowWidth="25440" windowHeight="15390" xr2:uid="{EE88E15A-89A5-4DCB-9D7F-C19CFC9084DD}"/>
  </bookViews>
  <sheets>
    <sheet name="App.2-BA_Combined" sheetId="1" r:id="rId1"/>
    <sheet name="App.2-BA_ERZ" sheetId="3" r:id="rId2"/>
    <sheet name="App.2-BA_HRZ" sheetId="37" r:id="rId3"/>
    <sheet name="App.2-BA_PRZ" sheetId="38" r:id="rId4"/>
    <sheet name="App.2-BA_BRZ" sheetId="36" r:id="rId5"/>
    <sheet name="App.2-BA_GRZ" sheetId="47" r:id="rId6"/>
    <sheet name="Components (WA)" sheetId="12" r:id="rId7"/>
    <sheet name="ERZ-2018" sheetId="39" r:id="rId8"/>
    <sheet name="ERZ-2017" sheetId="21" r:id="rId9"/>
    <sheet name="ERZ - 2016" sheetId="26" r:id="rId10"/>
    <sheet name="ERZ - 2015" sheetId="27" r:id="rId11"/>
    <sheet name="ERZ - 2014" sheetId="28" r:id="rId12"/>
    <sheet name="ERZ - 2013" sheetId="29" r:id="rId13"/>
    <sheet name="PRZ-2018" sheetId="40" r:id="rId14"/>
    <sheet name="PRZ-2017" sheetId="22" r:id="rId15"/>
    <sheet name="BRZ-2018" sheetId="41" r:id="rId16"/>
    <sheet name="BRZ-2017" sheetId="23" r:id="rId17"/>
    <sheet name="BR - 2016" sheetId="31" r:id="rId18"/>
    <sheet name="BR - 2015" sheetId="32" r:id="rId19"/>
    <sheet name="HRZ-2018" sheetId="42" r:id="rId20"/>
    <sheet name="HRZ-2017" sheetId="24" r:id="rId21"/>
    <sheet name="HZ - 2016" sheetId="34" r:id="rId22"/>
    <sheet name="HZ - 2015" sheetId="35" r:id="rId23"/>
    <sheet name="GRZ-2019" sheetId="43" r:id="rId24"/>
    <sheet name="GRZ-2018" sheetId="44" r:id="rId25"/>
    <sheet name="GRZ-2017" sheetId="45" r:id="rId26"/>
    <sheet name="GRZ-2016" sheetId="46" r:id="rId27"/>
  </sheets>
  <definedNames>
    <definedName name="\0" localSheetId="24">#REF!</definedName>
    <definedName name="\0" localSheetId="23">#REF!</definedName>
    <definedName name="\0">#REF!</definedName>
    <definedName name="\A" localSheetId="24">#REF!</definedName>
    <definedName name="\A" localSheetId="23">#REF!</definedName>
    <definedName name="\A">#REF!</definedName>
    <definedName name="\b" localSheetId="24">#REF!</definedName>
    <definedName name="\b" localSheetId="23">#REF!</definedName>
    <definedName name="\b">#REF!</definedName>
    <definedName name="\M">#REF!</definedName>
    <definedName name="\P" localSheetId="24">#REF!</definedName>
    <definedName name="\P" localSheetId="23">#REF!</definedName>
    <definedName name="\P">#REF!</definedName>
    <definedName name="\S">#REF!</definedName>
    <definedName name="\Z">#REF!</definedName>
    <definedName name="___________N4" localSheetId="24">#REF!</definedName>
    <definedName name="___________N4" localSheetId="23">#REF!</definedName>
    <definedName name="___________N4">#REF!</definedName>
    <definedName name="___________N6" localSheetId="24">#REF!</definedName>
    <definedName name="___________N6" localSheetId="23">#REF!</definedName>
    <definedName name="___________N6">#REF!</definedName>
    <definedName name="________HUB1">#REF!</definedName>
    <definedName name="________HUB2">#REF!</definedName>
    <definedName name="________HUB3">#REF!</definedName>
    <definedName name="________HUB4">#REF!</definedName>
    <definedName name="_______ACT995">#REF!</definedName>
    <definedName name="_______HUB1">#REF!</definedName>
    <definedName name="_______HUB2">#REF!</definedName>
    <definedName name="_______HUB3">#REF!</definedName>
    <definedName name="_______HUB4">#REF!</definedName>
    <definedName name="_______N4" localSheetId="24">#REF!</definedName>
    <definedName name="_______N4" localSheetId="23">#REF!</definedName>
    <definedName name="_______N4">#REF!</definedName>
    <definedName name="_______N6" localSheetId="24">#REF!</definedName>
    <definedName name="_______N6" localSheetId="23">#REF!</definedName>
    <definedName name="_______N6">#REF!</definedName>
    <definedName name="_______SUM1">#N/A</definedName>
    <definedName name="_______SUM2" localSheetId="24">#REF!</definedName>
    <definedName name="_______SUM2" localSheetId="23">#REF!</definedName>
    <definedName name="_______SUM2">#REF!</definedName>
    <definedName name="_______SUM3">#REF!</definedName>
    <definedName name="______ACT995">#REF!</definedName>
    <definedName name="______all1">#REF!</definedName>
    <definedName name="______cat2">#REF!</definedName>
    <definedName name="______FED07">#REF!</definedName>
    <definedName name="______FED09">#REF!</definedName>
    <definedName name="______FED10">#REF!</definedName>
    <definedName name="______FED11">#REF!</definedName>
    <definedName name="______HUB1">#REF!</definedName>
    <definedName name="______HUB2">#REF!</definedName>
    <definedName name="______HUB3">#REF!</definedName>
    <definedName name="______HUB4">#REF!</definedName>
    <definedName name="______map1">#REF!</definedName>
    <definedName name="______map2">#REF!</definedName>
    <definedName name="______ONT07">#REF!</definedName>
    <definedName name="______ONT10">#REF!</definedName>
    <definedName name="______SUM1">#N/A</definedName>
    <definedName name="______SUM2" localSheetId="24">#REF!</definedName>
    <definedName name="______SUM2" localSheetId="23">#REF!</definedName>
    <definedName name="______SUM2">#REF!</definedName>
    <definedName name="______SUM3">#REF!</definedName>
    <definedName name="______yo11121">#REF!</definedName>
    <definedName name="_____ACT995">#REF!</definedName>
    <definedName name="_____all1">#REF!</definedName>
    <definedName name="_____cat2">#REF!</definedName>
    <definedName name="_____FED06">#REF!</definedName>
    <definedName name="_____FED07">#REF!</definedName>
    <definedName name="_____FED08">#REF!</definedName>
    <definedName name="_____FED09">#REF!</definedName>
    <definedName name="_____FED10">#REF!</definedName>
    <definedName name="_____FED11">#REF!</definedName>
    <definedName name="_____HUB1">#REF!</definedName>
    <definedName name="_____HUB2">#REF!</definedName>
    <definedName name="_____HUB3">#REF!</definedName>
    <definedName name="_____HUB4">#REF!</definedName>
    <definedName name="_____map1">#REF!</definedName>
    <definedName name="_____map2">#REF!</definedName>
    <definedName name="_____N4" localSheetId="24">#REF!</definedName>
    <definedName name="_____N4" localSheetId="23">#REF!</definedName>
    <definedName name="_____N4">#REF!</definedName>
    <definedName name="_____N6" localSheetId="24">#REF!</definedName>
    <definedName name="_____N6" localSheetId="23">#REF!</definedName>
    <definedName name="_____N6">#REF!</definedName>
    <definedName name="_____ONT06">#REF!</definedName>
    <definedName name="_____ONT07">#REF!</definedName>
    <definedName name="_____ONT08">#REF!</definedName>
    <definedName name="_____ONT09">#REF!</definedName>
    <definedName name="_____ONT10">#REF!</definedName>
    <definedName name="_____ONT11">#REF!</definedName>
    <definedName name="_____SUM1">#N/A</definedName>
    <definedName name="_____SUM2" localSheetId="24">#REF!</definedName>
    <definedName name="_____SUM2" localSheetId="23">#REF!</definedName>
    <definedName name="_____SUM2">#REF!</definedName>
    <definedName name="_____SUM3">#REF!</definedName>
    <definedName name="_____yo11121">#REF!</definedName>
    <definedName name="____ACT995">#REF!</definedName>
    <definedName name="____all1">#REF!</definedName>
    <definedName name="____cat2">#REF!</definedName>
    <definedName name="____FED06">#REF!</definedName>
    <definedName name="____FED07">#REF!</definedName>
    <definedName name="____FED08">#REF!</definedName>
    <definedName name="____FED09">#REF!</definedName>
    <definedName name="____FED10">#REF!</definedName>
    <definedName name="____FED11">#REF!</definedName>
    <definedName name="____HUB1">#REF!</definedName>
    <definedName name="____HUB2">#REF!</definedName>
    <definedName name="____HUB3">#REF!</definedName>
    <definedName name="____HUB4">#REF!</definedName>
    <definedName name="____map1">#REF!</definedName>
    <definedName name="____map2">#REF!</definedName>
    <definedName name="____N4" localSheetId="24">#REF!</definedName>
    <definedName name="____N4" localSheetId="23">#REF!</definedName>
    <definedName name="____N4">#REF!</definedName>
    <definedName name="____N6" localSheetId="24">#REF!</definedName>
    <definedName name="____N6" localSheetId="23">#REF!</definedName>
    <definedName name="____N6">#REF!</definedName>
    <definedName name="____ONT06">#REF!</definedName>
    <definedName name="____ONT07">#REF!</definedName>
    <definedName name="____ONT08">#REF!</definedName>
    <definedName name="____ONT09">#REF!</definedName>
    <definedName name="____ONT10">#REF!</definedName>
    <definedName name="____ONT11">#REF!</definedName>
    <definedName name="____SUM1">#N/A</definedName>
    <definedName name="____SUM2" localSheetId="24">#REF!</definedName>
    <definedName name="____SUM2" localSheetId="23">#REF!</definedName>
    <definedName name="____SUM2">#REF!</definedName>
    <definedName name="____SUM3">#REF!</definedName>
    <definedName name="____yo11121">#REF!</definedName>
    <definedName name="___ACT995">#REF!</definedName>
    <definedName name="___all1">#REF!</definedName>
    <definedName name="___cat2">#REF!</definedName>
    <definedName name="___FED06">#REF!</definedName>
    <definedName name="___FED07">#REF!</definedName>
    <definedName name="___FED08">#REF!</definedName>
    <definedName name="___FED09">#REF!</definedName>
    <definedName name="___FED10">#REF!</definedName>
    <definedName name="___FED11">#REF!</definedName>
    <definedName name="___fin1" localSheetId="6" hidden="1">{#N/A,#N/A,TRUE,"UKUPNO";#N/A,#N/A,TRUE,"PLASMAN";#N/A,#N/A,TRUE,"REKAP"}</definedName>
    <definedName name="___fin1" localSheetId="26" hidden="1">{#N/A,#N/A,TRUE,"UKUPNO";#N/A,#N/A,TRUE,"PLASMAN";#N/A,#N/A,TRUE,"REKAP"}</definedName>
    <definedName name="___fin1" localSheetId="25" hidden="1">{#N/A,#N/A,TRUE,"UKUPNO";#N/A,#N/A,TRUE,"PLASMAN";#N/A,#N/A,TRUE,"REKAP"}</definedName>
    <definedName name="___fin1" localSheetId="24" hidden="1">{#N/A,#N/A,TRUE,"UKUPNO";#N/A,#N/A,TRUE,"PLASMAN";#N/A,#N/A,TRUE,"REKAP"}</definedName>
    <definedName name="___fin1" localSheetId="21" hidden="1">{#N/A,#N/A,TRUE,"UKUPNO";#N/A,#N/A,TRUE,"PLASMAN";#N/A,#N/A,TRUE,"REKAP"}</definedName>
    <definedName name="___fin1" localSheetId="14" hidden="1">{#N/A,#N/A,TRUE,"UKUPNO";#N/A,#N/A,TRUE,"PLASMAN";#N/A,#N/A,TRUE,"REKAP"}</definedName>
    <definedName name="___fin1" hidden="1">{#N/A,#N/A,TRUE,"UKUPNO";#N/A,#N/A,TRUE,"PLASMAN";#N/A,#N/A,TRUE,"REKAP"}</definedName>
    <definedName name="___HKJ1" localSheetId="6" hidden="1">{#N/A,#N/A,TRUE,"UKUPNO";#N/A,#N/A,TRUE,"PLASMAN";#N/A,#N/A,TRUE,"REKAP"}</definedName>
    <definedName name="___HKJ1" localSheetId="26" hidden="1">{#N/A,#N/A,TRUE,"UKUPNO";#N/A,#N/A,TRUE,"PLASMAN";#N/A,#N/A,TRUE,"REKAP"}</definedName>
    <definedName name="___HKJ1" localSheetId="25" hidden="1">{#N/A,#N/A,TRUE,"UKUPNO";#N/A,#N/A,TRUE,"PLASMAN";#N/A,#N/A,TRUE,"REKAP"}</definedName>
    <definedName name="___HKJ1" localSheetId="24" hidden="1">{#N/A,#N/A,TRUE,"UKUPNO";#N/A,#N/A,TRUE,"PLASMAN";#N/A,#N/A,TRUE,"REKAP"}</definedName>
    <definedName name="___HKJ1" localSheetId="21" hidden="1">{#N/A,#N/A,TRUE,"UKUPNO";#N/A,#N/A,TRUE,"PLASMAN";#N/A,#N/A,TRUE,"REKAP"}</definedName>
    <definedName name="___HKJ1" localSheetId="14" hidden="1">{#N/A,#N/A,TRUE,"UKUPNO";#N/A,#N/A,TRUE,"PLASMAN";#N/A,#N/A,TRUE,"REKAP"}</definedName>
    <definedName name="___HKJ1" hidden="1">{#N/A,#N/A,TRUE,"UKUPNO";#N/A,#N/A,TRUE,"PLASMAN";#N/A,#N/A,TRUE,"REKAP"}</definedName>
    <definedName name="___HR1" localSheetId="6" hidden="1">{#N/A,#N/A,TRUE,"UKUPNO";#N/A,#N/A,TRUE,"PLASMAN";#N/A,#N/A,TRUE,"REKAP"}</definedName>
    <definedName name="___HR1" localSheetId="26" hidden="1">{#N/A,#N/A,TRUE,"UKUPNO";#N/A,#N/A,TRUE,"PLASMAN";#N/A,#N/A,TRUE,"REKAP"}</definedName>
    <definedName name="___HR1" localSheetId="25" hidden="1">{#N/A,#N/A,TRUE,"UKUPNO";#N/A,#N/A,TRUE,"PLASMAN";#N/A,#N/A,TRUE,"REKAP"}</definedName>
    <definedName name="___HR1" localSheetId="24" hidden="1">{#N/A,#N/A,TRUE,"UKUPNO";#N/A,#N/A,TRUE,"PLASMAN";#N/A,#N/A,TRUE,"REKAP"}</definedName>
    <definedName name="___HR1" localSheetId="21" hidden="1">{#N/A,#N/A,TRUE,"UKUPNO";#N/A,#N/A,TRUE,"PLASMAN";#N/A,#N/A,TRUE,"REKAP"}</definedName>
    <definedName name="___HR1" localSheetId="14" hidden="1">{#N/A,#N/A,TRUE,"UKUPNO";#N/A,#N/A,TRUE,"PLASMAN";#N/A,#N/A,TRUE,"REKAP"}</definedName>
    <definedName name="___HR1" hidden="1">{#N/A,#N/A,TRUE,"UKUPNO";#N/A,#N/A,TRUE,"PLASMAN";#N/A,#N/A,TRUE,"REKAP"}</definedName>
    <definedName name="___HUB1">#REF!</definedName>
    <definedName name="___HUB2">#REF!</definedName>
    <definedName name="___HUB3">#REF!</definedName>
    <definedName name="___hub310">#REF!</definedName>
    <definedName name="___HUB4">#REF!</definedName>
    <definedName name="___INDEX_SHEET___ASAP_Utilities">#REF!</definedName>
    <definedName name="___K1" localSheetId="6" hidden="1">{#N/A,#N/A,TRUE,"UKUPNO";#N/A,#N/A,TRUE,"PLASMAN";#N/A,#N/A,TRUE,"REKAP"}</definedName>
    <definedName name="___K1" localSheetId="26" hidden="1">{#N/A,#N/A,TRUE,"UKUPNO";#N/A,#N/A,TRUE,"PLASMAN";#N/A,#N/A,TRUE,"REKAP"}</definedName>
    <definedName name="___K1" localSheetId="25" hidden="1">{#N/A,#N/A,TRUE,"UKUPNO";#N/A,#N/A,TRUE,"PLASMAN";#N/A,#N/A,TRUE,"REKAP"}</definedName>
    <definedName name="___K1" localSheetId="24" hidden="1">{#N/A,#N/A,TRUE,"UKUPNO";#N/A,#N/A,TRUE,"PLASMAN";#N/A,#N/A,TRUE,"REKAP"}</definedName>
    <definedName name="___K1" localSheetId="21" hidden="1">{#N/A,#N/A,TRUE,"UKUPNO";#N/A,#N/A,TRUE,"PLASMAN";#N/A,#N/A,TRUE,"REKAP"}</definedName>
    <definedName name="___K1" localSheetId="14" hidden="1">{#N/A,#N/A,TRUE,"UKUPNO";#N/A,#N/A,TRUE,"PLASMAN";#N/A,#N/A,TRUE,"REKAP"}</definedName>
    <definedName name="___K1" hidden="1">{#N/A,#N/A,TRUE,"UKUPNO";#N/A,#N/A,TRUE,"PLASMAN";#N/A,#N/A,TRUE,"REKAP"}</definedName>
    <definedName name="___KO1" localSheetId="6" hidden="1">{#N/A,#N/A,TRUE,"UKUPNO";#N/A,#N/A,TRUE,"PLASMAN";#N/A,#N/A,TRUE,"REKAP"}</definedName>
    <definedName name="___KO1" localSheetId="26" hidden="1">{#N/A,#N/A,TRUE,"UKUPNO";#N/A,#N/A,TRUE,"PLASMAN";#N/A,#N/A,TRUE,"REKAP"}</definedName>
    <definedName name="___KO1" localSheetId="25" hidden="1">{#N/A,#N/A,TRUE,"UKUPNO";#N/A,#N/A,TRUE,"PLASMAN";#N/A,#N/A,TRUE,"REKAP"}</definedName>
    <definedName name="___KO1" localSheetId="24" hidden="1">{#N/A,#N/A,TRUE,"UKUPNO";#N/A,#N/A,TRUE,"PLASMAN";#N/A,#N/A,TRUE,"REKAP"}</definedName>
    <definedName name="___KO1" localSheetId="21" hidden="1">{#N/A,#N/A,TRUE,"UKUPNO";#N/A,#N/A,TRUE,"PLASMAN";#N/A,#N/A,TRUE,"REKAP"}</definedName>
    <definedName name="___KO1" localSheetId="14" hidden="1">{#N/A,#N/A,TRUE,"UKUPNO";#N/A,#N/A,TRUE,"PLASMAN";#N/A,#N/A,TRUE,"REKAP"}</definedName>
    <definedName name="___KO1" hidden="1">{#N/A,#N/A,TRUE,"UKUPNO";#N/A,#N/A,TRUE,"PLASMAN";#N/A,#N/A,TRUE,"REKAP"}</definedName>
    <definedName name="___map1">#REF!</definedName>
    <definedName name="___map2">#REF!</definedName>
    <definedName name="___N4" localSheetId="24">#REF!</definedName>
    <definedName name="___N4" localSheetId="23">#REF!</definedName>
    <definedName name="___N4">#REF!</definedName>
    <definedName name="___N6" localSheetId="24">#REF!</definedName>
    <definedName name="___N6" localSheetId="23">#REF!</definedName>
    <definedName name="___N6">#REF!</definedName>
    <definedName name="___Oct2012">#REF!</definedName>
    <definedName name="___ONT06">#REF!</definedName>
    <definedName name="___ONT07">#REF!</definedName>
    <definedName name="___ONT08">#REF!</definedName>
    <definedName name="___ONT09">#REF!</definedName>
    <definedName name="___ONT10">#REF!</definedName>
    <definedName name="___ONT11">#REF!</definedName>
    <definedName name="___SE1" localSheetId="6" hidden="1">{#N/A,#N/A,FALSE,"Aging Summary";#N/A,#N/A,FALSE,"Ratio Analysis";#N/A,#N/A,FALSE,"Test 120 Day Accts";#N/A,#N/A,FALSE,"Tickmarks"}</definedName>
    <definedName name="___SE1" localSheetId="26" hidden="1">{#N/A,#N/A,FALSE,"Aging Summary";#N/A,#N/A,FALSE,"Ratio Analysis";#N/A,#N/A,FALSE,"Test 120 Day Accts";#N/A,#N/A,FALSE,"Tickmarks"}</definedName>
    <definedName name="___SE1" localSheetId="25" hidden="1">{#N/A,#N/A,FALSE,"Aging Summary";#N/A,#N/A,FALSE,"Ratio Analysis";#N/A,#N/A,FALSE,"Test 120 Day Accts";#N/A,#N/A,FALSE,"Tickmarks"}</definedName>
    <definedName name="___SE1" localSheetId="24" hidden="1">{#N/A,#N/A,FALSE,"Aging Summary";#N/A,#N/A,FALSE,"Ratio Analysis";#N/A,#N/A,FALSE,"Test 120 Day Accts";#N/A,#N/A,FALSE,"Tickmarks"}</definedName>
    <definedName name="___SE1" localSheetId="21" hidden="1">{#N/A,#N/A,FALSE,"Aging Summary";#N/A,#N/A,FALSE,"Ratio Analysis";#N/A,#N/A,FALSE,"Test 120 Day Accts";#N/A,#N/A,FALSE,"Tickmarks"}</definedName>
    <definedName name="___SE1" localSheetId="14" hidden="1">{#N/A,#N/A,FALSE,"Aging Summary";#N/A,#N/A,FALSE,"Ratio Analysis";#N/A,#N/A,FALSE,"Test 120 Day Accts";#N/A,#N/A,FALSE,"Tickmarks"}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 localSheetId="24">#REF!</definedName>
    <definedName name="___SUM2" localSheetId="23">#REF!</definedName>
    <definedName name="___SUM2">#REF!</definedName>
    <definedName name="___SUM3">#REF!</definedName>
    <definedName name="___w1" localSheetId="6" hidden="1">{#N/A,#N/A,TRUE,"UKUPNO";#N/A,#N/A,TRUE,"PLASMAN";#N/A,#N/A,TRUE,"REKAP"}</definedName>
    <definedName name="___w1" localSheetId="26" hidden="1">{#N/A,#N/A,TRUE,"UKUPNO";#N/A,#N/A,TRUE,"PLASMAN";#N/A,#N/A,TRUE,"REKAP"}</definedName>
    <definedName name="___w1" localSheetId="25" hidden="1">{#N/A,#N/A,TRUE,"UKUPNO";#N/A,#N/A,TRUE,"PLASMAN";#N/A,#N/A,TRUE,"REKAP"}</definedName>
    <definedName name="___w1" localSheetId="24" hidden="1">{#N/A,#N/A,TRUE,"UKUPNO";#N/A,#N/A,TRUE,"PLASMAN";#N/A,#N/A,TRUE,"REKAP"}</definedName>
    <definedName name="___w1" localSheetId="21" hidden="1">{#N/A,#N/A,TRUE,"UKUPNO";#N/A,#N/A,TRUE,"PLASMAN";#N/A,#N/A,TRUE,"REKAP"}</definedName>
    <definedName name="___w1" localSheetId="14" hidden="1">{#N/A,#N/A,TRUE,"UKUPNO";#N/A,#N/A,TRUE,"PLASMAN";#N/A,#N/A,TRUE,"REKAP"}</definedName>
    <definedName name="___w1" hidden="1">{#N/A,#N/A,TRUE,"UKUPNO";#N/A,#N/A,TRUE,"PLASMAN";#N/A,#N/A,TRUE,"REKAP"}</definedName>
    <definedName name="___yo11121">#REF!</definedName>
    <definedName name="___z1" localSheetId="6" hidden="1">{#N/A,#N/A,TRUE,"UKUPNO";#N/A,#N/A,TRUE,"PLASMAN";#N/A,#N/A,TRUE,"REKAP"}</definedName>
    <definedName name="___z1" localSheetId="26" hidden="1">{#N/A,#N/A,TRUE,"UKUPNO";#N/A,#N/A,TRUE,"PLASMAN";#N/A,#N/A,TRUE,"REKAP"}</definedName>
    <definedName name="___z1" localSheetId="25" hidden="1">{#N/A,#N/A,TRUE,"UKUPNO";#N/A,#N/A,TRUE,"PLASMAN";#N/A,#N/A,TRUE,"REKAP"}</definedName>
    <definedName name="___z1" localSheetId="24" hidden="1">{#N/A,#N/A,TRUE,"UKUPNO";#N/A,#N/A,TRUE,"PLASMAN";#N/A,#N/A,TRUE,"REKAP"}</definedName>
    <definedName name="___z1" localSheetId="21" hidden="1">{#N/A,#N/A,TRUE,"UKUPNO";#N/A,#N/A,TRUE,"PLASMAN";#N/A,#N/A,TRUE,"REKAP"}</definedName>
    <definedName name="___z1" localSheetId="14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localSheetId="6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localSheetId="26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localSheetId="25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localSheetId="24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localSheetId="2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localSheetId="14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all1">#REF!</definedName>
    <definedName name="__cat2">#REF!</definedName>
    <definedName name="__d2">#REF!</definedName>
    <definedName name="__FDS_HYPERLINK_TOGGLE_STATE__" hidden="1">"ON"</definedName>
    <definedName name="__FDS_UNIQUE_RANGE_ID_GENERATOR_COUNTER" hidden="1">1</definedName>
    <definedName name="__FED06">#REF!</definedName>
    <definedName name="__FED07">#REF!</definedName>
    <definedName name="__FED08">#REF!</definedName>
    <definedName name="__FED09">#REF!</definedName>
    <definedName name="__FED10">#REF!</definedName>
    <definedName name="__FED11">#REF!</definedName>
    <definedName name="__fin1" localSheetId="6" hidden="1">{#N/A,#N/A,TRUE,"UKUPNO";#N/A,#N/A,TRUE,"PLASMAN";#N/A,#N/A,TRUE,"REKAP"}</definedName>
    <definedName name="__fin1" localSheetId="26" hidden="1">{#N/A,#N/A,TRUE,"UKUPNO";#N/A,#N/A,TRUE,"PLASMAN";#N/A,#N/A,TRUE,"REKAP"}</definedName>
    <definedName name="__fin1" localSheetId="25" hidden="1">{#N/A,#N/A,TRUE,"UKUPNO";#N/A,#N/A,TRUE,"PLASMAN";#N/A,#N/A,TRUE,"REKAP"}</definedName>
    <definedName name="__fin1" localSheetId="24" hidden="1">{#N/A,#N/A,TRUE,"UKUPNO";#N/A,#N/A,TRUE,"PLASMAN";#N/A,#N/A,TRUE,"REKAP"}</definedName>
    <definedName name="__fin1" localSheetId="21" hidden="1">{#N/A,#N/A,TRUE,"UKUPNO";#N/A,#N/A,TRUE,"PLASMAN";#N/A,#N/A,TRUE,"REKAP"}</definedName>
    <definedName name="__fin1" localSheetId="14" hidden="1">{#N/A,#N/A,TRUE,"UKUPNO";#N/A,#N/A,TRUE,"PLASMAN";#N/A,#N/A,TRUE,"REKAP"}</definedName>
    <definedName name="__fin1" hidden="1">{#N/A,#N/A,TRUE,"UKUPNO";#N/A,#N/A,TRUE,"PLASMAN";#N/A,#N/A,TRUE,"REKAP"}</definedName>
    <definedName name="__HKJ1" localSheetId="6" hidden="1">{#N/A,#N/A,TRUE,"UKUPNO";#N/A,#N/A,TRUE,"PLASMAN";#N/A,#N/A,TRUE,"REKAP"}</definedName>
    <definedName name="__HKJ1" localSheetId="26" hidden="1">{#N/A,#N/A,TRUE,"UKUPNO";#N/A,#N/A,TRUE,"PLASMAN";#N/A,#N/A,TRUE,"REKAP"}</definedName>
    <definedName name="__HKJ1" localSheetId="25" hidden="1">{#N/A,#N/A,TRUE,"UKUPNO";#N/A,#N/A,TRUE,"PLASMAN";#N/A,#N/A,TRUE,"REKAP"}</definedName>
    <definedName name="__HKJ1" localSheetId="24" hidden="1">{#N/A,#N/A,TRUE,"UKUPNO";#N/A,#N/A,TRUE,"PLASMAN";#N/A,#N/A,TRUE,"REKAP"}</definedName>
    <definedName name="__HKJ1" localSheetId="21" hidden="1">{#N/A,#N/A,TRUE,"UKUPNO";#N/A,#N/A,TRUE,"PLASMAN";#N/A,#N/A,TRUE,"REKAP"}</definedName>
    <definedName name="__HKJ1" localSheetId="14" hidden="1">{#N/A,#N/A,TRUE,"UKUPNO";#N/A,#N/A,TRUE,"PLASMAN";#N/A,#N/A,TRUE,"REKAP"}</definedName>
    <definedName name="__HKJ1" hidden="1">{#N/A,#N/A,TRUE,"UKUPNO";#N/A,#N/A,TRUE,"PLASMAN";#N/A,#N/A,TRUE,"REKAP"}</definedName>
    <definedName name="__HR1" localSheetId="6" hidden="1">{#N/A,#N/A,TRUE,"UKUPNO";#N/A,#N/A,TRUE,"PLASMAN";#N/A,#N/A,TRUE,"REKAP"}</definedName>
    <definedName name="__HR1" localSheetId="26" hidden="1">{#N/A,#N/A,TRUE,"UKUPNO";#N/A,#N/A,TRUE,"PLASMAN";#N/A,#N/A,TRUE,"REKAP"}</definedName>
    <definedName name="__HR1" localSheetId="25" hidden="1">{#N/A,#N/A,TRUE,"UKUPNO";#N/A,#N/A,TRUE,"PLASMAN";#N/A,#N/A,TRUE,"REKAP"}</definedName>
    <definedName name="__HR1" localSheetId="24" hidden="1">{#N/A,#N/A,TRUE,"UKUPNO";#N/A,#N/A,TRUE,"PLASMAN";#N/A,#N/A,TRUE,"REKAP"}</definedName>
    <definedName name="__HR1" localSheetId="21" hidden="1">{#N/A,#N/A,TRUE,"UKUPNO";#N/A,#N/A,TRUE,"PLASMAN";#N/A,#N/A,TRUE,"REKAP"}</definedName>
    <definedName name="__HR1" localSheetId="14" hidden="1">{#N/A,#N/A,TRUE,"UKUPNO";#N/A,#N/A,TRUE,"PLASMAN";#N/A,#N/A,TRUE,"REKAP"}</definedName>
    <definedName name="__HR1" hidden="1">{#N/A,#N/A,TRUE,"UKUPNO";#N/A,#N/A,TRUE,"PLASMAN";#N/A,#N/A,TRUE,"REKAP"}</definedName>
    <definedName name="__HUB1">#REF!</definedName>
    <definedName name="__HUB2">#REF!</definedName>
    <definedName name="__HUB3">#REF!</definedName>
    <definedName name="__HUB4">#REF!</definedName>
    <definedName name="__K1" localSheetId="6" hidden="1">{#N/A,#N/A,TRUE,"UKUPNO";#N/A,#N/A,TRUE,"PLASMAN";#N/A,#N/A,TRUE,"REKAP"}</definedName>
    <definedName name="__K1" localSheetId="26" hidden="1">{#N/A,#N/A,TRUE,"UKUPNO";#N/A,#N/A,TRUE,"PLASMAN";#N/A,#N/A,TRUE,"REKAP"}</definedName>
    <definedName name="__K1" localSheetId="25" hidden="1">{#N/A,#N/A,TRUE,"UKUPNO";#N/A,#N/A,TRUE,"PLASMAN";#N/A,#N/A,TRUE,"REKAP"}</definedName>
    <definedName name="__K1" localSheetId="24" hidden="1">{#N/A,#N/A,TRUE,"UKUPNO";#N/A,#N/A,TRUE,"PLASMAN";#N/A,#N/A,TRUE,"REKAP"}</definedName>
    <definedName name="__K1" localSheetId="21" hidden="1">{#N/A,#N/A,TRUE,"UKUPNO";#N/A,#N/A,TRUE,"PLASMAN";#N/A,#N/A,TRUE,"REKAP"}</definedName>
    <definedName name="__K1" localSheetId="14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localSheetId="6" hidden="1">{#N/A,#N/A,TRUE,"UKUPNO";#N/A,#N/A,TRUE,"PLASMAN";#N/A,#N/A,TRUE,"REKAP"}</definedName>
    <definedName name="__KO1" localSheetId="26" hidden="1">{#N/A,#N/A,TRUE,"UKUPNO";#N/A,#N/A,TRUE,"PLASMAN";#N/A,#N/A,TRUE,"REKAP"}</definedName>
    <definedName name="__KO1" localSheetId="25" hidden="1">{#N/A,#N/A,TRUE,"UKUPNO";#N/A,#N/A,TRUE,"PLASMAN";#N/A,#N/A,TRUE,"REKAP"}</definedName>
    <definedName name="__KO1" localSheetId="24" hidden="1">{#N/A,#N/A,TRUE,"UKUPNO";#N/A,#N/A,TRUE,"PLASMAN";#N/A,#N/A,TRUE,"REKAP"}</definedName>
    <definedName name="__KO1" localSheetId="21" hidden="1">{#N/A,#N/A,TRUE,"UKUPNO";#N/A,#N/A,TRUE,"PLASMAN";#N/A,#N/A,TRUE,"REKAP"}</definedName>
    <definedName name="__KO1" localSheetId="14" hidden="1">{#N/A,#N/A,TRUE,"UKUPNO";#N/A,#N/A,TRUE,"PLASMAN";#N/A,#N/A,TRUE,"REKAP"}</definedName>
    <definedName name="__KO1" hidden="1">{#N/A,#N/A,TRUE,"UKUPNO";#N/A,#N/A,TRUE,"PLASMAN";#N/A,#N/A,TRUE,"REKAP"}</definedName>
    <definedName name="__map1">#REF!</definedName>
    <definedName name="__map2">#REF!</definedName>
    <definedName name="__msq964">#REF!</definedName>
    <definedName name="__N4" localSheetId="24">#REF!</definedName>
    <definedName name="__N4" localSheetId="23">#REF!</definedName>
    <definedName name="__N4">#REF!</definedName>
    <definedName name="__N6" localSheetId="24">#REF!</definedName>
    <definedName name="__N6" localSheetId="23">#REF!</definedName>
    <definedName name="__N6">#REF!</definedName>
    <definedName name="__No1000">#REF!</definedName>
    <definedName name="__ONT06">#REF!</definedName>
    <definedName name="__ONT07">#REF!</definedName>
    <definedName name="__ONT08">#REF!</definedName>
    <definedName name="__ONT09">#REF!</definedName>
    <definedName name="__ONT10">#REF!</definedName>
    <definedName name="__ONT11">#REF!</definedName>
    <definedName name="__r" localSheetId="6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localSheetId="26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localSheetId="25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localSheetId="24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localSheetId="2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localSheetId="14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localSheetId="6" hidden="1">{#N/A,#N/A,FALSE,"Aging Summary";#N/A,#N/A,FALSE,"Ratio Analysis";#N/A,#N/A,FALSE,"Test 120 Day Accts";#N/A,#N/A,FALSE,"Tickmarks"}</definedName>
    <definedName name="__SE1" localSheetId="26" hidden="1">{#N/A,#N/A,FALSE,"Aging Summary";#N/A,#N/A,FALSE,"Ratio Analysis";#N/A,#N/A,FALSE,"Test 120 Day Accts";#N/A,#N/A,FALSE,"Tickmarks"}</definedName>
    <definedName name="__SE1" localSheetId="25" hidden="1">{#N/A,#N/A,FALSE,"Aging Summary";#N/A,#N/A,FALSE,"Ratio Analysis";#N/A,#N/A,FALSE,"Test 120 Day Accts";#N/A,#N/A,FALSE,"Tickmarks"}</definedName>
    <definedName name="__SE1" localSheetId="24" hidden="1">{#N/A,#N/A,FALSE,"Aging Summary";#N/A,#N/A,FALSE,"Ratio Analysis";#N/A,#N/A,FALSE,"Test 120 Day Accts";#N/A,#N/A,FALSE,"Tickmarks"}</definedName>
    <definedName name="__SE1" localSheetId="21" hidden="1">{#N/A,#N/A,FALSE,"Aging Summary";#N/A,#N/A,FALSE,"Ratio Analysis";#N/A,#N/A,FALSE,"Test 120 Day Accts";#N/A,#N/A,FALSE,"Tickmarks"}</definedName>
    <definedName name="__SE1" localSheetId="14" hidden="1">{#N/A,#N/A,FALSE,"Aging Summary";#N/A,#N/A,FALSE,"Ratio Analysis";#N/A,#N/A,FALSE,"Test 120 Day Accts";#N/A,#N/A,FALSE,"Tickmarks"}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 localSheetId="24">#REF!</definedName>
    <definedName name="__SUM2" localSheetId="23">#REF!</definedName>
    <definedName name="__SUM2">#REF!</definedName>
    <definedName name="__SUM3">#REF!</definedName>
    <definedName name="__w1" localSheetId="6" hidden="1">{#N/A,#N/A,TRUE,"UKUPNO";#N/A,#N/A,TRUE,"PLASMAN";#N/A,#N/A,TRUE,"REKAP"}</definedName>
    <definedName name="__w1" localSheetId="26" hidden="1">{#N/A,#N/A,TRUE,"UKUPNO";#N/A,#N/A,TRUE,"PLASMAN";#N/A,#N/A,TRUE,"REKAP"}</definedName>
    <definedName name="__w1" localSheetId="25" hidden="1">{#N/A,#N/A,TRUE,"UKUPNO";#N/A,#N/A,TRUE,"PLASMAN";#N/A,#N/A,TRUE,"REKAP"}</definedName>
    <definedName name="__w1" localSheetId="24" hidden="1">{#N/A,#N/A,TRUE,"UKUPNO";#N/A,#N/A,TRUE,"PLASMAN";#N/A,#N/A,TRUE,"REKAP"}</definedName>
    <definedName name="__w1" localSheetId="21" hidden="1">{#N/A,#N/A,TRUE,"UKUPNO";#N/A,#N/A,TRUE,"PLASMAN";#N/A,#N/A,TRUE,"REKAP"}</definedName>
    <definedName name="__w1" localSheetId="14" hidden="1">{#N/A,#N/A,TRUE,"UKUPNO";#N/A,#N/A,TRUE,"PLASMAN";#N/A,#N/A,TRUE,"REKAP"}</definedName>
    <definedName name="__w1" hidden="1">{#N/A,#N/A,TRUE,"UKUPNO";#N/A,#N/A,TRUE,"PLASMAN";#N/A,#N/A,TRUE,"REKAP"}</definedName>
    <definedName name="__yo11121">#REF!</definedName>
    <definedName name="__z1" localSheetId="6" hidden="1">{#N/A,#N/A,TRUE,"UKUPNO";#N/A,#N/A,TRUE,"PLASMAN";#N/A,#N/A,TRUE,"REKAP"}</definedName>
    <definedName name="__z1" localSheetId="26" hidden="1">{#N/A,#N/A,TRUE,"UKUPNO";#N/A,#N/A,TRUE,"PLASMAN";#N/A,#N/A,TRUE,"REKAP"}</definedName>
    <definedName name="__z1" localSheetId="25" hidden="1">{#N/A,#N/A,TRUE,"UKUPNO";#N/A,#N/A,TRUE,"PLASMAN";#N/A,#N/A,TRUE,"REKAP"}</definedName>
    <definedName name="__z1" localSheetId="24" hidden="1">{#N/A,#N/A,TRUE,"UKUPNO";#N/A,#N/A,TRUE,"PLASMAN";#N/A,#N/A,TRUE,"REKAP"}</definedName>
    <definedName name="__z1" localSheetId="21" hidden="1">{#N/A,#N/A,TRUE,"UKUPNO";#N/A,#N/A,TRUE,"PLASMAN";#N/A,#N/A,TRUE,"REKAP"}</definedName>
    <definedName name="__z1" localSheetId="14" hidden="1">{#N/A,#N/A,TRUE,"UKUPNO";#N/A,#N/A,TRUE,"PLASMAN";#N/A,#N/A,TRUE,"REKAP"}</definedName>
    <definedName name="__z1" hidden="1">{#N/A,#N/A,TRUE,"UKUPNO";#N/A,#N/A,TRUE,"PLASMAN";#N/A,#N/A,TRUE,"REKAP"}</definedName>
    <definedName name="_00_THESI_01001_AV001">#REF!</definedName>
    <definedName name="_00_THESI_01001_AV004">#REF!</definedName>
    <definedName name="_00_THESI_02001_AV001">#REF!</definedName>
    <definedName name="_00_THESI_02001_AV004">#REF!</definedName>
    <definedName name="_00_THESI_08001_AV001">#REF!</definedName>
    <definedName name="_0001" localSheetId="24">#REF!</definedName>
    <definedName name="_0001" localSheetId="23">#REF!</definedName>
    <definedName name="_0001">#REF!</definedName>
    <definedName name="_0002" localSheetId="24">#REF!</definedName>
    <definedName name="_0002" localSheetId="23">#REF!</definedName>
    <definedName name="_0002">#REF!</definedName>
    <definedName name="_0010" localSheetId="24">#REF!</definedName>
    <definedName name="_0010" localSheetId="23">#REF!</definedName>
    <definedName name="_0010">#REF!</definedName>
    <definedName name="_0010AP" localSheetId="24">#REF!</definedName>
    <definedName name="_0010AP" localSheetId="23">#REF!</definedName>
    <definedName name="_0010AP">#REF!</definedName>
    <definedName name="_0015" localSheetId="24">#REF!</definedName>
    <definedName name="_0015" localSheetId="23">#REF!</definedName>
    <definedName name="_0015">#REF!</definedName>
    <definedName name="_0015AP" localSheetId="24">#REF!</definedName>
    <definedName name="_0015AP" localSheetId="23">#REF!</definedName>
    <definedName name="_0015AP">#REF!</definedName>
    <definedName name="_0020" localSheetId="24">#REF!</definedName>
    <definedName name="_0020" localSheetId="23">#REF!</definedName>
    <definedName name="_0020">#REF!</definedName>
    <definedName name="_0020AP" localSheetId="24">#REF!</definedName>
    <definedName name="_0020AP" localSheetId="23">#REF!</definedName>
    <definedName name="_0020AP">#REF!</definedName>
    <definedName name="_0050" localSheetId="24">#REF!</definedName>
    <definedName name="_0050" localSheetId="23">#REF!</definedName>
    <definedName name="_0050">#REF!</definedName>
    <definedName name="_0050AP" localSheetId="24">#REF!</definedName>
    <definedName name="_0050AP" localSheetId="23">#REF!</definedName>
    <definedName name="_0050AP">#REF!</definedName>
    <definedName name="_007">#REF!</definedName>
    <definedName name="_0070" localSheetId="24">#REF!</definedName>
    <definedName name="_0070" localSheetId="23">#REF!</definedName>
    <definedName name="_0070">#REF!</definedName>
    <definedName name="_0070AP" localSheetId="24">#REF!</definedName>
    <definedName name="_0070AP" localSheetId="23">#REF!</definedName>
    <definedName name="_0070AP">#REF!</definedName>
    <definedName name="_0071" localSheetId="24">#REF!</definedName>
    <definedName name="_0071" localSheetId="23">#REF!</definedName>
    <definedName name="_0071">#REF!</definedName>
    <definedName name="_0071AP" localSheetId="24">#REF!</definedName>
    <definedName name="_0071AP" localSheetId="23">#REF!</definedName>
    <definedName name="_0071AP">#REF!</definedName>
    <definedName name="_0072" localSheetId="24">#REF!</definedName>
    <definedName name="_0072" localSheetId="23">#REF!</definedName>
    <definedName name="_0072">#REF!</definedName>
    <definedName name="_0073" localSheetId="24">#REF!</definedName>
    <definedName name="_0073" localSheetId="23">#REF!</definedName>
    <definedName name="_0073">#REF!</definedName>
    <definedName name="_0073AP" localSheetId="24">#REF!</definedName>
    <definedName name="_0073AP" localSheetId="23">#REF!</definedName>
    <definedName name="_0073AP">#REF!</definedName>
    <definedName name="_0075" localSheetId="24">#REF!</definedName>
    <definedName name="_0075" localSheetId="23">#REF!</definedName>
    <definedName name="_0075">#REF!</definedName>
    <definedName name="_0075AP" localSheetId="24">#REF!</definedName>
    <definedName name="_0075AP" localSheetId="23">#REF!</definedName>
    <definedName name="_0075AP">#REF!</definedName>
    <definedName name="_0076" localSheetId="24">#REF!</definedName>
    <definedName name="_0076" localSheetId="23">#REF!</definedName>
    <definedName name="_0076">#REF!</definedName>
    <definedName name="_0077" localSheetId="24">#REF!</definedName>
    <definedName name="_0077" localSheetId="23">#REF!</definedName>
    <definedName name="_0077">#REF!</definedName>
    <definedName name="_0077AP" localSheetId="24">#REF!</definedName>
    <definedName name="_0077AP" localSheetId="23">#REF!</definedName>
    <definedName name="_0077AP">#REF!</definedName>
    <definedName name="_0078" localSheetId="24">#REF!</definedName>
    <definedName name="_0078" localSheetId="23">#REF!</definedName>
    <definedName name="_0078">#REF!</definedName>
    <definedName name="_0078AP" localSheetId="24">#REF!</definedName>
    <definedName name="_0078AP" localSheetId="23">#REF!</definedName>
    <definedName name="_0078AP">#REF!</definedName>
    <definedName name="_0078AP2" localSheetId="24">#REF!</definedName>
    <definedName name="_0078AP2" localSheetId="23">#REF!</definedName>
    <definedName name="_0078AP2">#REF!</definedName>
    <definedName name="_0078AP3" localSheetId="24">#REF!</definedName>
    <definedName name="_0078AP3" localSheetId="23">#REF!</definedName>
    <definedName name="_0078AP3">#REF!</definedName>
    <definedName name="_0079" localSheetId="24">#REF!</definedName>
    <definedName name="_0079" localSheetId="23">#REF!</definedName>
    <definedName name="_0079">#REF!</definedName>
    <definedName name="_0079AP" localSheetId="24">#REF!</definedName>
    <definedName name="_0079AP" localSheetId="23">#REF!</definedName>
    <definedName name="_0079AP">#REF!</definedName>
    <definedName name="_0080" localSheetId="24">#REF!</definedName>
    <definedName name="_0080" localSheetId="23">#REF!</definedName>
    <definedName name="_0080">#REF!</definedName>
    <definedName name="_0080AP" localSheetId="24">#REF!</definedName>
    <definedName name="_0080AP" localSheetId="23">#REF!</definedName>
    <definedName name="_0080AP">#REF!</definedName>
    <definedName name="_0081" localSheetId="24">#REF!</definedName>
    <definedName name="_0081" localSheetId="23">#REF!</definedName>
    <definedName name="_0081">#REF!</definedName>
    <definedName name="_0081AP" localSheetId="24">#REF!</definedName>
    <definedName name="_0081AP" localSheetId="23">#REF!</definedName>
    <definedName name="_0081AP">#REF!</definedName>
    <definedName name="_0082" localSheetId="24">#REF!</definedName>
    <definedName name="_0082" localSheetId="23">#REF!</definedName>
    <definedName name="_0082">#REF!</definedName>
    <definedName name="_0090" localSheetId="24">#REF!</definedName>
    <definedName name="_0090" localSheetId="23">#REF!</definedName>
    <definedName name="_0090">#REF!</definedName>
    <definedName name="_0090AP" localSheetId="24">#REF!</definedName>
    <definedName name="_0090AP" localSheetId="23">#REF!</definedName>
    <definedName name="_0090AP">#REF!</definedName>
    <definedName name="_0110" localSheetId="24">#REF!</definedName>
    <definedName name="_0110" localSheetId="23">#REF!</definedName>
    <definedName name="_0110">#REF!</definedName>
    <definedName name="_0110AP" localSheetId="24">#REF!</definedName>
    <definedName name="_0110AP" localSheetId="23">#REF!</definedName>
    <definedName name="_0110AP">#REF!</definedName>
    <definedName name="_0115" localSheetId="24">#REF!</definedName>
    <definedName name="_0115" localSheetId="23">#REF!</definedName>
    <definedName name="_0115">#REF!</definedName>
    <definedName name="_0115AP" localSheetId="24">#REF!</definedName>
    <definedName name="_0115AP" localSheetId="23">#REF!</definedName>
    <definedName name="_0115AP">#REF!</definedName>
    <definedName name="_0120" localSheetId="24">#REF!</definedName>
    <definedName name="_0120" localSheetId="23">#REF!</definedName>
    <definedName name="_0120">#REF!</definedName>
    <definedName name="_0120AP" localSheetId="24">#REF!</definedName>
    <definedName name="_0120AP" localSheetId="23">#REF!</definedName>
    <definedName name="_0120AP">#REF!</definedName>
    <definedName name="_0130" localSheetId="24">#REF!</definedName>
    <definedName name="_0130" localSheetId="23">#REF!</definedName>
    <definedName name="_0130">#REF!</definedName>
    <definedName name="_0130AP" localSheetId="24">#REF!</definedName>
    <definedName name="_0130AP" localSheetId="23">#REF!</definedName>
    <definedName name="_0130AP">#REF!</definedName>
    <definedName name="_0140" localSheetId="24">#REF!</definedName>
    <definedName name="_0140" localSheetId="23">#REF!</definedName>
    <definedName name="_0140">#REF!</definedName>
    <definedName name="_0140AP" localSheetId="24">#REF!</definedName>
    <definedName name="_0140AP" localSheetId="23">#REF!</definedName>
    <definedName name="_0140AP">#REF!</definedName>
    <definedName name="_0141" localSheetId="24">#REF!</definedName>
    <definedName name="_0141" localSheetId="23">#REF!</definedName>
    <definedName name="_0141">#REF!</definedName>
    <definedName name="_0141AP" localSheetId="24">#REF!</definedName>
    <definedName name="_0141AP" localSheetId="23">#REF!</definedName>
    <definedName name="_0141AP">#REF!</definedName>
    <definedName name="_0150" localSheetId="24">#REF!</definedName>
    <definedName name="_0150" localSheetId="23">#REF!</definedName>
    <definedName name="_0150">#REF!</definedName>
    <definedName name="_0150AP" localSheetId="24">#REF!</definedName>
    <definedName name="_0150AP" localSheetId="23">#REF!</definedName>
    <definedName name="_0150AP">#REF!</definedName>
    <definedName name="_0153" localSheetId="24">#REF!</definedName>
    <definedName name="_0153" localSheetId="23">#REF!</definedName>
    <definedName name="_0153">#REF!</definedName>
    <definedName name="_0153AP" localSheetId="24">#REF!</definedName>
    <definedName name="_0153AP" localSheetId="23">#REF!</definedName>
    <definedName name="_0153AP">#REF!</definedName>
    <definedName name="_1__FDSAUDITLINK__" localSheetId="6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localSheetId="26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localSheetId="25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localSheetId="24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localSheetId="21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localSheetId="14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localSheetId="6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localSheetId="26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localSheetId="25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localSheetId="24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localSheetId="21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localSheetId="14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localSheetId="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2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25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2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2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1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 localSheetId="24">#REF!</definedName>
    <definedName name="_10GJ" localSheetId="23">#REF!</definedName>
    <definedName name="_10GJ">#REF!</definedName>
    <definedName name="_11__123Graph_AChart_2A" hidden="1">#REF!</definedName>
    <definedName name="_11__123Graph_AGROWTH_REVS_B" hidden="1">#REF!</definedName>
    <definedName name="_11__FDSAUDITLINK__" localSheetId="6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localSheetId="26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localSheetId="25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localSheetId="24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localSheetId="21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localSheetId="14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0">#REF!</definedName>
    <definedName name="_1101">#REF!</definedName>
    <definedName name="_110GJ" localSheetId="24">#REF!</definedName>
    <definedName name="_110GJ" localSheetId="23">#REF!</definedName>
    <definedName name="_110GJ">#REF!</definedName>
    <definedName name="_1120">#REF!</definedName>
    <definedName name="_1140">#REF!</definedName>
    <definedName name="_1150">#REF!</definedName>
    <definedName name="_1153">#REF!</definedName>
    <definedName name="_115GJ" localSheetId="24">#REF!</definedName>
    <definedName name="_115GJ" localSheetId="23">#REF!</definedName>
    <definedName name="_115GJ">#REF!</definedName>
    <definedName name="_12__123Graph_ACHART_30" hidden="1">#REF!</definedName>
    <definedName name="_12__123Graph_BCHART_111" hidden="1">#REF!</definedName>
    <definedName name="_12__FDSAUDITLINK__" localSheetId="6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localSheetId="26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localSheetId="25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localSheetId="24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localSheetId="21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localSheetId="14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 localSheetId="24">#REF!</definedName>
    <definedName name="_120GJ" localSheetId="23">#REF!</definedName>
    <definedName name="_120GJ">#REF!</definedName>
    <definedName name="_13__123Graph_BCHART_112" hidden="1">#REF!</definedName>
    <definedName name="_13__FDSAUDITLINK__" localSheetId="6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localSheetId="26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localSheetId="25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localSheetId="24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localSheetId="21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localSheetId="14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 localSheetId="24">#REF!</definedName>
    <definedName name="_130GJ" localSheetId="23">#REF!</definedName>
    <definedName name="_130GJ">#REF!</definedName>
    <definedName name="_14__123Graph_BCHART_26" hidden="1">#REF!</definedName>
    <definedName name="_14__FDSAUDITLINK__" localSheetId="6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localSheetId="26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localSheetId="25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localSheetId="24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localSheetId="21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localSheetId="14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 localSheetId="24">#REF!</definedName>
    <definedName name="_140GJ" localSheetId="23">#REF!</definedName>
    <definedName name="_140GJ">#REF!</definedName>
    <definedName name="_141GJ" localSheetId="24">#REF!</definedName>
    <definedName name="_141GJ" localSheetId="23">#REF!</definedName>
    <definedName name="_141GJ">#REF!</definedName>
    <definedName name="_14CO_BS">#REF!</definedName>
    <definedName name="_14CO_BS_RESTATED">#REF!</definedName>
    <definedName name="_14CO_CF">#REF!</definedName>
    <definedName name="_14CO_CF_RESTATED">#REF!</definedName>
    <definedName name="_14CO_IS">#REF!</definedName>
    <definedName name="_14CO_IS_RESTATED">#REF!</definedName>
    <definedName name="_15__123Graph_AGROSS_MARGINS" hidden="1">#REF!</definedName>
    <definedName name="_15__123Graph_BCHART_29" hidden="1">#REF!</definedName>
    <definedName name="_15__FDSAUDITLINK__" localSheetId="6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localSheetId="26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localSheetId="25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localSheetId="24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localSheetId="21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localSheetId="14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 localSheetId="24">#REF!</definedName>
    <definedName name="_150GJ" localSheetId="23">#REF!</definedName>
    <definedName name="_150GJ">#REF!</definedName>
    <definedName name="_153GJ" localSheetId="24">#REF!</definedName>
    <definedName name="_153GJ" localSheetId="23">#REF!</definedName>
    <definedName name="_153GJ">#REF!</definedName>
    <definedName name="_15GJ" localSheetId="24">#REF!</definedName>
    <definedName name="_15GJ" localSheetId="23">#REF!</definedName>
    <definedName name="_15GJ">#REF!</definedName>
    <definedName name="_16__123Graph_BGROSS_MARGINS" hidden="1">#REF!</definedName>
    <definedName name="_16__FDSAUDITLINK__" localSheetId="6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localSheetId="26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localSheetId="25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localSheetId="24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localSheetId="21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localSheetId="14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localSheetId="6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localSheetId="26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localSheetId="25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localSheetId="24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localSheetId="21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localSheetId="14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localSheetId="6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localSheetId="26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localSheetId="25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localSheetId="24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localSheetId="21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localSheetId="14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localSheetId="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localSheetId="2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localSheetId="25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localSheetId="2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localSheetId="2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localSheetId="1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 localSheetId="24">#REF!</definedName>
    <definedName name="_1A_P" localSheetId="23">#REF!</definedName>
    <definedName name="_1A_P">#REF!</definedName>
    <definedName name="_1st__250_KWH">#REF!</definedName>
    <definedName name="_1ST_QUARTER" localSheetId="24">#REF!</definedName>
    <definedName name="_1ST_QUARTER" localSheetId="23">#REF!</definedName>
    <definedName name="_1ST_QUARTER">#REF!</definedName>
    <definedName name="_2__123Graph_ACHART_111" hidden="1">#REF!</definedName>
    <definedName name="_2__FDSAUDITLINK__" localSheetId="6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localSheetId="26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localSheetId="25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localSheetId="24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localSheetId="21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localSheetId="14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localSheetId="6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localSheetId="26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localSheetId="25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localSheetId="24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localSheetId="21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localSheetId="14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0">#REF!</definedName>
    <definedName name="_201">#REF!</definedName>
    <definedName name="_2014_Planned_ISA_Month">#REF!</definedName>
    <definedName name="_203">#REF!</definedName>
    <definedName name="_204">#REF!</definedName>
    <definedName name="_205">#REF!</definedName>
    <definedName name="_206">#REF!</definedName>
    <definedName name="_207">#REF!</definedName>
    <definedName name="_208">#REF!</definedName>
    <definedName name="_209">#REF!</definedName>
    <definedName name="_20GJ" localSheetId="24">#REF!</definedName>
    <definedName name="_20GJ" localSheetId="23">#REF!</definedName>
    <definedName name="_20GJ">#REF!</definedName>
    <definedName name="_21__123Graph_AGROWTH_REVS_B" hidden="1">#REF!</definedName>
    <definedName name="_21__123Graph_CCHART_26" hidden="1">#REF!</definedName>
    <definedName name="_21__FDSAUDITLINK__" localSheetId="6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localSheetId="26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localSheetId="25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localSheetId="24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localSheetId="21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localSheetId="14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10">#REF!</definedName>
    <definedName name="_211">#REF!</definedName>
    <definedName name="_212">#REF!</definedName>
    <definedName name="_213">#REF!</definedName>
    <definedName name="_215">#REF!</definedName>
    <definedName name="_216">#REF!</definedName>
    <definedName name="_217">#REF!</definedName>
    <definedName name="_218">#REF!</definedName>
    <definedName name="_219">#REF!</definedName>
    <definedName name="_22__123Graph_BCHART_111" hidden="1">#REF!</definedName>
    <definedName name="_22__123Graph_CCHART_30" hidden="1">#REF!</definedName>
    <definedName name="_22__FDSAUDITLINK__" localSheetId="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localSheetId="2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localSheetId="25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localSheetId="2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localSheetId="2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localSheetId="1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0">#REF!</definedName>
    <definedName name="_223">#REF!</definedName>
    <definedName name="_224">#REF!</definedName>
    <definedName name="_22AP" localSheetId="24">#REF!</definedName>
    <definedName name="_22AP" localSheetId="23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localSheetId="6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localSheetId="26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localSheetId="25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localSheetId="24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localSheetId="21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localSheetId="14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32">#REF!</definedName>
    <definedName name="_24__123Graph_BCHART_26" hidden="1">#REF!</definedName>
    <definedName name="_24__123Graph_CGROWTH_REVS_B" hidden="1">#REF!</definedName>
    <definedName name="_24__FDSAUDITLINK__" localSheetId="6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localSheetId="26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localSheetId="25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localSheetId="24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localSheetId="21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localSheetId="14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40">#REF!</definedName>
    <definedName name="_241">#REF!</definedName>
    <definedName name="_242">#REF!</definedName>
    <definedName name="_243">#REF!</definedName>
    <definedName name="_25__123Graph_DCHART_112" hidden="1">#REF!</definedName>
    <definedName name="_25__FDSAUDITLINK__" localSheetId="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localSheetId="2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localSheetId="25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localSheetId="2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localSheetId="2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localSheetId="1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50">#REF!</definedName>
    <definedName name="_26__123Graph_DGROWTH_REVS_A" hidden="1">#REF!</definedName>
    <definedName name="_26__FDSAUDITLINK__" localSheetId="6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localSheetId="26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localSheetId="25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localSheetId="24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localSheetId="21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localSheetId="14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localSheetId="6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localSheetId="26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localSheetId="25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localSheetId="24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localSheetId="21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localSheetId="14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localSheetId="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localSheetId="2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localSheetId="25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localSheetId="2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localSheetId="2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localSheetId="1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localSheetId="6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localSheetId="26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localSheetId="25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localSheetId="24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localSheetId="21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localSheetId="14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 localSheetId="24">#REF!</definedName>
    <definedName name="_2A_R" localSheetId="23">#REF!</definedName>
    <definedName name="_2A_R">#REF!</definedName>
    <definedName name="_2ND_QUARTER">#REF!</definedName>
    <definedName name="_3__123Graph_ACHART_112" hidden="1">#REF!</definedName>
    <definedName name="_3__FDSAUDITLINK__" localSheetId="6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localSheetId="26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localSheetId="25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localSheetId="24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localSheetId="21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localSheetId="14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localSheetId="6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localSheetId="26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localSheetId="25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localSheetId="24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localSheetId="21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localSheetId="14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_Dec_03">#REF!</definedName>
    <definedName name="_300">#REF!</definedName>
    <definedName name="_303">#REF!</definedName>
    <definedName name="_304">#REF!</definedName>
    <definedName name="_305">#REF!</definedName>
    <definedName name="_306">#REF!</definedName>
    <definedName name="_307">#REF!</definedName>
    <definedName name="_308">#REF!</definedName>
    <definedName name="_309">#REF!</definedName>
    <definedName name="_31__123Graph_XCHART_30" hidden="1">#REF!</definedName>
    <definedName name="_31__FDSAUDITLINK__" localSheetId="6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localSheetId="26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localSheetId="25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localSheetId="24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localSheetId="21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localSheetId="14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10">#REF!</definedName>
    <definedName name="_311">#REF!</definedName>
    <definedName name="_312">#REF!</definedName>
    <definedName name="_313">#REF!</definedName>
    <definedName name="_315">#REF!</definedName>
    <definedName name="_316">#REF!</definedName>
    <definedName name="_317">#REF!</definedName>
    <definedName name="_318">#REF!</definedName>
    <definedName name="_319">#REF!</definedName>
    <definedName name="_32__FDSAUDITLINK__" localSheetId="6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26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25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24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21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14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20">#REF!</definedName>
    <definedName name="_323">#REF!</definedName>
    <definedName name="_324">#REF!</definedName>
    <definedName name="_33__123Graph_BGROWTH_REVS_A" hidden="1">#REF!</definedName>
    <definedName name="_33__FDSAUDITLINK__" localSheetId="6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localSheetId="26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localSheetId="25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localSheetId="24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localSheetId="21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localSheetId="14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32">#REF!</definedName>
    <definedName name="_34__FDSAUDITLINK__" localSheetId="6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localSheetId="26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localSheetId="25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localSheetId="24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localSheetId="21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localSheetId="14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40">#REF!</definedName>
    <definedName name="_35__FDSAUDITLINK__" localSheetId="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localSheetId="2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localSheetId="25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localSheetId="2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localSheetId="2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localSheetId="1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localSheetId="6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localSheetId="26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localSheetId="25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localSheetId="24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localSheetId="21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localSheetId="14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localSheetId="6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localSheetId="26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localSheetId="25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localSheetId="24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localSheetId="21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localSheetId="14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localSheetId="6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localSheetId="26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localSheetId="25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localSheetId="24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localSheetId="21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localSheetId="14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localSheetId="6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localSheetId="26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localSheetId="25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localSheetId="24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localSheetId="21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localSheetId="14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90">#REF!</definedName>
    <definedName name="_3C_CAPITAL" localSheetId="24">#REF!</definedName>
    <definedName name="_3C_CAPITAL" localSheetId="23">#REF!</definedName>
    <definedName name="_3C_CAPITAL">#REF!</definedName>
    <definedName name="_4__123Graph_ACHART_111" hidden="1">#REF!</definedName>
    <definedName name="_4__123Graph_AChart_1A" hidden="1">#REF!</definedName>
    <definedName name="_4__FDSAUDITLINK__" localSheetId="6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localSheetId="26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localSheetId="25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localSheetId="24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localSheetId="21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localSheetId="14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localSheetId="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localSheetId="2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localSheetId="25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localSheetId="2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localSheetId="2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localSheetId="1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localSheetId="6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26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25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24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21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14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localSheetId="6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26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25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24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21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14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localSheetId="6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localSheetId="26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localSheetId="25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localSheetId="24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localSheetId="21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localSheetId="14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localSheetId="6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26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25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24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21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14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localSheetId="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2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25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2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2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1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localSheetId="6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localSheetId="26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localSheetId="25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localSheetId="24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localSheetId="21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localSheetId="14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localSheetId="6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localSheetId="26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localSheetId="25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localSheetId="24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localSheetId="21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localSheetId="14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localSheetId="6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26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25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24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21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14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localSheetId="6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26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25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24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21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14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 localSheetId="24">#REF!</definedName>
    <definedName name="_4CUST_DEP" localSheetId="23">#REF!</definedName>
    <definedName name="_4CUST_DEP">#REF!</definedName>
    <definedName name="_5__123Graph_ACHART_112" hidden="1">#REF!</definedName>
    <definedName name="_5__123Graph_ACHART_26" hidden="1">#REF!</definedName>
    <definedName name="_5__FDSAUDITLINK__" localSheetId="6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localSheetId="26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localSheetId="25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localSheetId="24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localSheetId="21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localSheetId="14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localSheetId="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localSheetId="2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localSheetId="25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localSheetId="2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localSheetId="2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localSheetId="1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_THESI_02001_AV001">#REF!</definedName>
    <definedName name="_50_THESI_02001_AV004">#REF!</definedName>
    <definedName name="_50_THESI_02001_BV001">#REF!</definedName>
    <definedName name="_50_THESI_02001_BV002">#REF!</definedName>
    <definedName name="_500">#REF!</definedName>
    <definedName name="_50GJ" localSheetId="24">#REF!</definedName>
    <definedName name="_50GJ" localSheetId="23">#REF!</definedName>
    <definedName name="_50GJ">#REF!</definedName>
    <definedName name="_51__FDSAUDITLINK__" localSheetId="6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26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25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24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21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14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localSheetId="6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26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25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24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21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14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localSheetId="6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localSheetId="26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localSheetId="25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localSheetId="24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localSheetId="21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localSheetId="14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localSheetId="6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localSheetId="26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localSheetId="25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localSheetId="24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localSheetId="21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localSheetId="14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localSheetId="6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localSheetId="26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localSheetId="25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localSheetId="24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localSheetId="21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localSheetId="14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 localSheetId="24">#REF!</definedName>
    <definedName name="_558AP" localSheetId="23">#REF!</definedName>
    <definedName name="_558AP">#REF!</definedName>
    <definedName name="_56__123Graph_XChart_2A" hidden="1">#REF!</definedName>
    <definedName name="_56__FDSAUDITLINK__" localSheetId="6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localSheetId="26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localSheetId="25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localSheetId="24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localSheetId="21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localSheetId="14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localSheetId="6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localSheetId="26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localSheetId="25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localSheetId="24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localSheetId="21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localSheetId="14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localSheetId="6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26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25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24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21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14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localSheetId="6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26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25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24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21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14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 localSheetId="24">#REF!</definedName>
    <definedName name="_5FIXED_ASSETS" localSheetId="23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localSheetId="6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localSheetId="26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localSheetId="25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localSheetId="24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localSheetId="21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localSheetId="14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localSheetId="6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localSheetId="26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localSheetId="25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localSheetId="24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localSheetId="21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localSheetId="14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00">#REF!</definedName>
    <definedName name="_61__FDSAUDITLINK__" localSheetId="6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localSheetId="26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localSheetId="25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localSheetId="24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localSheetId="21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localSheetId="14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localSheetId="6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26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25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24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21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14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6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26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25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24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21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14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localSheetId="6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localSheetId="26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localSheetId="25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localSheetId="24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localSheetId="21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localSheetId="14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6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26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25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24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21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14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6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26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25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24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21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14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localSheetId="6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localSheetId="26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localSheetId="25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localSheetId="24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localSheetId="21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localSheetId="14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6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26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25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24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21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14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6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26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25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24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21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14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 localSheetId="24">#REF!</definedName>
    <definedName name="_6HALF_YEAR" localSheetId="23">#REF!</definedName>
    <definedName name="_6HALF_YEAR">#REF!</definedName>
    <definedName name="_7__123Graph_ACHART_26" hidden="1">#REF!</definedName>
    <definedName name="_7__123Graph_AChart_2A" hidden="1">#REF!</definedName>
    <definedName name="_7__FDSAUDITLINK__" localSheetId="6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localSheetId="26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localSheetId="25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localSheetId="24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localSheetId="21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localSheetId="14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localSheetId="6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26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25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24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21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14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0">#REF!</definedName>
    <definedName name="_70ANALY" localSheetId="24">#REF!</definedName>
    <definedName name="_70ANALY" localSheetId="23">#REF!</definedName>
    <definedName name="_70ANALY">#REF!</definedName>
    <definedName name="_70GJ" localSheetId="24">#REF!</definedName>
    <definedName name="_70GJ" localSheetId="23">#REF!</definedName>
    <definedName name="_70GJ">#REF!</definedName>
    <definedName name="_71__FDSAUDITLINK__" localSheetId="6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26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25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24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21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14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6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26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25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24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21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14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6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26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25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24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21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14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6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26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25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24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21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14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6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26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25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24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21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14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 localSheetId="24">#REF!</definedName>
    <definedName name="_75GJ" localSheetId="23">#REF!</definedName>
    <definedName name="_75GJ">#REF!</definedName>
    <definedName name="_76__FDSAUDITLINK__" localSheetId="6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26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25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24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21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14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6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26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25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24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21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14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 localSheetId="24">#REF!</definedName>
    <definedName name="_77GJ" localSheetId="23">#REF!</definedName>
    <definedName name="_77GJ">#REF!</definedName>
    <definedName name="_78__FDSAUDITLINK__" localSheetId="6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26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25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24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21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14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 localSheetId="24">#REF!</definedName>
    <definedName name="_78GJ" localSheetId="23">#REF!</definedName>
    <definedName name="_78GJ">#REF!</definedName>
    <definedName name="_79__FDSAUDITLINK__" localSheetId="6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26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25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24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21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14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localSheetId="6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localSheetId="26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localSheetId="25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localSheetId="24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localSheetId="21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localSheetId="14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localSheetId="6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localSheetId="26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localSheetId="25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localSheetId="24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localSheetId="21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localSheetId="14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0">#REF!</definedName>
    <definedName name="_80ANALY" localSheetId="24">#REF!</definedName>
    <definedName name="_80ANALY" localSheetId="23">#REF!</definedName>
    <definedName name="_80ANALY">#REF!</definedName>
    <definedName name="_80GJ" localSheetId="24">#REF!</definedName>
    <definedName name="_80GJ" localSheetId="23">#REF!</definedName>
    <definedName name="_80GJ">#REF!</definedName>
    <definedName name="_81__FDSAUDITLINK__" localSheetId="6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26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25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24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21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14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 localSheetId="24">#REF!</definedName>
    <definedName name="_81GJ" localSheetId="23">#REF!</definedName>
    <definedName name="_81GJ">#REF!</definedName>
    <definedName name="_82__FDSAUDITLINK__" localSheetId="6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26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25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24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21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14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6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26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25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24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21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14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6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26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25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24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21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14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2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25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2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2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1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6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26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25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24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21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14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6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26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25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24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21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14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6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26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25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24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21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14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6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26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25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24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21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14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localSheetId="6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localSheetId="26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localSheetId="25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localSheetId="24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localSheetId="21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localSheetId="14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localSheetId="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localSheetId="2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localSheetId="25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localSheetId="2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localSheetId="2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localSheetId="1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 localSheetId="24">#REF!</definedName>
    <definedName name="_90GJ" localSheetId="23">#REF!</definedName>
    <definedName name="_90GJ">#REF!</definedName>
    <definedName name="_91__FDSAUDITLINK__" localSheetId="6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26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25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24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21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14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6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26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25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24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21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14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6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26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25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24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21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14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6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26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25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24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21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14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2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25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2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2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1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6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26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25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24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21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14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6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26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25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24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21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14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6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26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25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24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21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14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6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26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25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24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21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14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localSheetId="6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26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25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24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2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14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60009">#REF!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 localSheetId="24">#REF!</definedName>
    <definedName name="_ACT995" localSheetId="23">#REF!</definedName>
    <definedName name="_ACT995">#REF!</definedName>
    <definedName name="_all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CAPITAL_WIP_GROUP__CAPA_01001_AD001">#REF!</definedName>
    <definedName name="_CAPITAL_WIP_GROUP__CAPA_01001_AV001">#REF!</definedName>
    <definedName name="_CAPITAL_WIP_GROUP__CAPA_01001_AV002">#REF!</definedName>
    <definedName name="_CAPITAL_WIP_GROUP__CAPA_01001_AV003">#REF!</definedName>
    <definedName name="_CAPITAL_WIP_GROUP__COSH_01001_AD001">#REF!</definedName>
    <definedName name="_CAPITAL_WIP_GROUP__COSH_01001_AV001">#REF!</definedName>
    <definedName name="_CAPITAL_WIP_GROUP__COSH_01001_AV002">#REF!</definedName>
    <definedName name="_CAPITAL_WIP_GROUP__COSH_01001_AV003">#REF!</definedName>
    <definedName name="_CAPITAL_WIP_GROUP__COSU_01001_AD001">#REF!</definedName>
    <definedName name="_CAPITAL_WIP_GROUP__COSU_01001_AV001">#REF!</definedName>
    <definedName name="_CAPITAL_WIP_GROUP__COSU_01001_AV002">#REF!</definedName>
    <definedName name="_CAPITAL_WIP_GROUP__COSU_01001_AV003">#REF!</definedName>
    <definedName name="_CAPITAL_WIP_GROUP__CUAS_01001_AD001">#REF!</definedName>
    <definedName name="_CAPITAL_WIP_GROUP__CUAS_01001_AV001">#REF!</definedName>
    <definedName name="_CAPITAL_WIP_GROUP__CUAS_01001_AV002">#REF!</definedName>
    <definedName name="_CAPITAL_WIP_GROUP__CUAS_01001_AV003">#REF!</definedName>
    <definedName name="_CAPITAL_WIP_GROUP__CULI_01001_AD001">#REF!</definedName>
    <definedName name="_CAPITAL_WIP_GROUP__CULI_01001_AV001">#REF!</definedName>
    <definedName name="_CAPITAL_WIP_GROUP__CULI_01001_AV002">#REF!</definedName>
    <definedName name="_CAPITAL_WIP_GROUP__CULI_01001_AV003">#REF!</definedName>
    <definedName name="_CAPITAL_WIP_GROUP__CWIP_01001_AD001">#REF!</definedName>
    <definedName name="_CAPITAL_WIP_GROUP__CWIP_01001_AV001">#REF!</definedName>
    <definedName name="_CAPITAL_WIP_GROUP__CWIP_01001_AV002">#REF!</definedName>
    <definedName name="_CAPITAL_WIP_GROUP__CWIP_01001_AV003">#REF!</definedName>
    <definedName name="_CAPITAL_WIP_GROUP__IS_01001_AD001">#REF!</definedName>
    <definedName name="_CAPITAL_WIP_GROUP__IS_01001_AV001">#REF!</definedName>
    <definedName name="_CAPITAL_WIP_GROUP__IS_01001_AV002">#REF!</definedName>
    <definedName name="_CAPITAL_WIP_GROUP__IS_01001_AV003">#REF!</definedName>
    <definedName name="_CAPITAL_WIP_GROUP__LTIR_01001_AD001">#REF!</definedName>
    <definedName name="_CAPITAL_WIP_GROUP__LTIR_01001_AV001">#REF!</definedName>
    <definedName name="_CAPITAL_WIP_GROUP__LTIR_01001_AV002">#REF!</definedName>
    <definedName name="_CAPITAL_WIP_GROUP__LTIR_01001_AV003">#REF!</definedName>
    <definedName name="_CAPITAL_WIP_GROUP__LTNT_01001_AD001">#REF!</definedName>
    <definedName name="_CAPITAL_WIP_GROUP__LTNT_01001_AV001">#REF!</definedName>
    <definedName name="_CAPITAL_WIP_GROUP__LTNT_01001_AV002">#REF!</definedName>
    <definedName name="_CAPITAL_WIP_GROUP__LTNT_01001_AV003">#REF!</definedName>
    <definedName name="_CAPITAL_WIP_GROUP__OTAS_01001_AD001">#REF!</definedName>
    <definedName name="_CAPITAL_WIP_GROUP__OTAS_01001_AV001">#REF!</definedName>
    <definedName name="_CAPITAL_WIP_GROUP__OTAS_01001_AV002">#REF!</definedName>
    <definedName name="_CAPITAL_WIP_GROUP__OTAS_01001_AV003">#REF!</definedName>
    <definedName name="_CAPITAL_WIP_GROUP__OTHL_01001_AD001">#REF!</definedName>
    <definedName name="_CAPITAL_WIP_GROUP__OTHL_01001_AV001">#REF!</definedName>
    <definedName name="_CAPITAL_WIP_GROUP__OTHL_01001_AV002">#REF!</definedName>
    <definedName name="_CAPITAL_WIP_GROUP__OTHL_01001_AV003">#REF!</definedName>
    <definedName name="_CAPITAL_WIP_GROUP__RE_01001_AD001">#REF!</definedName>
    <definedName name="_CAPITAL_WIP_GROUP__RE_01001_AV001">#REF!</definedName>
    <definedName name="_CAPITAL_WIP_GROUP__RE_01001_AV002">#REF!</definedName>
    <definedName name="_CAPITAL_WIP_GROUP__RE_01001_AV003">#REF!</definedName>
    <definedName name="_cat2">#REF!</definedName>
    <definedName name="_Cost_Of_Sales__COS_01001_AD001">#REF!</definedName>
    <definedName name="_Cost_Of_Sales__COS_01001_AV001">#REF!</definedName>
    <definedName name="_Cost_Of_Sales__COS_01001_AV002">#REF!</definedName>
    <definedName name="_Cost_Of_Sales__COS_01001_AV003">#REF!</definedName>
    <definedName name="_Cost_Of_Sales__COS_01001_AV004">#REF!</definedName>
    <definedName name="_Cost_Of_Sales__DEPN_01001_AD001">#REF!</definedName>
    <definedName name="_Cost_Of_Sales__DEPN_01001_AV001">#REF!</definedName>
    <definedName name="_Cost_Of_Sales__DEPN_01001_AV002">#REF!</definedName>
    <definedName name="_Cost_Of_Sales__DEPN_01001_AV003">#REF!</definedName>
    <definedName name="_Cost_Of_Sales__DEPN_01001_AV004">#REF!</definedName>
    <definedName name="_Cost_Of_Sales__GAIN_01001_AD001">#REF!</definedName>
    <definedName name="_Cost_Of_Sales__GAIN_01001_AV001">#REF!</definedName>
    <definedName name="_Cost_Of_Sales__GAIN_01001_AV002">#REF!</definedName>
    <definedName name="_Cost_Of_Sales__GAIN_01001_AV003">#REF!</definedName>
    <definedName name="_Cost_Of_Sales__GAIN_01001_AV004">#REF!</definedName>
    <definedName name="_Cost_Of_Sales__INTI_01001_AD001">#REF!</definedName>
    <definedName name="_Cost_Of_Sales__INTI_01001_AV001">#REF!</definedName>
    <definedName name="_Cost_Of_Sales__INTI_01001_AV002">#REF!</definedName>
    <definedName name="_Cost_Of_Sales__INTI_01001_AV003">#REF!</definedName>
    <definedName name="_Cost_Of_Sales__INTI_01001_AV004">#REF!</definedName>
    <definedName name="_Cost_Of_Sales__INTL_01001_AD001">#REF!</definedName>
    <definedName name="_Cost_Of_Sales__INTL_01001_AV001">#REF!</definedName>
    <definedName name="_Cost_Of_Sales__INTL_01001_AV002">#REF!</definedName>
    <definedName name="_Cost_Of_Sales__INTL_01001_AV003">#REF!</definedName>
    <definedName name="_Cost_Of_Sales__INTL_01001_AV004">#REF!</definedName>
    <definedName name="_Cost_Of_Sales__INTS_01001_AD001">#REF!</definedName>
    <definedName name="_Cost_Of_Sales__INTS_01001_AV001">#REF!</definedName>
    <definedName name="_Cost_Of_Sales__INTS_01001_AV002">#REF!</definedName>
    <definedName name="_Cost_Of_Sales__INTS_01001_AV003">#REF!</definedName>
    <definedName name="_Cost_Of_Sales__INTS_01001_AV004">#REF!</definedName>
    <definedName name="_Cost_Of_Sales__ITAX_01001_AD001">#REF!</definedName>
    <definedName name="_Cost_Of_Sales__ITAX_01001_AV001">#REF!</definedName>
    <definedName name="_Cost_Of_Sales__ITAX_01001_AV002">#REF!</definedName>
    <definedName name="_Cost_Of_Sales__ITAX_01001_AV003">#REF!</definedName>
    <definedName name="_Cost_Of_Sales__ITAX_01001_AV004">#REF!</definedName>
    <definedName name="_Cost_Of_Sales__LOSS_01001_AD001">#REF!</definedName>
    <definedName name="_Cost_Of_Sales__LOSS_01001_AV001">#REF!</definedName>
    <definedName name="_Cost_Of_Sales__LOSS_01001_AV002">#REF!</definedName>
    <definedName name="_Cost_Of_Sales__LOSS_01001_AV003">#REF!</definedName>
    <definedName name="_Cost_Of_Sales__LOSS_01001_AV004">#REF!</definedName>
    <definedName name="_Cost_Of_Sales__OPEX_01001_AD001">#REF!</definedName>
    <definedName name="_Cost_Of_Sales__OPEX_01001_AV001">#REF!</definedName>
    <definedName name="_Cost_Of_Sales__OPEX_01001_AV002">#REF!</definedName>
    <definedName name="_Cost_Of_Sales__OPEX_01001_AV003">#REF!</definedName>
    <definedName name="_Cost_Of_Sales__OPEX_01001_AV004">#REF!</definedName>
    <definedName name="_Cost_Of_Sales__OTHI_01001_AD001">#REF!</definedName>
    <definedName name="_Cost_Of_Sales__OTHI_01001_AV001">#REF!</definedName>
    <definedName name="_Cost_Of_Sales__OTHI_01001_AV002">#REF!</definedName>
    <definedName name="_Cost_Of_Sales__OTHI_01001_AV003">#REF!</definedName>
    <definedName name="_Cost_Of_Sales__OTHI_01001_AV004">#REF!</definedName>
    <definedName name="_Cost_Of_Sales__SALE_01001_AD001">#REF!</definedName>
    <definedName name="_Cost_Of_Sales__SALE_01001_AV001">#REF!</definedName>
    <definedName name="_Cost_Of_Sales__SALE_01001_AV002">#REF!</definedName>
    <definedName name="_Cost_Of_Sales__SALE_01001_AV003">#REF!</definedName>
    <definedName name="_Cost_Of_Sales__SALE_01001_AV004">#REF!</definedName>
    <definedName name="_d2">#REF!</definedName>
    <definedName name="_Demand_Response_THESI_01001_AV001">#REF!</definedName>
    <definedName name="_Demand_Response_THESI_01001_AV004">#REF!</definedName>
    <definedName name="_Demand_Response_THESI_01001_BV001">#REF!</definedName>
    <definedName name="_Demand_Response_THESI_01001_BV002">#REF!</definedName>
    <definedName name="_Demand_Response_THESI_02001_AV001">#REF!</definedName>
    <definedName name="_Demand_Response_THESI_02001_AV004">#REF!</definedName>
    <definedName name="_Demand_Response_THESI_02001_BV001">#REF!</definedName>
    <definedName name="_Demand_Response_THESI_02001_BV002">#REF!</definedName>
    <definedName name="_Dist_Bin" localSheetId="24" hidden="1">#REF!</definedName>
    <definedName name="_Dist_Bin" localSheetId="23" hidden="1">#REF!</definedName>
    <definedName name="_Dist_Bin" hidden="1">#REF!</definedName>
    <definedName name="_Dist_Values" hidden="1">#REF!</definedName>
    <definedName name="_Electricity_Consol__THESI_05001_AV001">#REF!</definedName>
    <definedName name="_Electricity_Consol__THESI_05001_AV004">#REF!</definedName>
    <definedName name="_Electricity_Consol__THESI_05001_BV001">#REF!</definedName>
    <definedName name="_Electricity_Consol__THESI_05001_BV002">#REF!</definedName>
    <definedName name="_Electricity_Consol__THESI_08001_BV00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ED06">#REF!</definedName>
    <definedName name="_FED07">#REF!</definedName>
    <definedName name="_FED08">#REF!</definedName>
    <definedName name="_FED09">#REF!</definedName>
    <definedName name="_FED10">#REF!</definedName>
    <definedName name="_FED11">#REF!</definedName>
    <definedName name="_Fill" hidden="1">#REF!</definedName>
    <definedName name="_xlnm._FilterDatabase" localSheetId="4" hidden="1">'App.2-BA_BRZ'!$A$1:$S$452</definedName>
    <definedName name="_xlnm._FilterDatabase" localSheetId="0" hidden="1">'App.2-BA_Combined'!$A$1:$S$224</definedName>
    <definedName name="_xlnm._FilterDatabase" localSheetId="1" hidden="1">'App.2-BA_ERZ'!$A$1:$S$453</definedName>
    <definedName name="_xlnm._FilterDatabase" localSheetId="5" hidden="1">'App.2-BA_GRZ'!$A$1:$S$453</definedName>
    <definedName name="_xlnm._FilterDatabase" localSheetId="2" hidden="1">'App.2-BA_HRZ'!$A$1:$S$453</definedName>
    <definedName name="_xlnm._FilterDatabase" localSheetId="3" hidden="1">'App.2-BA_PRZ'!$A$1:$S$452</definedName>
    <definedName name="_xlnm._FilterDatabase" localSheetId="18" hidden="1">'BR - 2015'!$A$1:$K$97</definedName>
    <definedName name="_xlnm._FilterDatabase" localSheetId="16" hidden="1">'BRZ-2017'!$A$6:$R$36</definedName>
    <definedName name="_xlnm._FilterDatabase" localSheetId="15" hidden="1">'BRZ-2018'!$A$7:$R$36</definedName>
    <definedName name="_xlnm._FilterDatabase" localSheetId="6" hidden="1">'Components (WA)'!$A$8:$AG$150</definedName>
    <definedName name="_xlnm._FilterDatabase" localSheetId="8" hidden="1">'ERZ-2017'!$A$9:$Y$75</definedName>
    <definedName name="_xlnm._FilterDatabase" localSheetId="7" hidden="1">'ERZ-2018'!$A$8:$X$127</definedName>
    <definedName name="_xlnm._FilterDatabase" localSheetId="26" hidden="1">'GRZ-2016'!$A$9:$R$50</definedName>
    <definedName name="_xlnm._FilterDatabase" localSheetId="25" hidden="1">'GRZ-2017'!$A$9:$Q$50</definedName>
    <definedName name="_xlnm._FilterDatabase" localSheetId="24" hidden="1">'GRZ-2018'!$A$7:$Z$54</definedName>
    <definedName name="_xlnm._FilterDatabase" localSheetId="23" hidden="1">'GRZ-2019'!$A$8:$Q$80</definedName>
    <definedName name="_xlnm._FilterDatabase" localSheetId="20" hidden="1">'HRZ-2017'!$A$9:$H$74</definedName>
    <definedName name="_xlnm._FilterDatabase" localSheetId="19" hidden="1">'HRZ-2018'!$R$6:$S$75</definedName>
    <definedName name="_xlnm._FilterDatabase" localSheetId="14" hidden="1">'PRZ-2017'!$A$7:$Q$103</definedName>
    <definedName name="_xlnm._FilterDatabase" localSheetId="13" hidden="1">'PRZ-2018'!$A$7:$Q$104</definedName>
    <definedName name="_fin1" localSheetId="6" hidden="1">{#N/A,#N/A,TRUE,"UKUPNO";#N/A,#N/A,TRUE,"PLASMAN";#N/A,#N/A,TRUE,"REKAP"}</definedName>
    <definedName name="_fin1" localSheetId="26" hidden="1">{#N/A,#N/A,TRUE,"UKUPNO";#N/A,#N/A,TRUE,"PLASMAN";#N/A,#N/A,TRUE,"REKAP"}</definedName>
    <definedName name="_fin1" localSheetId="25" hidden="1">{#N/A,#N/A,TRUE,"UKUPNO";#N/A,#N/A,TRUE,"PLASMAN";#N/A,#N/A,TRUE,"REKAP"}</definedName>
    <definedName name="_fin1" localSheetId="24" hidden="1">{#N/A,#N/A,TRUE,"UKUPNO";#N/A,#N/A,TRUE,"PLASMAN";#N/A,#N/A,TRUE,"REKAP"}</definedName>
    <definedName name="_fin1" localSheetId="21" hidden="1">{#N/A,#N/A,TRUE,"UKUPNO";#N/A,#N/A,TRUE,"PLASMAN";#N/A,#N/A,TRUE,"REKAP"}</definedName>
    <definedName name="_fin1" localSheetId="14" hidden="1">{#N/A,#N/A,TRUE,"UKUPNO";#N/A,#N/A,TRUE,"PLASMAN";#N/A,#N/A,TRUE,"REKAP"}</definedName>
    <definedName name="_fin1" hidden="1">{#N/A,#N/A,TRUE,"UKUPNO";#N/A,#N/A,TRUE,"PLASMAN";#N/A,#N/A,TRUE,"REKAP"}</definedName>
    <definedName name="_Fixed_Asset_Acc_Dep__CAPA_01001_AD001">#REF!</definedName>
    <definedName name="_Fixed_Asset_Acc_Dep__CAPA_01001_AV001">#REF!</definedName>
    <definedName name="_Fixed_Asset_Acc_Dep__CAPA_01001_AV002">#REF!</definedName>
    <definedName name="_Fixed_Asset_Acc_Dep__CAPA_01001_AV003">#REF!</definedName>
    <definedName name="_Fixed_Asset_Acc_Dep__COSH_01001_AD001">#REF!</definedName>
    <definedName name="_Fixed_Asset_Acc_Dep__COSH_01001_AV001">#REF!</definedName>
    <definedName name="_Fixed_Asset_Acc_Dep__COSH_01001_AV002">#REF!</definedName>
    <definedName name="_Fixed_Asset_Acc_Dep__COSH_01001_AV003">#REF!</definedName>
    <definedName name="_Fixed_Asset_Acc_Dep__COSU_01001_AD001">#REF!</definedName>
    <definedName name="_Fixed_Asset_Acc_Dep__COSU_01001_AV001">#REF!</definedName>
    <definedName name="_Fixed_Asset_Acc_Dep__COSU_01001_AV002">#REF!</definedName>
    <definedName name="_Fixed_Asset_Acc_Dep__COSU_01001_AV003">#REF!</definedName>
    <definedName name="_Fixed_Asset_Acc_Dep__CUAS_01001_AD001">#REF!</definedName>
    <definedName name="_Fixed_Asset_Acc_Dep__CUAS_01001_AV001">#REF!</definedName>
    <definedName name="_Fixed_Asset_Acc_Dep__CUAS_01001_AV002">#REF!</definedName>
    <definedName name="_Fixed_Asset_Acc_Dep__CUAS_01001_AV003">#REF!</definedName>
    <definedName name="_Fixed_Asset_Acc_Dep__CULI_01001_AD001">#REF!</definedName>
    <definedName name="_Fixed_Asset_Acc_Dep__CULI_01001_AV001">#REF!</definedName>
    <definedName name="_Fixed_Asset_Acc_Dep__CULI_01001_AV002">#REF!</definedName>
    <definedName name="_Fixed_Asset_Acc_Dep__CULI_01001_AV003">#REF!</definedName>
    <definedName name="_Fixed_Asset_Acc_Dep__CWIP_01001_AD001">#REF!</definedName>
    <definedName name="_Fixed_Asset_Acc_Dep__CWIP_01001_AV001">#REF!</definedName>
    <definedName name="_Fixed_Asset_Acc_Dep__CWIP_01001_AV002">#REF!</definedName>
    <definedName name="_Fixed_Asset_Acc_Dep__CWIP_01001_AV003">#REF!</definedName>
    <definedName name="_Fixed_Asset_Acc_Dep__IS_01001_AD001">#REF!</definedName>
    <definedName name="_Fixed_Asset_Acc_Dep__IS_01001_AV001">#REF!</definedName>
    <definedName name="_Fixed_Asset_Acc_Dep__IS_01001_AV002">#REF!</definedName>
    <definedName name="_Fixed_Asset_Acc_Dep__IS_01001_AV003">#REF!</definedName>
    <definedName name="_Fixed_Asset_Acc_Dep__LTIR_01001_AD001">#REF!</definedName>
    <definedName name="_Fixed_Asset_Acc_Dep__LTIR_01001_AV001">#REF!</definedName>
    <definedName name="_Fixed_Asset_Acc_Dep__LTIR_01001_AV002">#REF!</definedName>
    <definedName name="_Fixed_Asset_Acc_Dep__LTIR_01001_AV003">#REF!</definedName>
    <definedName name="_Fixed_Asset_Acc_Dep__LTNT_01001_AD001">#REF!</definedName>
    <definedName name="_Fixed_Asset_Acc_Dep__LTNT_01001_AV001">#REF!</definedName>
    <definedName name="_Fixed_Asset_Acc_Dep__LTNT_01001_AV002">#REF!</definedName>
    <definedName name="_Fixed_Asset_Acc_Dep__LTNT_01001_AV003">#REF!</definedName>
    <definedName name="_Fixed_Asset_Acc_Dep__OTAS_01001_AD001">#REF!</definedName>
    <definedName name="_Fixed_Asset_Acc_Dep__OTAS_01001_AV001">#REF!</definedName>
    <definedName name="_Fixed_Asset_Acc_Dep__OTAS_01001_AV002">#REF!</definedName>
    <definedName name="_Fixed_Asset_Acc_Dep__OTAS_01001_AV003">#REF!</definedName>
    <definedName name="_Fixed_Asset_Acc_Dep__OTHL_01001_AD001">#REF!</definedName>
    <definedName name="_Fixed_Asset_Acc_Dep__OTHL_01001_AV001">#REF!</definedName>
    <definedName name="_Fixed_Asset_Acc_Dep__OTHL_01001_AV002">#REF!</definedName>
    <definedName name="_Fixed_Asset_Acc_Dep__OTHL_01001_AV003">#REF!</definedName>
    <definedName name="_Fixed_Asset_Acc_Dep__RE_01001_AD001">#REF!</definedName>
    <definedName name="_Fixed_Asset_Acc_Dep__RE_01001_AV001">#REF!</definedName>
    <definedName name="_Fixed_Asset_Acc_Dep__RE_01001_AV002">#REF!</definedName>
    <definedName name="_Fixed_Asset_Acc_Dep__RE_01001_AV003">#REF!</definedName>
    <definedName name="_HKJ1" localSheetId="6" hidden="1">{#N/A,#N/A,TRUE,"UKUPNO";#N/A,#N/A,TRUE,"PLASMAN";#N/A,#N/A,TRUE,"REKAP"}</definedName>
    <definedName name="_HKJ1" localSheetId="26" hidden="1">{#N/A,#N/A,TRUE,"UKUPNO";#N/A,#N/A,TRUE,"PLASMAN";#N/A,#N/A,TRUE,"REKAP"}</definedName>
    <definedName name="_HKJ1" localSheetId="25" hidden="1">{#N/A,#N/A,TRUE,"UKUPNO";#N/A,#N/A,TRUE,"PLASMAN";#N/A,#N/A,TRUE,"REKAP"}</definedName>
    <definedName name="_HKJ1" localSheetId="24" hidden="1">{#N/A,#N/A,TRUE,"UKUPNO";#N/A,#N/A,TRUE,"PLASMAN";#N/A,#N/A,TRUE,"REKAP"}</definedName>
    <definedName name="_HKJ1" localSheetId="21" hidden="1">{#N/A,#N/A,TRUE,"UKUPNO";#N/A,#N/A,TRUE,"PLASMAN";#N/A,#N/A,TRUE,"REKAP"}</definedName>
    <definedName name="_HKJ1" localSheetId="14" hidden="1">{#N/A,#N/A,TRUE,"UKUPNO";#N/A,#N/A,TRUE,"PLASMAN";#N/A,#N/A,TRUE,"REKAP"}</definedName>
    <definedName name="_HKJ1" hidden="1">{#N/A,#N/A,TRUE,"UKUPNO";#N/A,#N/A,TRUE,"PLASMAN";#N/A,#N/A,TRUE,"REKAP"}</definedName>
    <definedName name="_HR1" localSheetId="6" hidden="1">{#N/A,#N/A,TRUE,"UKUPNO";#N/A,#N/A,TRUE,"PLASMAN";#N/A,#N/A,TRUE,"REKAP"}</definedName>
    <definedName name="_HR1" localSheetId="26" hidden="1">{#N/A,#N/A,TRUE,"UKUPNO";#N/A,#N/A,TRUE,"PLASMAN";#N/A,#N/A,TRUE,"REKAP"}</definedName>
    <definedName name="_HR1" localSheetId="25" hidden="1">{#N/A,#N/A,TRUE,"UKUPNO";#N/A,#N/A,TRUE,"PLASMAN";#N/A,#N/A,TRUE,"REKAP"}</definedName>
    <definedName name="_HR1" localSheetId="24" hidden="1">{#N/A,#N/A,TRUE,"UKUPNO";#N/A,#N/A,TRUE,"PLASMAN";#N/A,#N/A,TRUE,"REKAP"}</definedName>
    <definedName name="_HR1" localSheetId="21" hidden="1">{#N/A,#N/A,TRUE,"UKUPNO";#N/A,#N/A,TRUE,"PLASMAN";#N/A,#N/A,TRUE,"REKAP"}</definedName>
    <definedName name="_HR1" localSheetId="14" hidden="1">{#N/A,#N/A,TRUE,"UKUPNO";#N/A,#N/A,TRUE,"PLASMAN";#N/A,#N/A,TRUE,"REKAP"}</definedName>
    <definedName name="_HR1" hidden="1">{#N/A,#N/A,TRUE,"UKUPNO";#N/A,#N/A,TRUE,"PLASMAN";#N/A,#N/A,TRUE,"REKAP"}</definedName>
    <definedName name="_HUB1">#REF!</definedName>
    <definedName name="_HUB2">#REF!</definedName>
    <definedName name="_HUB3">#REF!</definedName>
    <definedName name="_hub310">#REF!</definedName>
    <definedName name="_HUB4">#REF!</definedName>
    <definedName name="_Interest___Financing_Charges__Net_THESI_01001_AV001">#REF!</definedName>
    <definedName name="_Interest___Financing_Charges__Net_THESI_01001_AV004">#REF!</definedName>
    <definedName name="_Interest___Financing_Charges__Net_THESI_01001_BV001">#REF!</definedName>
    <definedName name="_Interest___Financing_Charges__Net_THESI_01001_BV002">#REF!</definedName>
    <definedName name="_Interest___Financing_Charges__Net_THESI_02001_AV001">#REF!</definedName>
    <definedName name="_Interest___Financing_Charges__Net_THESI_02001_AV004">#REF!</definedName>
    <definedName name="_Interest___Financing_Charges__Net_THESI_02001_BV001">#REF!</definedName>
    <definedName name="_Interest___Financing_Charges__Net_THESI_02001_BV002">#REF!</definedName>
    <definedName name="_K1" localSheetId="6" hidden="1">{#N/A,#N/A,TRUE,"UKUPNO";#N/A,#N/A,TRUE,"PLASMAN";#N/A,#N/A,TRUE,"REKAP"}</definedName>
    <definedName name="_K1" localSheetId="26" hidden="1">{#N/A,#N/A,TRUE,"UKUPNO";#N/A,#N/A,TRUE,"PLASMAN";#N/A,#N/A,TRUE,"REKAP"}</definedName>
    <definedName name="_K1" localSheetId="25" hidden="1">{#N/A,#N/A,TRUE,"UKUPNO";#N/A,#N/A,TRUE,"PLASMAN";#N/A,#N/A,TRUE,"REKAP"}</definedName>
    <definedName name="_K1" localSheetId="24" hidden="1">{#N/A,#N/A,TRUE,"UKUPNO";#N/A,#N/A,TRUE,"PLASMAN";#N/A,#N/A,TRUE,"REKAP"}</definedName>
    <definedName name="_K1" localSheetId="21" hidden="1">{#N/A,#N/A,TRUE,"UKUPNO";#N/A,#N/A,TRUE,"PLASMAN";#N/A,#N/A,TRUE,"REKAP"}</definedName>
    <definedName name="_K1" localSheetId="14" hidden="1">{#N/A,#N/A,TRUE,"UKUPNO";#N/A,#N/A,TRUE,"PLASMAN";#N/A,#N/A,TRUE,"REKAP"}</definedName>
    <definedName name="_K1" hidden="1">{#N/A,#N/A,TRUE,"UKUPNO";#N/A,#N/A,TRUE,"PLASMAN";#N/A,#N/A,TRUE,"REKAP"}</definedName>
    <definedName name="_Key1" localSheetId="24" hidden="1">#REF!</definedName>
    <definedName name="_Key1" localSheetId="23" hidden="1">#REF!</definedName>
    <definedName name="_Key1" hidden="1">#REF!</definedName>
    <definedName name="_Key2" localSheetId="24" hidden="1">#REF!</definedName>
    <definedName name="_Key2" localSheetId="23" hidden="1">#REF!</definedName>
    <definedName name="_Key2" hidden="1">#REF!</definedName>
    <definedName name="_KO1" localSheetId="6" hidden="1">{#N/A,#N/A,TRUE,"UKUPNO";#N/A,#N/A,TRUE,"PLASMAN";#N/A,#N/A,TRUE,"REKAP"}</definedName>
    <definedName name="_KO1" localSheetId="26" hidden="1">{#N/A,#N/A,TRUE,"UKUPNO";#N/A,#N/A,TRUE,"PLASMAN";#N/A,#N/A,TRUE,"REKAP"}</definedName>
    <definedName name="_KO1" localSheetId="25" hidden="1">{#N/A,#N/A,TRUE,"UKUPNO";#N/A,#N/A,TRUE,"PLASMAN";#N/A,#N/A,TRUE,"REKAP"}</definedName>
    <definedName name="_KO1" localSheetId="24" hidden="1">{#N/A,#N/A,TRUE,"UKUPNO";#N/A,#N/A,TRUE,"PLASMAN";#N/A,#N/A,TRUE,"REKAP"}</definedName>
    <definedName name="_KO1" localSheetId="21" hidden="1">{#N/A,#N/A,TRUE,"UKUPNO";#N/A,#N/A,TRUE,"PLASMAN";#N/A,#N/A,TRUE,"REKAP"}</definedName>
    <definedName name="_KO1" localSheetId="14" hidden="1">{#N/A,#N/A,TRUE,"UKUPNO";#N/A,#N/A,TRUE,"PLASMAN";#N/A,#N/A,TRUE,"REKAP"}</definedName>
    <definedName name="_KO1" hidden="1">{#N/A,#N/A,TRUE,"UKUPNO";#N/A,#N/A,TRUE,"PLASMAN";#N/A,#N/A,TRUE,"REKAP"}</definedName>
    <definedName name="_Long_term_Interest_Expense__COS_02001_AD001">#REF!</definedName>
    <definedName name="_Long_term_Interest_Expense__COS_02001_AV001">#REF!</definedName>
    <definedName name="_Long_term_Interest_Expense__COS_02001_AV002">#REF!</definedName>
    <definedName name="_Long_term_Interest_Expense__COS_02001_AV003">#REF!</definedName>
    <definedName name="_Long_term_Interest_Expense__COS_02001_AV004">#REF!</definedName>
    <definedName name="_Long_term_Interest_Expense__DEPN_02001_AD001">#REF!</definedName>
    <definedName name="_Long_term_Interest_Expense__DEPN_02001_AV001">#REF!</definedName>
    <definedName name="_Long_term_Interest_Expense__DEPN_02001_AV002">#REF!</definedName>
    <definedName name="_Long_term_Interest_Expense__DEPN_02001_AV003">#REF!</definedName>
    <definedName name="_Long_term_Interest_Expense__DEPN_02001_AV004">#REF!</definedName>
    <definedName name="_Long_term_Interest_Expense__GAIN_02001_AD001">#REF!</definedName>
    <definedName name="_Long_term_Interest_Expense__GAIN_02001_AV001">#REF!</definedName>
    <definedName name="_Long_term_Interest_Expense__GAIN_02001_AV002">#REF!</definedName>
    <definedName name="_Long_term_Interest_Expense__GAIN_02001_AV003">#REF!</definedName>
    <definedName name="_Long_term_Interest_Expense__GAIN_02001_AV004">#REF!</definedName>
    <definedName name="_Long_term_Interest_Expense__INDO_02001_AD001">#REF!</definedName>
    <definedName name="_Long_term_Interest_Expense__INDO_02001_AV001">#REF!</definedName>
    <definedName name="_Long_term_Interest_Expense__INDO_02001_AV002">#REF!</definedName>
    <definedName name="_Long_term_Interest_Expense__INDO_02001_AV003">#REF!</definedName>
    <definedName name="_Long_term_Interest_Expense__INDO_02001_AV004">#REF!</definedName>
    <definedName name="_Long_term_interest_Expense__INDO_02001_AV011">#REF!</definedName>
    <definedName name="_Long_term_Interest_Expense__INTI_02001_AD001">#REF!</definedName>
    <definedName name="_Long_term_Interest_Expense__INTI_02001_AV001">#REF!</definedName>
    <definedName name="_Long_term_Interest_Expense__INTI_02001_AV002">#REF!</definedName>
    <definedName name="_Long_term_Interest_Expense__INTI_02001_AV003">#REF!</definedName>
    <definedName name="_Long_term_Interest_Expense__INTI_02001_AV004">#REF!</definedName>
    <definedName name="_Long_term_Interest_Expense__INTL_02001_AD001">#REF!</definedName>
    <definedName name="_Long_term_Interest_Expense__INTL_02001_AV001">#REF!</definedName>
    <definedName name="_Long_term_Interest_Expense__INTL_02001_AV002">#REF!</definedName>
    <definedName name="_Long_term_Interest_Expense__INTL_02001_AV003">#REF!</definedName>
    <definedName name="_Long_term_Interest_Expense__INTL_02001_AV004">#REF!</definedName>
    <definedName name="_Long_term_Interest_Expense__INTS_02001_AD001">#REF!</definedName>
    <definedName name="_Long_term_Interest_Expense__INTS_02001_AV001">#REF!</definedName>
    <definedName name="_Long_term_Interest_Expense__INTS_02001_AV002">#REF!</definedName>
    <definedName name="_Long_term_Interest_Expense__INTS_02001_AV003">#REF!</definedName>
    <definedName name="_Long_term_Interest_Expense__INTS_02001_AV004">#REF!</definedName>
    <definedName name="_Long_term_Interest_Expense__ITAX_02001_AD001">#REF!</definedName>
    <definedName name="_Long_term_Interest_Expense__ITAX_02001_AV001">#REF!</definedName>
    <definedName name="_Long_term_Interest_Expense__ITAX_02001_AV002">#REF!</definedName>
    <definedName name="_Long_term_Interest_Expense__ITAX_02001_AV003">#REF!</definedName>
    <definedName name="_Long_term_Interest_Expense__ITAX_02001_AV004">#REF!</definedName>
    <definedName name="_Long_term_Interest_Expense__LOSS_02001_AD001">#REF!</definedName>
    <definedName name="_Long_term_Interest_Expense__LOSS_02001_AV001">#REF!</definedName>
    <definedName name="_Long_term_Interest_Expense__LOSS_02001_AV002">#REF!</definedName>
    <definedName name="_Long_term_Interest_Expense__LOSS_02001_AV003">#REF!</definedName>
    <definedName name="_Long_term_Interest_Expense__LOSS_02001_AV004">#REF!</definedName>
    <definedName name="_Long_term_Interest_Expense__MKT_02001_AD001">#REF!</definedName>
    <definedName name="_Long_term_Interest_Expense__MKT_02001_AV001">#REF!</definedName>
    <definedName name="_Long_term_Interest_Expense__MKT_02001_AV002">#REF!</definedName>
    <definedName name="_Long_term_Interest_Expense__MKT_02001_AV003">#REF!</definedName>
    <definedName name="_Long_term_Interest_Expense__MKT_02001_AV004">#REF!</definedName>
    <definedName name="_Long_term_Interest_Expense__OPEX_02001_AD001">#REF!</definedName>
    <definedName name="_Long_term_Interest_Expense__OPEX_02001_AV001">#REF!</definedName>
    <definedName name="_Long_term_Interest_Expense__OPEX_02001_AV002">#REF!</definedName>
    <definedName name="_Long_term_Interest_Expense__OPEX_02001_AV003">#REF!</definedName>
    <definedName name="_Long_term_Interest_Expense__OPEX_02001_AV004">#REF!</definedName>
    <definedName name="_Long_term_Interest_Expense__OTHI_02001_AD001">#REF!</definedName>
    <definedName name="_Long_term_Interest_Expense__OTHI_02001_AV001">#REF!</definedName>
    <definedName name="_Long_term_Interest_Expense__OTHI_02001_AV002">#REF!</definedName>
    <definedName name="_Long_term_Interest_Expense__OTHI_02001_AV003">#REF!</definedName>
    <definedName name="_Long_term_Interest_Expense__OTHI_02001_AV004">#REF!</definedName>
    <definedName name="_Long_term_Interest_Expense__SALE_02001_AD001">#REF!</definedName>
    <definedName name="_Long_term_Interest_Expense__SALE_02001_AV001">#REF!</definedName>
    <definedName name="_Long_term_Interest_Expense__SALE_02001_AV002">#REF!</definedName>
    <definedName name="_Long_term_Interest_Expense__SALE_02001_AV003">#REF!</definedName>
    <definedName name="_Long_term_Interest_Expense__SALE_02001_AV004">#REF!</definedName>
    <definedName name="_map1">#REF!</definedName>
    <definedName name="_map2">#REF!</definedName>
    <definedName name="_MatInverse_Out" localSheetId="24" hidden="1">#REF!</definedName>
    <definedName name="_MatInverse_Out" localSheetId="23" hidden="1">#REF!</definedName>
    <definedName name="_MatInverse_Out" hidden="1">#REF!</definedName>
    <definedName name="_MatMult_A" localSheetId="24" hidden="1">#REF!</definedName>
    <definedName name="_MatMult_A" localSheetId="23" hidden="1">#REF!</definedName>
    <definedName name="_MatMult_A" hidden="1">#REF!</definedName>
    <definedName name="_MatMult_AxB" localSheetId="24" hidden="1">#REF!</definedName>
    <definedName name="_MatMult_AxB" localSheetId="23" hidden="1">#REF!</definedName>
    <definedName name="_MatMult_AxB" hidden="1">#REF!</definedName>
    <definedName name="_MatMult_B" localSheetId="24" hidden="1">#REF!</definedName>
    <definedName name="_MatMult_B" localSheetId="23" hidden="1">#REF!</definedName>
    <definedName name="_MatMult_B" hidden="1">#REF!</definedName>
    <definedName name="_msq964">#REF!</definedName>
    <definedName name="_N4" localSheetId="24">#REF!</definedName>
    <definedName name="_N4" localSheetId="23">#REF!</definedName>
    <definedName name="_N4">#REF!</definedName>
    <definedName name="_N6" localSheetId="24">#REF!</definedName>
    <definedName name="_N6" localSheetId="23">#REF!</definedName>
    <definedName name="_N6">#REF!</definedName>
    <definedName name="_Oct2012">#REF!</definedName>
    <definedName name="_ONT06">#REF!</definedName>
    <definedName name="_ONT07">#REF!</definedName>
    <definedName name="_ONT08">#REF!</definedName>
    <definedName name="_ONT09">#REF!</definedName>
    <definedName name="_ONT10">#REF!</definedName>
    <definedName name="_ONT11">#REF!</definedName>
    <definedName name="_ont19">#REF!</definedName>
    <definedName name="_Operating_Expenses__COS_02001_AD001">#REF!</definedName>
    <definedName name="_Operating_Expenses__COS_02001_AV001">#REF!</definedName>
    <definedName name="_Operating_Expenses__COS_02001_AV002">#REF!</definedName>
    <definedName name="_Operating_Expenses__COS_02001_AV003">#REF!</definedName>
    <definedName name="_Operating_Expenses__COS_02001_AV004">#REF!</definedName>
    <definedName name="_Operating_Expenses__DEPN_02001_AD001">#REF!</definedName>
    <definedName name="_Operating_Expenses__DEPN_02001_AV001">#REF!</definedName>
    <definedName name="_Operating_Expenses__DEPN_02001_AV002">#REF!</definedName>
    <definedName name="_Operating_Expenses__DEPN_02001_AV003">#REF!</definedName>
    <definedName name="_Operating_Expenses__DEPN_02001_AV004">#REF!</definedName>
    <definedName name="_Operating_Expenses__INTI_02001_AD001">#REF!</definedName>
    <definedName name="_Operating_Expenses__INTI_02001_AV001">#REF!</definedName>
    <definedName name="_Operating_Expenses__INTI_02001_AV002">#REF!</definedName>
    <definedName name="_Operating_Expenses__INTI_02001_AV003">#REF!</definedName>
    <definedName name="_Operating_Expenses__INTI_02001_AV004">#REF!</definedName>
    <definedName name="_Operating_Expenses__INTL_02001_AD001">#REF!</definedName>
    <definedName name="_Operating_Expenses__INTL_02001_AV001">#REF!</definedName>
    <definedName name="_Operating_Expenses__INTL_02001_AV002">#REF!</definedName>
    <definedName name="_Operating_Expenses__INTL_02001_AV003">#REF!</definedName>
    <definedName name="_Operating_Expenses__INTL_02001_AV004">#REF!</definedName>
    <definedName name="_Operating_Expenses__INTS_02001_AD001">#REF!</definedName>
    <definedName name="_Operating_Expenses__INTS_02001_AV001">#REF!</definedName>
    <definedName name="_Operating_Expenses__INTS_02001_AV002">#REF!</definedName>
    <definedName name="_Operating_Expenses__INTS_02001_AV003">#REF!</definedName>
    <definedName name="_Operating_Expenses__INTS_02001_AV004">#REF!</definedName>
    <definedName name="_Operating_Expenses__ITAX_02001_AD001">#REF!</definedName>
    <definedName name="_Operating_Expenses__ITAX_02001_AV001">#REF!</definedName>
    <definedName name="_Operating_Expenses__ITAX_02001_AV002">#REF!</definedName>
    <definedName name="_Operating_Expenses__ITAX_02001_AV003">#REF!</definedName>
    <definedName name="_Operating_Expenses__ITAX_02001_AV004">#REF!</definedName>
    <definedName name="_Operating_Expenses__OPEX_02001_AD001">#REF!</definedName>
    <definedName name="_Operating_Expenses__OPEX_02001_AV001">#REF!</definedName>
    <definedName name="_Operating_Expenses__OPEX_02001_AV002">#REF!</definedName>
    <definedName name="_Operating_Expenses__OPEX_02001_AV003">#REF!</definedName>
    <definedName name="_Operating_Expenses__OPEX_02001_AV004">#REF!</definedName>
    <definedName name="_Operating_Expenses__OTHI_02001_AD001">#REF!</definedName>
    <definedName name="_Operating_Expenses__OTHI_02001_AV001">#REF!</definedName>
    <definedName name="_Operating_Expenses__OTHI_02001_AV002">#REF!</definedName>
    <definedName name="_Operating_Expenses__OTHI_02001_AV003">#REF!</definedName>
    <definedName name="_Operating_Expenses__OTHI_02001_AV004">#REF!</definedName>
    <definedName name="_Operating_Expenses__SALE_02001_AD001">#REF!</definedName>
    <definedName name="_Operating_Expenses__SALE_02001_AV001">#REF!</definedName>
    <definedName name="_Operating_Expenses__SALE_02001_AV002">#REF!</definedName>
    <definedName name="_Operating_Expenses__SALE_02001_AV003">#REF!</definedName>
    <definedName name="_Operating_Expenses__SALE_02001_AV004">#REF!</definedName>
    <definedName name="_Order1" hidden="1">0</definedName>
    <definedName name="_Order2" hidden="1">255</definedName>
    <definedName name="_Parse_Out" localSheetId="24" hidden="1">#REF!</definedName>
    <definedName name="_Parse_Out" localSheetId="23" hidden="1">#REF!</definedName>
    <definedName name="_Parse_Out" hidden="1">#REF!</definedName>
    <definedName name="_r" localSheetId="6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26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25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24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2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14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localSheetId="24" hidden="1">#REF!</definedName>
    <definedName name="_Regression_Out" localSheetId="23" hidden="1">#REF!</definedName>
    <definedName name="_Regression_Out" hidden="1">#REF!</definedName>
    <definedName name="_Regression_X" localSheetId="24" hidden="1">#REF!</definedName>
    <definedName name="_Regression_X" localSheetId="23" hidden="1">#REF!</definedName>
    <definedName name="_Regression_X" hidden="1">#REF!</definedName>
    <definedName name="_Regulatory_Assets__CAPA_1001_AV002">#REF!</definedName>
    <definedName name="_Regulatory_Assets__COSH_1001_AD001">#REF!</definedName>
    <definedName name="_Regulatory_Assets__COSH_1001_AV001">#REF!</definedName>
    <definedName name="_Regulatory_Assets__COSH_1001_AV002">#REF!</definedName>
    <definedName name="_Regulatory_Assets__COSH_1001_AV003">#REF!</definedName>
    <definedName name="_Regulatory_Assets__COSU_1001_AD001">#REF!</definedName>
    <definedName name="_Regulatory_Assets__COSU_1001_AV001">#REF!</definedName>
    <definedName name="_Regulatory_Assets__COSU_1001_AV002">#REF!</definedName>
    <definedName name="_Regulatory_Assets__COSU_1001_AV003">#REF!</definedName>
    <definedName name="_Regulatory_Assets__CUAS_1001_AV002">#REF!</definedName>
    <definedName name="_Regulatory_Assets__CULI_1001_AV002">#REF!</definedName>
    <definedName name="_Regulatory_Assets__CWIP_01001_AV001">#REF!</definedName>
    <definedName name="_Regulatory_Assets__CWIP_01001_AV002">#REF!</definedName>
    <definedName name="_Regulatory_Assets__FTLT_1001_AV001">#REF!</definedName>
    <definedName name="_Regulatory_Assets__FTLT_1001_AV002">#REF!</definedName>
    <definedName name="_Regulatory_Assets__IS_01001_AD001">#REF!</definedName>
    <definedName name="_Regulatory_Assets__IS_01001_AV001">#REF!</definedName>
    <definedName name="_Regulatory_Assets__IS_01001_AV002">#REF!</definedName>
    <definedName name="_Regulatory_Assets__IS_01001_AV003">#REF!</definedName>
    <definedName name="_Regulatory_Assets__LTIN_1001_AV002">#REF!</definedName>
    <definedName name="_Regulatory_Assets__LTIR_1001_AV001">#REF!</definedName>
    <definedName name="_Regulatory_Assets__LTIR_1001_AV002">#REF!</definedName>
    <definedName name="_Regulatory_Assets__LTNT_1001_AV002">#REF!</definedName>
    <definedName name="_Regulatory_Assets__OTAS_1001_AV002">#REF!</definedName>
    <definedName name="_Regulatory_Assets__OTHL_1001_AV002">#REF!</definedName>
    <definedName name="_Regulatory_Assets__RE_1001_AD001">#REF!</definedName>
    <definedName name="_Regulatory_Assets__RE_1001_AV001">#REF!</definedName>
    <definedName name="_Regulatory_Assets__RE_1001_AV002">#REF!</definedName>
    <definedName name="_Regulatory_Assets__RE_1001_AV003">#REF!</definedName>
    <definedName name="_Regulatory_Liabilities__CAPA_1001_AV002">#REF!</definedName>
    <definedName name="_Regulatory_Liabilities__COSH_1001_AV002">#REF!</definedName>
    <definedName name="_Regulatory_Liabilities__COSU_1001_AV002">#REF!</definedName>
    <definedName name="_Regulatory_Liabilities__CUAS_1001_AV002">#REF!</definedName>
    <definedName name="_Regulatory_Liabilities__CULI_1001_AV002">#REF!</definedName>
    <definedName name="_Regulatory_Liabilities__CWIP_01001_AV002">#REF!</definedName>
    <definedName name="_Regulatory_Liabilities__FTLT_1001_AV002">#REF!</definedName>
    <definedName name="_Regulatory_Liabilities__IS_01001_AV002">#REF!</definedName>
    <definedName name="_Regulatory_Liabilities__LTIN_1001_AV002">#REF!</definedName>
    <definedName name="_Regulatory_Liabilities__LTIR_1001_AV002">#REF!</definedName>
    <definedName name="_Regulatory_Liabilities__LTNT_1001_AV002">#REF!</definedName>
    <definedName name="_Regulatory_Liabilities__OTAS_1001_AV002">#REF!</definedName>
    <definedName name="_Regulatory_Liabilities__OTHL_1001_AV002">#REF!</definedName>
    <definedName name="_Regulatory_Liabilities__RE_1001_AV002">#REF!</definedName>
    <definedName name="_Sales__INTI_02001_AD001">#REF!</definedName>
    <definedName name="_Sales__INTI_02001_AV001">#REF!</definedName>
    <definedName name="_Sales__INTI_02001_AV002">#REF!</definedName>
    <definedName name="_Sales__INTI_02001_AV003">#REF!</definedName>
    <definedName name="_Sales__INTI_02001_AV004">#REF!</definedName>
    <definedName name="_SE1" localSheetId="6" hidden="1">{#N/A,#N/A,FALSE,"Aging Summary";#N/A,#N/A,FALSE,"Ratio Analysis";#N/A,#N/A,FALSE,"Test 120 Day Accts";#N/A,#N/A,FALSE,"Tickmarks"}</definedName>
    <definedName name="_SE1" localSheetId="26" hidden="1">{#N/A,#N/A,FALSE,"Aging Summary";#N/A,#N/A,FALSE,"Ratio Analysis";#N/A,#N/A,FALSE,"Test 120 Day Accts";#N/A,#N/A,FALSE,"Tickmarks"}</definedName>
    <definedName name="_SE1" localSheetId="25" hidden="1">{#N/A,#N/A,FALSE,"Aging Summary";#N/A,#N/A,FALSE,"Ratio Analysis";#N/A,#N/A,FALSE,"Test 120 Day Accts";#N/A,#N/A,FALSE,"Tickmarks"}</definedName>
    <definedName name="_SE1" localSheetId="24" hidden="1">{#N/A,#N/A,FALSE,"Aging Summary";#N/A,#N/A,FALSE,"Ratio Analysis";#N/A,#N/A,FALSE,"Test 120 Day Accts";#N/A,#N/A,FALSE,"Tickmarks"}</definedName>
    <definedName name="_SE1" localSheetId="21" hidden="1">{#N/A,#N/A,FALSE,"Aging Summary";#N/A,#N/A,FALSE,"Ratio Analysis";#N/A,#N/A,FALSE,"Test 120 Day Accts";#N/A,#N/A,FALSE,"Tickmarks"}</definedName>
    <definedName name="_SE1" localSheetId="14" hidden="1">{#N/A,#N/A,FALSE,"Aging Summary";#N/A,#N/A,FALSE,"Ratio Analysis";#N/A,#N/A,FALSE,"Test 120 Day Accts";#N/A,#N/A,FALSE,"Tickmarks"}</definedName>
    <definedName name="_SE1" hidden="1">{#N/A,#N/A,FALSE,"Aging Summary";#N/A,#N/A,FALSE,"Ratio Analysis";#N/A,#N/A,FALSE,"Test 120 Day Accts";#N/A,#N/A,FALSE,"Tickmarks"}</definedName>
    <definedName name="_Software_Acc_Amort__CAPA_01001_AD001">#REF!</definedName>
    <definedName name="_Software_Acc_Amort__CAPA_01001_AV001">#REF!</definedName>
    <definedName name="_Software_Acc_Amort__CAPA_01001_AV002">#REF!</definedName>
    <definedName name="_Software_Acc_Amort__CAPA_01001_AV003">#REF!</definedName>
    <definedName name="_Software_Acc_Amort__COSH_01001_AD001">#REF!</definedName>
    <definedName name="_Software_Acc_Amort__COSH_01001_AV001">#REF!</definedName>
    <definedName name="_Software_Acc_Amort__COSH_01001_AV002">#REF!</definedName>
    <definedName name="_Software_Acc_Amort__COSH_01001_AV003">#REF!</definedName>
    <definedName name="_Software_Acc_Amort__COSU_01001_AD001">#REF!</definedName>
    <definedName name="_Software_Acc_Amort__COSU_01001_AV001">#REF!</definedName>
    <definedName name="_Software_Acc_Amort__COSU_01001_AV002">#REF!</definedName>
    <definedName name="_Software_Acc_Amort__COSU_01001_AV003">#REF!</definedName>
    <definedName name="_Software_Acc_Amort__CUAS_01001_AD001">#REF!</definedName>
    <definedName name="_Software_Acc_Amort__CUAS_01001_AV001">#REF!</definedName>
    <definedName name="_Software_Acc_Amort__CUAS_01001_AV002">#REF!</definedName>
    <definedName name="_Software_Acc_Amort__CUAS_01001_AV003">#REF!</definedName>
    <definedName name="_Software_Acc_Amort__CULI_01001_AD001">#REF!</definedName>
    <definedName name="_Software_Acc_Amort__CULI_01001_AV001">#REF!</definedName>
    <definedName name="_Software_Acc_Amort__CULI_01001_AV002">#REF!</definedName>
    <definedName name="_Software_Acc_Amort__CULI_01001_AV003">#REF!</definedName>
    <definedName name="_Software_Acc_Amort__CWIP_01001_AD001">#REF!</definedName>
    <definedName name="_Software_Acc_Amort__CWIP_01001_AV001">#REF!</definedName>
    <definedName name="_Software_Acc_Amort__CWIP_01001_AV002">#REF!</definedName>
    <definedName name="_Software_Acc_Amort__CWIP_01001_AV003">#REF!</definedName>
    <definedName name="_Software_Acc_Amort__IS_01001_AD001">#REF!</definedName>
    <definedName name="_Software_Acc_Amort__IS_01001_AV001">#REF!</definedName>
    <definedName name="_Software_Acc_Amort__IS_01001_AV002">#REF!</definedName>
    <definedName name="_Software_Acc_Amort__IS_01001_AV003">#REF!</definedName>
    <definedName name="_Software_Acc_Amort__LTIR_01001_AD001">#REF!</definedName>
    <definedName name="_Software_Acc_Amort__LTIR_01001_AV001">#REF!</definedName>
    <definedName name="_Software_Acc_Amort__LTIR_01001_AV002">#REF!</definedName>
    <definedName name="_Software_Acc_Amort__LTIR_01001_AV003">#REF!</definedName>
    <definedName name="_Software_Acc_Amort__LTNT_01001_AD001">#REF!</definedName>
    <definedName name="_Software_Acc_Amort__LTNT_01001_AV001">#REF!</definedName>
    <definedName name="_Software_Acc_Amort__LTNT_01001_AV002">#REF!</definedName>
    <definedName name="_Software_Acc_Amort__LTNT_01001_AV003">#REF!</definedName>
    <definedName name="_Software_Acc_Amort__OTAS_01001_AD001">#REF!</definedName>
    <definedName name="_Software_Acc_Amort__OTAS_01001_AV001">#REF!</definedName>
    <definedName name="_Software_Acc_Amort__OTAS_01001_AV002">#REF!</definedName>
    <definedName name="_Software_Acc_Amort__OTAS_01001_AV003">#REF!</definedName>
    <definedName name="_Software_Acc_Amort__OTHL_01001_AD001">#REF!</definedName>
    <definedName name="_Software_Acc_Amort__OTHL_01001_AV001">#REF!</definedName>
    <definedName name="_Software_Acc_Amort__OTHL_01001_AV002">#REF!</definedName>
    <definedName name="_Software_Acc_Amort__OTHL_01001_AV003">#REF!</definedName>
    <definedName name="_Software_Acc_Amort__RE_01001_AD001">#REF!</definedName>
    <definedName name="_Software_Acc_Amort__RE_01001_AV001">#REF!</definedName>
    <definedName name="_Software_Acc_Amort__RE_01001_AV002">#REF!</definedName>
    <definedName name="_Software_Acc_Amort__RE_01001_AV003">#REF!</definedName>
    <definedName name="_Software_Cost__CAPA_01001_AD001">#REF!</definedName>
    <definedName name="_Software_Cost__CAPA_01001_AV001">#REF!</definedName>
    <definedName name="_Software_Cost__CAPA_01001_AV002">#REF!</definedName>
    <definedName name="_Software_Cost__CAPA_01001_AV003">#REF!</definedName>
    <definedName name="_Software_Cost__COSH_01001_AD001">#REF!</definedName>
    <definedName name="_Software_Cost__COSH_01001_AV001">#REF!</definedName>
    <definedName name="_Software_Cost__COSH_01001_AV002">#REF!</definedName>
    <definedName name="_Software_Cost__COSH_01001_AV003">#REF!</definedName>
    <definedName name="_Software_Cost__COSU_01001_AD001">#REF!</definedName>
    <definedName name="_Software_Cost__COSU_01001_AV001">#REF!</definedName>
    <definedName name="_Software_Cost__COSU_01001_AV002">#REF!</definedName>
    <definedName name="_Software_Cost__COSU_01001_AV003">#REF!</definedName>
    <definedName name="_Software_Cost__CUAS_01001_AD001">#REF!</definedName>
    <definedName name="_Software_Cost__CUAS_01001_AV001">#REF!</definedName>
    <definedName name="_Software_Cost__CUAS_01001_AV002">#REF!</definedName>
    <definedName name="_Software_Cost__CUAS_01001_AV003">#REF!</definedName>
    <definedName name="_Software_Cost__CULI_01001_AD001">#REF!</definedName>
    <definedName name="_Software_Cost__CULI_01001_AV001">#REF!</definedName>
    <definedName name="_Software_Cost__CULI_01001_AV002">#REF!</definedName>
    <definedName name="_Software_Cost__CULI_01001_AV003">#REF!</definedName>
    <definedName name="_Software_Cost__CWIP_01001_AD001">#REF!</definedName>
    <definedName name="_Software_Cost__CWIP_01001_AV001">#REF!</definedName>
    <definedName name="_Software_Cost__CWIP_01001_AV002">#REF!</definedName>
    <definedName name="_Software_Cost__CWIP_01001_AV003">#REF!</definedName>
    <definedName name="_Software_Cost__IS_01001_AD001">#REF!</definedName>
    <definedName name="_Software_Cost__IS_01001_AV001">#REF!</definedName>
    <definedName name="_Software_Cost__IS_01001_AV002">#REF!</definedName>
    <definedName name="_Software_Cost__IS_01001_AV003">#REF!</definedName>
    <definedName name="_Software_Cost__LTIR_01001_AD001">#REF!</definedName>
    <definedName name="_Software_Cost__LTIR_01001_AV001">#REF!</definedName>
    <definedName name="_Software_Cost__LTIR_01001_AV002">#REF!</definedName>
    <definedName name="_Software_Cost__LTIR_01001_AV003">#REF!</definedName>
    <definedName name="_Software_Cost__LTNT_01001_AD001">#REF!</definedName>
    <definedName name="_Software_Cost__LTNT_01001_AV001">#REF!</definedName>
    <definedName name="_Software_Cost__LTNT_01001_AV002">#REF!</definedName>
    <definedName name="_Software_Cost__LTNT_01001_AV003">#REF!</definedName>
    <definedName name="_Software_Cost__OTAS_01001_AD001">#REF!</definedName>
    <definedName name="_Software_Cost__OTAS_01001_AV001">#REF!</definedName>
    <definedName name="_Software_Cost__OTAS_01001_AV002">#REF!</definedName>
    <definedName name="_Software_Cost__OTAS_01001_AV003">#REF!</definedName>
    <definedName name="_Software_Cost__OTHL_01001_AD001">#REF!</definedName>
    <definedName name="_Software_Cost__OTHL_01001_AV001">#REF!</definedName>
    <definedName name="_Software_Cost__OTHL_01001_AV002">#REF!</definedName>
    <definedName name="_Software_Cost__OTHL_01001_AV003">#REF!</definedName>
    <definedName name="_Software_Cost__RE_01001_AD001">#REF!</definedName>
    <definedName name="_Software_Cost__RE_01001_AV001">#REF!</definedName>
    <definedName name="_Software_Cost__RE_01001_AV002">#REF!</definedName>
    <definedName name="_Software_Cost__RE_01001_AV003">#REF!</definedName>
    <definedName name="_Sort" localSheetId="24" hidden="1">#REF!</definedName>
    <definedName name="_Sort" localSheetId="23" hidden="1">#REF!</definedName>
    <definedName name="_Sort" hidden="1">#REF!</definedName>
    <definedName name="_SUM1">#N/A</definedName>
    <definedName name="_SUM2" localSheetId="24">#REF!</definedName>
    <definedName name="_SUM2" localSheetId="23">#REF!</definedName>
    <definedName name="_SUM2">#REF!</definedName>
    <definedName name="_SUM3">#REF!</definedName>
    <definedName name="_Table1_In1" localSheetId="24" hidden="1">#REF!</definedName>
    <definedName name="_Table1_In1" localSheetId="23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localSheetId="6" hidden="1">{#N/A,#N/A,FALSE,"Aging Summary";#N/A,#N/A,FALSE,"Ratio Analysis";#N/A,#N/A,FALSE,"Test 120 Day Accts";#N/A,#N/A,FALSE,"Tickmarks"}</definedName>
    <definedName name="_V1" localSheetId="26" hidden="1">{#N/A,#N/A,FALSE,"Aging Summary";#N/A,#N/A,FALSE,"Ratio Analysis";#N/A,#N/A,FALSE,"Test 120 Day Accts";#N/A,#N/A,FALSE,"Tickmarks"}</definedName>
    <definedName name="_V1" localSheetId="25" hidden="1">{#N/A,#N/A,FALSE,"Aging Summary";#N/A,#N/A,FALSE,"Ratio Analysis";#N/A,#N/A,FALSE,"Test 120 Day Accts";#N/A,#N/A,FALSE,"Tickmarks"}</definedName>
    <definedName name="_V1" localSheetId="24" hidden="1">{#N/A,#N/A,FALSE,"Aging Summary";#N/A,#N/A,FALSE,"Ratio Analysis";#N/A,#N/A,FALSE,"Test 120 Day Accts";#N/A,#N/A,FALSE,"Tickmarks"}</definedName>
    <definedName name="_V1" localSheetId="21" hidden="1">{#N/A,#N/A,FALSE,"Aging Summary";#N/A,#N/A,FALSE,"Ratio Analysis";#N/A,#N/A,FALSE,"Test 120 Day Accts";#N/A,#N/A,FALSE,"Tickmarks"}</definedName>
    <definedName name="_V1" localSheetId="14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VAS_Consol__THESI_01001_AV001">#REF!</definedName>
    <definedName name="_VAS_Consol__THESI_01001_AV004">#REF!</definedName>
    <definedName name="_VAS_Consol__THESI_01001_BV001">#REF!</definedName>
    <definedName name="_VAS_Consol__THESI_01001_BV002">#REF!</definedName>
    <definedName name="_VAS_Consol__THESI_02001_AV001">#REF!</definedName>
    <definedName name="_VAS_Consol__THESI_02001_AV004">#REF!</definedName>
    <definedName name="_VAS_Consol__THESI_02001_BV001">#REF!</definedName>
    <definedName name="_VAS_Consol__THESI_02001_BV002">#REF!</definedName>
    <definedName name="_w1" localSheetId="6" hidden="1">{#N/A,#N/A,TRUE,"UKUPNO";#N/A,#N/A,TRUE,"PLASMAN";#N/A,#N/A,TRUE,"REKAP"}</definedName>
    <definedName name="_w1" localSheetId="26" hidden="1">{#N/A,#N/A,TRUE,"UKUPNO";#N/A,#N/A,TRUE,"PLASMAN";#N/A,#N/A,TRUE,"REKAP"}</definedName>
    <definedName name="_w1" localSheetId="25" hidden="1">{#N/A,#N/A,TRUE,"UKUPNO";#N/A,#N/A,TRUE,"PLASMAN";#N/A,#N/A,TRUE,"REKAP"}</definedName>
    <definedName name="_w1" localSheetId="24" hidden="1">{#N/A,#N/A,TRUE,"UKUPNO";#N/A,#N/A,TRUE,"PLASMAN";#N/A,#N/A,TRUE,"REKAP"}</definedName>
    <definedName name="_w1" localSheetId="21" hidden="1">{#N/A,#N/A,TRUE,"UKUPNO";#N/A,#N/A,TRUE,"PLASMAN";#N/A,#N/A,TRUE,"REKAP"}</definedName>
    <definedName name="_w1" localSheetId="14" hidden="1">{#N/A,#N/A,TRUE,"UKUPNO";#N/A,#N/A,TRUE,"PLASMAN";#N/A,#N/A,TRUE,"REKAP"}</definedName>
    <definedName name="_w1" hidden="1">{#N/A,#N/A,TRUE,"UKUPNO";#N/A,#N/A,TRUE,"PLASMAN";#N/A,#N/A,TRUE,"REKAP"}</definedName>
    <definedName name="_Water_Heater_Consol__2_THESI_01001_AV001">#REF!</definedName>
    <definedName name="_Water_Heater_Consol__2_THESI_01001_AV004">#REF!</definedName>
    <definedName name="_Water_Heater_Consol__2_THESI_01001_BV001">#REF!</definedName>
    <definedName name="_Water_Heater_Consol__2_THESI_01001_BV002">#REF!</definedName>
    <definedName name="_Water_Heater_Consol__2_THESI_02001_AV001">#REF!</definedName>
    <definedName name="_Water_Heater_Consol__2_THESI_02001_AV004">#REF!</definedName>
    <definedName name="_Water_Heater_Consol__2_THESI_02001_BV001">#REF!</definedName>
    <definedName name="_Water_Heater_Consol__2_THESI_02001_BV002">#REF!</definedName>
    <definedName name="_Water_Heater_Consol__THESI_01001_AD001">#REF!</definedName>
    <definedName name="_Water_Heater_Consol__THESI_01001_AV001">#REF!</definedName>
    <definedName name="_Water_Heater_Consol__THESI_01001_AV002">#REF!</definedName>
    <definedName name="_Water_Heater_Consol__THESI_01001_AV003">#REF!</definedName>
    <definedName name="_Water_Heater_Consol__THESI_01001_AV004">#REF!</definedName>
    <definedName name="_Water_Heater_Consol__THESI_01001_BV001">#REF!</definedName>
    <definedName name="_Water_Heater_Consol__THESI_01001_BV002">#REF!</definedName>
    <definedName name="_Water_Heater_Consol__THESI_01001_BV003">#REF!</definedName>
    <definedName name="_Water_Heater_Consol__THESI_01001_CA001">#REF!</definedName>
    <definedName name="_Water_Heater_Consol__THESI_01001_CA002">#REF!</definedName>
    <definedName name="_Water_Heater_Consol__THESI_01001_CA003">#REF!</definedName>
    <definedName name="_Water_Heater_Consol__THESI_01001_CA004">#REF!</definedName>
    <definedName name="_Water_Heater_Consol__THESI_01001_CA005">#REF!</definedName>
    <definedName name="_Water_Heater_Consol__THESI_01001_CA006">#REF!</definedName>
    <definedName name="_Water_Heater_Consol__THESI_02001_AD001">#REF!</definedName>
    <definedName name="_Water_Heater_Consol__THESI_02001_AV001">#REF!</definedName>
    <definedName name="_Water_Heater_Consol__THESI_02001_AV002">#REF!</definedName>
    <definedName name="_Water_Heater_Consol__THESI_02001_AV003">#REF!</definedName>
    <definedName name="_Water_Heater_Consol__THESI_02001_AV004">#REF!</definedName>
    <definedName name="_Water_Heater_Consol__THESI_02001_BV001">#REF!</definedName>
    <definedName name="_Water_Heater_Consol__THESI_02001_BV002">#REF!</definedName>
    <definedName name="_Water_Heater_Consol__THESI_02001_BV003">#REF!</definedName>
    <definedName name="_Water_Heater_Consol__THESI_02001_CA001">#REF!</definedName>
    <definedName name="_Water_Heater_Consol__THESI_02001_CA002">#REF!</definedName>
    <definedName name="_Water_Heater_Consol__THESI_02001_CA003">#REF!</definedName>
    <definedName name="_Water_Heater_Consol__THESI_02001_CA004">#REF!</definedName>
    <definedName name="_Water_Heater_Consol__THESI_02001_CA005">#REF!</definedName>
    <definedName name="_Water_Heater_Consol__THESI_02001_CA006">#REF!</definedName>
    <definedName name="_Water_Heater_Consol__THESI_08001_AD001">#REF!</definedName>
    <definedName name="_Water_Heater_Consol__THESI_08001_AV001">#REF!</definedName>
    <definedName name="_Water_Heater_Consol__THESI_08001_AV002">#REF!</definedName>
    <definedName name="_Water_Heater_Consol__THESI_08001_AV003">#REF!</definedName>
    <definedName name="_Water_Heater_Consol__THESI_08001_AV004">#REF!</definedName>
    <definedName name="_Water_Heater_Consol__THESI_08001_BV001">#REF!</definedName>
    <definedName name="_Water_Heater_Consol__THESI_08001_BV002">#REF!</definedName>
    <definedName name="_Water_Heater_Consol__THESI_08001_BV003">#REF!</definedName>
    <definedName name="_Water_Heater_Consol__THESI_08001_CA001">#REF!</definedName>
    <definedName name="_Water_Heater_Consol__THESI_08001_CA002">#REF!</definedName>
    <definedName name="_Water_Heater_Consol__THESI_08001_CA003">#REF!</definedName>
    <definedName name="_Water_Heater_Consol__THESI_08001_CA004">#REF!</definedName>
    <definedName name="_Water_Heater_Consol__THESI_08001_CA005">#REF!</definedName>
    <definedName name="_Water_Heater_Consol__THESI_08001_CA006">#REF!</definedName>
    <definedName name="_yo11121">#REF!</definedName>
    <definedName name="_z1" localSheetId="6" hidden="1">{#N/A,#N/A,TRUE,"UKUPNO";#N/A,#N/A,TRUE,"PLASMAN";#N/A,#N/A,TRUE,"REKAP"}</definedName>
    <definedName name="_z1" localSheetId="26" hidden="1">{#N/A,#N/A,TRUE,"UKUPNO";#N/A,#N/A,TRUE,"PLASMAN";#N/A,#N/A,TRUE,"REKAP"}</definedName>
    <definedName name="_z1" localSheetId="25" hidden="1">{#N/A,#N/A,TRUE,"UKUPNO";#N/A,#N/A,TRUE,"PLASMAN";#N/A,#N/A,TRUE,"REKAP"}</definedName>
    <definedName name="_z1" localSheetId="24" hidden="1">{#N/A,#N/A,TRUE,"UKUPNO";#N/A,#N/A,TRUE,"PLASMAN";#N/A,#N/A,TRUE,"REKAP"}</definedName>
    <definedName name="_z1" localSheetId="21" hidden="1">{#N/A,#N/A,TRUE,"UKUPNO";#N/A,#N/A,TRUE,"PLASMAN";#N/A,#N/A,TRUE,"REKAP"}</definedName>
    <definedName name="_z1" localSheetId="14" hidden="1">{#N/A,#N/A,TRUE,"UKUPNO";#N/A,#N/A,TRUE,"PLASMAN";#N/A,#N/A,TRUE,"REKAP"}</definedName>
    <definedName name="_z1" hidden="1">{#N/A,#N/A,TRUE,"UKUPNO";#N/A,#N/A,TRUE,"PLASMAN";#N/A,#N/A,TRUE,"REKAP"}</definedName>
    <definedName name="a" localSheetId="24">#REF!</definedName>
    <definedName name="a" localSheetId="23">#REF!</definedName>
    <definedName name="a" hidden="1">{#N/A,#N/A,FALSE,"Aging Summary";#N/A,#N/A,FALSE,"Ratio Analysis";#N/A,#N/A,FALSE,"Test 120 Day Accts";#N/A,#N/A,FALSE,"Tickmarks"}</definedName>
    <definedName name="A_LU">#REF!</definedName>
    <definedName name="A_RES">#REF!</definedName>
    <definedName name="A_SL">#REF!</definedName>
    <definedName name="A_WH">#REF!</definedName>
    <definedName name="A1B53806" localSheetId="24">#REF!</definedName>
    <definedName name="A1B53806" localSheetId="23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localSheetId="6" hidden="1">{#N/A,#N/A,FALSE,"Aging Summary";#N/A,#N/A,FALSE,"Ratio Analysis";#N/A,#N/A,FALSE,"Test 120 Day Accts";#N/A,#N/A,FALSE,"Tickmarks"}</definedName>
    <definedName name="aa" localSheetId="26" hidden="1">{#N/A,#N/A,FALSE,"Aging Summary";#N/A,#N/A,FALSE,"Ratio Analysis";#N/A,#N/A,FALSE,"Test 120 Day Accts";#N/A,#N/A,FALSE,"Tickmarks"}</definedName>
    <definedName name="aa" localSheetId="25" hidden="1">{#N/A,#N/A,FALSE,"Aging Summary";#N/A,#N/A,FALSE,"Ratio Analysis";#N/A,#N/A,FALSE,"Test 120 Day Accts";#N/A,#N/A,FALSE,"Tickmarks"}</definedName>
    <definedName name="aa" localSheetId="24" hidden="1">{#N/A,#N/A,FALSE,"Aging Summary";#N/A,#N/A,FALSE,"Ratio Analysis";#N/A,#N/A,FALSE,"Test 120 Day Accts";#N/A,#N/A,FALSE,"Tickmarks"}</definedName>
    <definedName name="aa" localSheetId="21" hidden="1">{#N/A,#N/A,FALSE,"Aging Summary";#N/A,#N/A,FALSE,"Ratio Analysis";#N/A,#N/A,FALSE,"Test 120 Day Accts";#N/A,#N/A,FALSE,"Tickmarks"}</definedName>
    <definedName name="aa" localSheetId="14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_GS1">#REF!</definedName>
    <definedName name="AA_GS2">#REF!</definedName>
    <definedName name="AA_GS3">#REF!</definedName>
    <definedName name="AA_LU">#REF!</definedName>
    <definedName name="AA_RES">#REF!</definedName>
    <definedName name="AA_SL">#REF!</definedName>
    <definedName name="AA_WH">#REF!</definedName>
    <definedName name="AAA">#REF!</definedName>
    <definedName name="AAA_DOCTOPS" hidden="1">"AAA_SET"</definedName>
    <definedName name="AAA_duser" hidden="1">"OFF"</definedName>
    <definedName name="aaaaaaaa" localSheetId="6" hidden="1">{#N/A,#N/A,FALSE,"Aging Summary";#N/A,#N/A,FALSE,"Ratio Analysis";#N/A,#N/A,FALSE,"Test 120 Day Accts";#N/A,#N/A,FALSE,"Tickmarks"}</definedName>
    <definedName name="aaaaaaaa" localSheetId="26" hidden="1">{#N/A,#N/A,FALSE,"Aging Summary";#N/A,#N/A,FALSE,"Ratio Analysis";#N/A,#N/A,FALSE,"Test 120 Day Accts";#N/A,#N/A,FALSE,"Tickmarks"}</definedName>
    <definedName name="aaaaaaaa" localSheetId="25" hidden="1">{#N/A,#N/A,FALSE,"Aging Summary";#N/A,#N/A,FALSE,"Ratio Analysis";#N/A,#N/A,FALSE,"Test 120 Day Accts";#N/A,#N/A,FALSE,"Tickmarks"}</definedName>
    <definedName name="aaaaaaaa" localSheetId="24" hidden="1">{#N/A,#N/A,FALSE,"Aging Summary";#N/A,#N/A,FALSE,"Ratio Analysis";#N/A,#N/A,FALSE,"Test 120 Day Accts";#N/A,#N/A,FALSE,"Tickmarks"}</definedName>
    <definedName name="aaaaaaaa" localSheetId="21" hidden="1">{#N/A,#N/A,FALSE,"Aging Summary";#N/A,#N/A,FALSE,"Ratio Analysis";#N/A,#N/A,FALSE,"Test 120 Day Accts";#N/A,#N/A,FALSE,"Tickmarks"}</definedName>
    <definedName name="aaaaaaaa" localSheetId="14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AASD">#REF!</definedName>
    <definedName name="AAB_Addin5" hidden="1">"AAB_Description for addin 5,Description for addin 5,Description for addin 5,Description for addin 5,Description for addin 5,Description for addin 5"</definedName>
    <definedName name="aadava" localSheetId="24">#REF!</definedName>
    <definedName name="aadava" localSheetId="23">#REF!</definedName>
    <definedName name="aadava">#REF!</definedName>
    <definedName name="ab" localSheetId="6" hidden="1">{#N/A,#N/A,FALSE,"Aging Summary";#N/A,#N/A,FALSE,"Ratio Analysis";#N/A,#N/A,FALSE,"Test 120 Day Accts";#N/A,#N/A,FALSE,"Tickmarks"}</definedName>
    <definedName name="ab" localSheetId="26" hidden="1">{#N/A,#N/A,FALSE,"Aging Summary";#N/A,#N/A,FALSE,"Ratio Analysis";#N/A,#N/A,FALSE,"Test 120 Day Accts";#N/A,#N/A,FALSE,"Tickmarks"}</definedName>
    <definedName name="ab" localSheetId="25" hidden="1">{#N/A,#N/A,FALSE,"Aging Summary";#N/A,#N/A,FALSE,"Ratio Analysis";#N/A,#N/A,FALSE,"Test 120 Day Accts";#N/A,#N/A,FALSE,"Tickmarks"}</definedName>
    <definedName name="ab" localSheetId="24" hidden="1">{#N/A,#N/A,FALSE,"Aging Summary";#N/A,#N/A,FALSE,"Ratio Analysis";#N/A,#N/A,FALSE,"Test 120 Day Accts";#N/A,#N/A,FALSE,"Tickmarks"}</definedName>
    <definedName name="ab" localSheetId="21" hidden="1">{#N/A,#N/A,FALSE,"Aging Summary";#N/A,#N/A,FALSE,"Ratio Analysis";#N/A,#N/A,FALSE,"Test 120 Day Accts";#N/A,#N/A,FALSE,"Tickmarks"}</definedName>
    <definedName name="ab" localSheetId="14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b">#REF!</definedName>
    <definedName name="abc" localSheetId="6" hidden="1">{#N/A,#N/A,FALSE,"CLAIMS";#N/A,#N/A,FALSE,"EXPENSE";#N/A,#N/A,FALSE,"CAPITAL"}</definedName>
    <definedName name="abc" localSheetId="26" hidden="1">{#N/A,#N/A,FALSE,"CLAIMS";#N/A,#N/A,FALSE,"EXPENSE";#N/A,#N/A,FALSE,"CAPITAL"}</definedName>
    <definedName name="abc" localSheetId="25" hidden="1">{#N/A,#N/A,FALSE,"CLAIMS";#N/A,#N/A,FALSE,"EXPENSE";#N/A,#N/A,FALSE,"CAPITAL"}</definedName>
    <definedName name="abc" localSheetId="24" hidden="1">{#N/A,#N/A,FALSE,"CLAIMS";#N/A,#N/A,FALSE,"EXPENSE";#N/A,#N/A,FALSE,"CAPITAL"}</definedName>
    <definedName name="abc" localSheetId="14" hidden="1">{#N/A,#N/A,FALSE,"CLAIMS";#N/A,#N/A,FALSE,"EXPENSE";#N/A,#N/A,FALSE,"CAPITAL"}</definedName>
    <definedName name="abc" hidden="1">{#N/A,#N/A,FALSE,"Aging Summary";#N/A,#N/A,FALSE,"Ratio Analysis";#N/A,#N/A,FALSE,"Test 120 Day Accts";#N/A,#N/A,FALSE,"Tickmarks"}</definedName>
    <definedName name="abcdefd">#REF!</definedName>
    <definedName name="absc">#REF!</definedName>
    <definedName name="AccessDatabase" hidden="1">"C:\My Documents\発注予測.mdb"</definedName>
    <definedName name="account">#REF!</definedName>
    <definedName name="ACCOUNT_LIST">#REF!</definedName>
    <definedName name="accounting_period">#REF!</definedName>
    <definedName name="ACCOUNTING_STANDARDS">#REF!</definedName>
    <definedName name="Accounts">#REF!</definedName>
    <definedName name="acctorder">#REF!</definedName>
    <definedName name="ACCUM_DEPN">#REF!</definedName>
    <definedName name="AcNumDes">#REF!</definedName>
    <definedName name="ACQ.COST">#REF!</definedName>
    <definedName name="ACT_COL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est">#REF!</definedName>
    <definedName name="actest2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ttained_Month">#REF!</definedName>
    <definedName name="Actual_Month_ISA_Credit_Attained">#REF!</definedName>
    <definedName name="ActualRange2010">INDIRECT([0]!ActualRange2010Input)</definedName>
    <definedName name="ActualRange2010Input">#REF!</definedName>
    <definedName name="ActualRange2011">INDIRECT([0]!ActualRange2011Input)</definedName>
    <definedName name="ActualRange2011Input">#REF!</definedName>
    <definedName name="actuals2014" localSheetId="4">ISA #REF!</definedName>
    <definedName name="actuals2014" localSheetId="1">ISA #REF!</definedName>
    <definedName name="actuals2014" localSheetId="5">ISA #REF!</definedName>
    <definedName name="actuals2014" localSheetId="2">ISA #REF!</definedName>
    <definedName name="actuals2014" localSheetId="3">ISA #REF!</definedName>
    <definedName name="actuals2014">ISA #REF!</definedName>
    <definedName name="AD_LU">#REF!</definedName>
    <definedName name="ad_mrg_FY07">#REF!</definedName>
    <definedName name="ad_mrg_FY08">#REF!</definedName>
    <definedName name="ad_mrg_FY09">#REF!</definedName>
    <definedName name="ad_mrg_FY10">#REF!</definedName>
    <definedName name="AdditionalHC">#REF!</definedName>
    <definedName name="ADDLEAP">#REF!</definedName>
    <definedName name="adf" localSheetId="6" hidden="1">{#N/A,#N/A,FALSE,"Aging Summary";#N/A,#N/A,FALSE,"Ratio Analysis";#N/A,#N/A,FALSE,"Test 120 Day Accts";#N/A,#N/A,FALSE,"Tickmarks"}</definedName>
    <definedName name="adf" localSheetId="26" hidden="1">{#N/A,#N/A,FALSE,"Aging Summary";#N/A,#N/A,FALSE,"Ratio Analysis";#N/A,#N/A,FALSE,"Test 120 Day Accts";#N/A,#N/A,FALSE,"Tickmarks"}</definedName>
    <definedName name="adf" localSheetId="25" hidden="1">{#N/A,#N/A,FALSE,"Aging Summary";#N/A,#N/A,FALSE,"Ratio Analysis";#N/A,#N/A,FALSE,"Test 120 Day Accts";#N/A,#N/A,FALSE,"Tickmarks"}</definedName>
    <definedName name="adf" localSheetId="24" hidden="1">{#N/A,#N/A,FALSE,"Aging Summary";#N/A,#N/A,FALSE,"Ratio Analysis";#N/A,#N/A,FALSE,"Test 120 Day Accts";#N/A,#N/A,FALSE,"Tickmarks"}</definedName>
    <definedName name="adf" localSheetId="21" hidden="1">{#N/A,#N/A,FALSE,"Aging Summary";#N/A,#N/A,FALSE,"Ratio Analysis";#N/A,#N/A,FALSE,"Test 120 Day Accts";#N/A,#N/A,FALSE,"Tickmarks"}</definedName>
    <definedName name="adf" localSheetId="14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dfaa">#REF!</definedName>
    <definedName name="adjfldsa">#REF!</definedName>
    <definedName name="administration" localSheetId="24">#REF!</definedName>
    <definedName name="administration" localSheetId="23">#REF!</definedName>
    <definedName name="administration">#REF!</definedName>
    <definedName name="ads" localSheetId="6" hidden="1">{#N/A,#N/A,FALSE,"Aging Summary";#N/A,#N/A,FALSE,"Ratio Analysis";#N/A,#N/A,FALSE,"Test 120 Day Accts";#N/A,#N/A,FALSE,"Tickmarks"}</definedName>
    <definedName name="ads" localSheetId="26" hidden="1">{#N/A,#N/A,FALSE,"Aging Summary";#N/A,#N/A,FALSE,"Ratio Analysis";#N/A,#N/A,FALSE,"Test 120 Day Accts";#N/A,#N/A,FALSE,"Tickmarks"}</definedName>
    <definedName name="ads" localSheetId="25" hidden="1">{#N/A,#N/A,FALSE,"Aging Summary";#N/A,#N/A,FALSE,"Ratio Analysis";#N/A,#N/A,FALSE,"Test 120 Day Accts";#N/A,#N/A,FALSE,"Tickmarks"}</definedName>
    <definedName name="ads" localSheetId="24" hidden="1">{#N/A,#N/A,FALSE,"Aging Summary";#N/A,#N/A,FALSE,"Ratio Analysis";#N/A,#N/A,FALSE,"Test 120 Day Accts";#N/A,#N/A,FALSE,"Tickmarks"}</definedName>
    <definedName name="ads" localSheetId="21" hidden="1">{#N/A,#N/A,FALSE,"Aging Summary";#N/A,#N/A,FALSE,"Ratio Analysis";#N/A,#N/A,FALSE,"Test 120 Day Accts";#N/A,#N/A,FALSE,"Tickmarks"}</definedName>
    <definedName name="ads" localSheetId="14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g">#REF!</definedName>
    <definedName name="AGBill">#REF!</definedName>
    <definedName name="AGBillAndColl">#REF!</definedName>
    <definedName name="AGCapTax">#REF!</definedName>
    <definedName name="AGccCorpTax">#REF!</definedName>
    <definedName name="AGccIntExpense">#REF!</definedName>
    <definedName name="AGccIntIncome">#REF!</definedName>
    <definedName name="AGCorpTax">#REF!</definedName>
    <definedName name="AGCredLoss">#REF!</definedName>
    <definedName name="AGcsCapTax">#REF!</definedName>
    <definedName name="AGcsDepAndAmort">#REF!</definedName>
    <definedName name="AGDandU">#REF!</definedName>
    <definedName name="AGDepAndAmort">#REF!</definedName>
    <definedName name="AGGandA">#REF!</definedName>
    <definedName name="AGIntExpense">#REF!</definedName>
    <definedName name="AGIntIncome">#REF!</definedName>
    <definedName name="AGMngmtFees10" localSheetId="25">#REF!</definedName>
    <definedName name="AGMngmtFees10">#REF!</definedName>
    <definedName name="AGOpCosts">#REF!</definedName>
    <definedName name="AGOtherInc">#REF!</definedName>
    <definedName name="AGOtherIncome10" localSheetId="25">#REF!</definedName>
    <definedName name="AGOtherIncome10">#REF!</definedName>
    <definedName name="AGOtherRev">#REF!</definedName>
    <definedName name="AGRevFixed">#REF!</definedName>
    <definedName name="AGRevVar">#REF!</definedName>
    <definedName name="AGSalAndBen">#REF!</definedName>
    <definedName name="AGSaleOfAssets">#REF!</definedName>
    <definedName name="aj" localSheetId="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2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2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2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2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1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_GS1">#REF!</definedName>
    <definedName name="AJ_GS2">#REF!</definedName>
    <definedName name="AJ_GS3">#REF!</definedName>
    <definedName name="AJ_LU">#REF!</definedName>
    <definedName name="AJ_RES">#REF!</definedName>
    <definedName name="AJ_SL">#REF!</definedName>
    <definedName name="AJ_TOT">#REF!</definedName>
    <definedName name="AJ_WH">#REF!</definedName>
    <definedName name="alias2">#REF!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oc_Drivers">#REF!</definedName>
    <definedName name="Allocated">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mar1">#REF!</definedName>
    <definedName name="ammar2">#REF!</definedName>
    <definedName name="amorcc">#REF!</definedName>
    <definedName name="amorcompl">#REF!</definedName>
    <definedName name="AMORCOMPLEAS" localSheetId="24">#REF!</definedName>
    <definedName name="AMORCOMPLEAS" localSheetId="23">#REF!</definedName>
    <definedName name="AMORCOMPLEAS">#REF!</definedName>
    <definedName name="amordef">#REF!</definedName>
    <definedName name="AMORDEFERRED" localSheetId="24">#REF!</definedName>
    <definedName name="AMORDEFERRED" localSheetId="23">#REF!</definedName>
    <definedName name="AMORDEFERRED">#REF!</definedName>
    <definedName name="amorlease">#REF!</definedName>
    <definedName name="AMORLEASEHOLD" localSheetId="24">#REF!</definedName>
    <definedName name="AMORLEASEHOLD" localSheetId="23">#REF!</definedName>
    <definedName name="AMORLEASEHOLD">#REF!</definedName>
    <definedName name="amorleasvhc">#REF!</definedName>
    <definedName name="amorleshld">#REF!</definedName>
    <definedName name="AMOROFFLEAS" localSheetId="24">#REF!</definedName>
    <definedName name="AMOROFFLEAS" localSheetId="23">#REF!</definedName>
    <definedName name="AMOROFFLEAS">#REF!</definedName>
    <definedName name="amort">#REF!</definedName>
    <definedName name="AMORTCC" localSheetId="24">#REF!</definedName>
    <definedName name="AMORTCC" localSheetId="23">#REF!</definedName>
    <definedName name="AMORTCC">#REF!</definedName>
    <definedName name="AMORTLEASVEH" localSheetId="24">#REF!</definedName>
    <definedName name="AMORTLEASVEH" localSheetId="23">#REF!</definedName>
    <definedName name="AMORTLEASVEH">#REF!</definedName>
    <definedName name="Amount">#REF!</definedName>
    <definedName name="analysis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2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2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2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2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1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1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1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1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ela">#REF!</definedName>
    <definedName name="Annual_Cost_per_User_MSOffice365" localSheetId="14">#REF!</definedName>
    <definedName name="Annual_Cost_per_User_MSOffice365">#REF!</definedName>
    <definedName name="Answer">#REF!</definedName>
    <definedName name="APPENDIX" localSheetId="24">#REF!</definedName>
    <definedName name="APPENDIX" localSheetId="23">#REF!</definedName>
    <definedName name="APPENDIX">#REF!</definedName>
    <definedName name="ApprovedYr" localSheetId="4">#REF!</definedName>
    <definedName name="ApprovedYr" localSheetId="0">#REF!</definedName>
    <definedName name="ApprovedYr" localSheetId="1">#REF!</definedName>
    <definedName name="ApprovedYr" localSheetId="5">#REF!</definedName>
    <definedName name="ApprovedYr" localSheetId="2">#REF!</definedName>
    <definedName name="ApprovedYr" localSheetId="3">#REF!</definedName>
    <definedName name="ApprovedYr">#REF!</definedName>
    <definedName name="AR" localSheetId="24">#REF!</definedName>
    <definedName name="AR" localSheetId="23">#REF!</definedName>
    <definedName name="AR">#REF!</definedName>
    <definedName name="AR_sales" localSheetId="24">#REF!</definedName>
    <definedName name="AR_sales" localSheetId="23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eas">#REF!</definedName>
    <definedName name="arsdf" localSheetId="6" hidden="1">{#N/A,#N/A,FALSE,"Aging Summary";#N/A,#N/A,FALSE,"Ratio Analysis";#N/A,#N/A,FALSE,"Test 120 Day Accts";#N/A,#N/A,FALSE,"Tickmarks"}</definedName>
    <definedName name="arsdf" localSheetId="26" hidden="1">{#N/A,#N/A,FALSE,"Aging Summary";#N/A,#N/A,FALSE,"Ratio Analysis";#N/A,#N/A,FALSE,"Test 120 Day Accts";#N/A,#N/A,FALSE,"Tickmarks"}</definedName>
    <definedName name="arsdf" localSheetId="25" hidden="1">{#N/A,#N/A,FALSE,"Aging Summary";#N/A,#N/A,FALSE,"Ratio Analysis";#N/A,#N/A,FALSE,"Test 120 Day Accts";#N/A,#N/A,FALSE,"Tickmarks"}</definedName>
    <definedName name="arsdf" localSheetId="24" hidden="1">{#N/A,#N/A,FALSE,"Aging Summary";#N/A,#N/A,FALSE,"Ratio Analysis";#N/A,#N/A,FALSE,"Test 120 Day Accts";#N/A,#N/A,FALSE,"Tickmarks"}</definedName>
    <definedName name="arsdf" localSheetId="21" hidden="1">{#N/A,#N/A,FALSE,"Aging Summary";#N/A,#N/A,FALSE,"Ratio Analysis";#N/A,#N/A,FALSE,"Test 120 Day Accts";#N/A,#N/A,FALSE,"Tickmarks"}</definedName>
    <definedName name="arsdf" localSheetId="14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 localSheetId="24">#REF!</definedName>
    <definedName name="ASD" localSheetId="23">#REF!</definedName>
    <definedName name="ASD">#REF!</definedName>
    <definedName name="ASOFDATE" localSheetId="24">#REF!</definedName>
    <definedName name="ASOFDATE" localSheetId="23">#REF!</definedName>
    <definedName name="ASOFDATE">#REF!</definedName>
    <definedName name="ASOFDATE2">#REF!</definedName>
    <definedName name="ASSET_AMOUNT_SELECTED_YEAR">IF(YEAR_SELECTED=2012,#REF!,IF(YEAR_SELECTED=2013,#REF!,#REF!))</definedName>
    <definedName name="ASSET_AMOUNT_SELECTED_YEAR_25YRs">#N/A</definedName>
    <definedName name="ASSET_AMOUNT_SELECTED_YEAR2">#N/A</definedName>
    <definedName name="Asset_Class">#REF!</definedName>
    <definedName name="Asset_Failure_Groups_3">#REF!</definedName>
    <definedName name="ASSETADJ" localSheetId="24">#REF!</definedName>
    <definedName name="ASSETADJ" localSheetId="23">#REF!</definedName>
    <definedName name="ASSETADJ">#REF!</definedName>
    <definedName name="AssetNum">#REF!</definedName>
    <definedName name="ASSETS">#REF!</definedName>
    <definedName name="ASSETS_LIST_SELECTED_YEAR">IF(YEAR_SELECTED=2012,#REF!,IF(YEAR_SELECTED=2013,#REF!,#REF!))</definedName>
    <definedName name="ASSETS_LIST_SELECTED_YEAR_25Yrs">#N/A</definedName>
    <definedName name="Assets_NewandOld">#REF!</definedName>
    <definedName name="Assumptions_2002" localSheetId="24">#REF!</definedName>
    <definedName name="Assumptions_2002" localSheetId="23">#REF!</definedName>
    <definedName name="Assumptions_2002">#REF!</definedName>
    <definedName name="Assumptions_2003" localSheetId="24">#REF!</definedName>
    <definedName name="Assumptions_2003" localSheetId="23">#REF!</definedName>
    <definedName name="Assumptions_2003">#REF!</definedName>
    <definedName name="AV_GS1">#REF!</definedName>
    <definedName name="AV_GS2">#REF!</definedName>
    <definedName name="AV_GS3">#REF!</definedName>
    <definedName name="AV_LU">#REF!</definedName>
    <definedName name="AV_RES">#REF!</definedName>
    <definedName name="AV_SL">#REF!</definedName>
    <definedName name="AV_WH">#REF!</definedName>
    <definedName name="average">#REF!</definedName>
    <definedName name="averton_common">#REF!</definedName>
    <definedName name="Avg_Burdened_Rate_of_Email_Users" localSheetId="14">#REF!</definedName>
    <definedName name="Avg_Burdened_Rate_of_Email_Users">#REF!</definedName>
    <definedName name="azad" hidden="1">{#N/A,#N/A,FALSE,"Aging Summary";#N/A,#N/A,FALSE,"Ratio Analysis";#N/A,#N/A,FALSE,"Test 120 Day Accts";#N/A,#N/A,FALSE,"Tickmarks"}</definedName>
    <definedName name="b" localSheetId="6" hidden="1">{#N/A,#N/A,FALSE,"Aging Summary";#N/A,#N/A,FALSE,"Ratio Analysis";#N/A,#N/A,FALSE,"Test 120 Day Accts";#N/A,#N/A,FALSE,"Tickmarks"}</definedName>
    <definedName name="b" localSheetId="26" hidden="1">{#N/A,#N/A,FALSE,"Aging Summary";#N/A,#N/A,FALSE,"Ratio Analysis";#N/A,#N/A,FALSE,"Test 120 Day Accts";#N/A,#N/A,FALSE,"Tickmarks"}</definedName>
    <definedName name="b" localSheetId="25" hidden="1">{#N/A,#N/A,FALSE,"Aging Summary";#N/A,#N/A,FALSE,"Ratio Analysis";#N/A,#N/A,FALSE,"Test 120 Day Accts";#N/A,#N/A,FALSE,"Tickmarks"}</definedName>
    <definedName name="b" localSheetId="24" hidden="1">{#N/A,#N/A,FALSE,"Aging Summary";#N/A,#N/A,FALSE,"Ratio Analysis";#N/A,#N/A,FALSE,"Test 120 Day Accts";#N/A,#N/A,FALSE,"Tickmarks"}</definedName>
    <definedName name="b" localSheetId="21" hidden="1">{#N/A,#N/A,FALSE,"Aging Summary";#N/A,#N/A,FALSE,"Ratio Analysis";#N/A,#N/A,FALSE,"Test 120 Day Accts";#N/A,#N/A,FALSE,"Tickmarks"}</definedName>
    <definedName name="b" localSheetId="14" hidden="1">{#N/A,#N/A,FALSE,"Aging Summary";#N/A,#N/A,FALSE,"Ratio Analysis";#N/A,#N/A,FALSE,"Test 120 Day Accts";#N/A,#N/A,FALSE,"Tickmarks"}</definedName>
    <definedName name="b">#REF!</definedName>
    <definedName name="B09CX">#REF!</definedName>
    <definedName name="b09cxb">#REF!</definedName>
    <definedName name="B09FTE">#REF!</definedName>
    <definedName name="b09fteb">#REF!</definedName>
    <definedName name="B09OI">#REF!</definedName>
    <definedName name="B09OX">#REF!</definedName>
    <definedName name="B09PR">#REF!</definedName>
    <definedName name="b09prt">#REF!</definedName>
    <definedName name="B6INC" localSheetId="24">#REF!</definedName>
    <definedName name="B6INC" localSheetId="23">#REF!</definedName>
    <definedName name="B6INC">#REF!</definedName>
    <definedName name="B6IVA" localSheetId="24">#REF!</definedName>
    <definedName name="B6IVA" localSheetId="23">#REF!</definedName>
    <definedName name="B6IVA">#REF!</definedName>
    <definedName name="BAL" localSheetId="24">#REF!</definedName>
    <definedName name="BAL" localSheetId="23">#REF!</definedName>
    <definedName name="BAL">#REF!</definedName>
    <definedName name="balan">#REF!</definedName>
    <definedName name="BALANCE">#REF!</definedName>
    <definedName name="BALSHT" localSheetId="24">#REF!</definedName>
    <definedName name="BALSHT" localSheetId="23">#REF!</definedName>
    <definedName name="BALSHT">#REF!</definedName>
    <definedName name="base_month">#REF!</definedName>
    <definedName name="base_yr">#REF!</definedName>
    <definedName name="BASEINCREASEFY14MGT">#REF!</definedName>
    <definedName name="BASEINCREASEFY15MGT">#REF!</definedName>
    <definedName name="BASEINCREASEFY16MGT">#REF!</definedName>
    <definedName name="BASEINCREASEFY17MGT">#REF!</definedName>
    <definedName name="BASEINCREASEFY18MGT">#REF!</definedName>
    <definedName name="BASEINCREASEFY19MGT">#REF!</definedName>
    <definedName name="bayview">#REF!</definedName>
    <definedName name="bb" localSheetId="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2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2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2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2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1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>#REF!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b">#REF!</definedName>
    <definedName name="bbbbbbbbbbb">#REF!</definedName>
    <definedName name="bbbbbbbbbbbb">#REF!</definedName>
    <definedName name="bbbbbbbbbbbbbbb">#REF!</definedName>
    <definedName name="bbbbbbbbbbbbbbbbb">#REF!</definedName>
    <definedName name="bbbbbbbbbbbbbbbbbbbb">#REF!</definedName>
    <definedName name="bbbbbbbbbbbbbbbbbbbbb">#REF!</definedName>
    <definedName name="bbbbbbbbbbbbbbbbbbbbbb">#REF!</definedName>
    <definedName name="bbbbbbbbbbbbbbbbbbbbbbbb">#REF!</definedName>
    <definedName name="bbbbbbbbbbbbbbbbbbbbbbbbb">#REF!</definedName>
    <definedName name="bbbbbbbbbbbbbbbbbbbbbbbbbbb">#REF!</definedName>
    <definedName name="bbbbbbbbbbbbbbbbbbbbbbbbbbbbbbbbb">#REF!</definedName>
    <definedName name="BC">#REF!</definedName>
    <definedName name="BCB">#REF!</definedName>
    <definedName name="BE">#REF!</definedName>
    <definedName name="BEB">#REF!</definedName>
    <definedName name="Benefits_Rate">#REF!</definedName>
    <definedName name="BEOM">#REF!</definedName>
    <definedName name="BEOMB">#REF!</definedName>
    <definedName name="BI_LDCLIST" localSheetId="4">#REF!</definedName>
    <definedName name="BI_LDCLIST" localSheetId="0">#REF!</definedName>
    <definedName name="BI_LDCLIST" localSheetId="1">#REF!</definedName>
    <definedName name="BI_LDCLIST" localSheetId="5">#REF!</definedName>
    <definedName name="BI_LDCLIST" localSheetId="2">#REF!</definedName>
    <definedName name="BI_LDCLIST" localSheetId="3">#REF!</definedName>
    <definedName name="BI_LDCLIST">#REF!</definedName>
    <definedName name="Billed">#REF!</definedName>
    <definedName name="BillingCollecting" localSheetId="24">#REF!</definedName>
    <definedName name="BillingCollecting" localSheetId="23">#REF!</definedName>
    <definedName name="BillingCollecting">#REF!</definedName>
    <definedName name="BIR10C">#REF!</definedName>
    <definedName name="BIR11C">#REF!</definedName>
    <definedName name="BIR12C">#REF!</definedName>
    <definedName name="BIR13C">#REF!</definedName>
    <definedName name="BIR1C">#REF!</definedName>
    <definedName name="BIR2C">#REF!</definedName>
    <definedName name="BIR3C">#REF!</definedName>
    <definedName name="BIR4C">#REF!</definedName>
    <definedName name="BIR5C">#REF!</definedName>
    <definedName name="BIR6C">#REF!</definedName>
    <definedName name="BIR7C">#REF!</definedName>
    <definedName name="BIR8C">#REF!</definedName>
    <definedName name="BIR9C">#REF!</definedName>
    <definedName name="BizUnits">#REF!</definedName>
    <definedName name="Bk_of_Cda">#REF!</definedName>
    <definedName name="BlankCells" localSheetId="25">#REF!,#REF!,#REF!</definedName>
    <definedName name="BlankCells">#REF!,#REF!,#REF!</definedName>
    <definedName name="bldgcap">#REF!</definedName>
    <definedName name="BLDGCAPBUD" localSheetId="24">#REF!</definedName>
    <definedName name="BLDGCAPBUD" localSheetId="23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90ib">#REF!</definedName>
    <definedName name="bo90xi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_Year" localSheetId="4">#REF!</definedName>
    <definedName name="Bridge_Year" localSheetId="0">#REF!</definedName>
    <definedName name="Bridge_Year" localSheetId="1">#REF!</definedName>
    <definedName name="Bridge_Year" localSheetId="5">#REF!</definedName>
    <definedName name="Bridge_Year" localSheetId="2">#REF!</definedName>
    <definedName name="Bridge_Year" localSheetId="3">#REF!</definedName>
    <definedName name="Bridge_Year">#REF!</definedName>
    <definedName name="BridgeYear" localSheetId="4">#REF!</definedName>
    <definedName name="BridgeYear" localSheetId="0">#REF!</definedName>
    <definedName name="BridgeYear" localSheetId="1">#REF!</definedName>
    <definedName name="BridgeYear" localSheetId="5">#REF!</definedName>
    <definedName name="BridgeYear" localSheetId="2">#REF!</definedName>
    <definedName name="BridgeYear" localSheetId="3">#REF!</definedName>
    <definedName name="BridgeYear">#REF!</definedName>
    <definedName name="BS">#REF!</definedName>
    <definedName name="BS_AQ3">#REF!</definedName>
    <definedName name="BS_AQ4">#REF!</definedName>
    <definedName name="BS_Q3">#REF!</definedName>
    <definedName name="BS_Q4">#REF!</definedName>
    <definedName name="BS_REPORT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TABLES__FISCALYEAR_PRIOR_YR">#REF!,#REF!</definedName>
    <definedName name="BS_THESI">#REF!</definedName>
    <definedName name="BSB">#REF!</definedName>
    <definedName name="BSE">#REF!</definedName>
    <definedName name="BSEB">#REF!</definedName>
    <definedName name="BTP">#REF!</definedName>
    <definedName name="budest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_Range">#REF!</definedName>
    <definedName name="budget_table">#REF!</definedName>
    <definedName name="Budget3">#REF!</definedName>
    <definedName name="Budget4">#REF!</definedName>
    <definedName name="Budget5">#REF!</definedName>
    <definedName name="BudgetBook">#REF!,#REF!,#REF!,#REF!</definedName>
    <definedName name="BudgetRange2010">INDIRECT([0]!BudgetRange2010Input)</definedName>
    <definedName name="BudgetRange2010Input">#REF!</definedName>
    <definedName name="BudgetRange2011">INDIRECT([0]!BudgetRange2011Input)</definedName>
    <definedName name="BudgetRange2011Input">#REF!</definedName>
    <definedName name="BudRange14">#REF!</definedName>
    <definedName name="BudRange14A">#REF!</definedName>
    <definedName name="BudRange2">#REF!</definedName>
    <definedName name="BudRange2A">#REF!</definedName>
    <definedName name="BudRange2B">#REF!</definedName>
    <definedName name="BudRange2C">#REF!</definedName>
    <definedName name="BudRange3">#REF!</definedName>
    <definedName name="BudRange3A">#REF!</definedName>
    <definedName name="BudRange3B">#REF!</definedName>
    <definedName name="BudRange3C">#REF!</definedName>
    <definedName name="BudRange5">#REF!</definedName>
    <definedName name="BudRange5A">#REF!</definedName>
    <definedName name="BudRange5B">#REF!</definedName>
    <definedName name="BudRange5C">#REF!</definedName>
    <definedName name="BudRange6">#REF!</definedName>
    <definedName name="BudRange6A">#REF!</definedName>
    <definedName name="BudRange6B">#REF!</definedName>
    <definedName name="BudRange6C">#REF!</definedName>
    <definedName name="BudRangeElim">#REF!</definedName>
    <definedName name="BudRangeElimA">#REF!</definedName>
    <definedName name="Buses">#REF!</definedName>
    <definedName name="BusinessUnitList">#REF!</definedName>
    <definedName name="BUTTONSRange">#REF!</definedName>
    <definedName name="BUV" localSheetId="24">#REF!</definedName>
    <definedName name="BUV" localSheetId="23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 localSheetId="24">#REF!</definedName>
    <definedName name="C_" localSheetId="23">#REF!</definedName>
    <definedName name="C_">#REF!</definedName>
    <definedName name="cafe_validation_temp" hidden="1">#REF!</definedName>
    <definedName name="calcnwo">#REF!</definedName>
    <definedName name="CALCNWORKSHEET" localSheetId="24">#REF!</definedName>
    <definedName name="CALCNWORKSHEET" localSheetId="23">#REF!</definedName>
    <definedName name="CALCNWORKSHEET">#REF!</definedName>
    <definedName name="cap">#REF!</definedName>
    <definedName name="Cap_Tax_Rate">#REF!</definedName>
    <definedName name="capafudc">#REF!</definedName>
    <definedName name="Capas">#REF!</definedName>
    <definedName name="capcosttype">#REF!</definedName>
    <definedName name="CapEx">#REF!</definedName>
    <definedName name="CAPEX_YTD">OFFSET(#REF!,0,0,COUNTA(#REF!),COUNTA(#REF!))</definedName>
    <definedName name="CAPEXP">#REF!</definedName>
    <definedName name="capital" localSheetId="25">#REF!</definedName>
    <definedName name="CAPITAL">#REF!</definedName>
    <definedName name="CAPITALEXP" localSheetId="24">#REF!</definedName>
    <definedName name="CAPITALEXP" localSheetId="23">#REF!</definedName>
    <definedName name="CAPITALEXP">#REF!</definedName>
    <definedName name="capitalization">#REF!</definedName>
    <definedName name="Capitalized">#REF!</definedName>
    <definedName name="CapitalOEBs">#REF!</definedName>
    <definedName name="CapitalProjects" localSheetId="24">#REF!</definedName>
    <definedName name="CapitalProjects" localSheetId="23">#REF!</definedName>
    <definedName name="CapitalProjects">#REF!</definedName>
    <definedName name="capized">#REF!</definedName>
    <definedName name="CAPNOTE">#REF!</definedName>
    <definedName name="capo">#REF!</definedName>
    <definedName name="CapOEB">#REF!</definedName>
    <definedName name="capsupplier">#REF!</definedName>
    <definedName name="CapTax10" localSheetId="25">#REF!</definedName>
    <definedName name="CapTax10">#REF!</definedName>
    <definedName name="CapTaxAG30" localSheetId="25">#REF!</definedName>
    <definedName name="CapTaxAG30">#REF!</definedName>
    <definedName name="CapTaxCC30" localSheetId="25">#REF!</definedName>
    <definedName name="CapTaxCC30">#REF!</definedName>
    <definedName name="CAPX1">#REF!</definedName>
    <definedName name="CAPX10">#REF!</definedName>
    <definedName name="CAPX11">#REF!</definedName>
    <definedName name="CAPX12">#REF!</definedName>
    <definedName name="CAPX13">#REF!</definedName>
    <definedName name="CAPX14">#REF!</definedName>
    <definedName name="CAPX15">#REF!</definedName>
    <definedName name="CAPX16">#REF!</definedName>
    <definedName name="CAPX17">#REF!</definedName>
    <definedName name="CAPX18">#REF!</definedName>
    <definedName name="CAPX2">#REF!</definedName>
    <definedName name="CAPX20">#REF!</definedName>
    <definedName name="CAPX23">#REF!</definedName>
    <definedName name="CAPX3">#REF!</definedName>
    <definedName name="CAPX4">#REF!</definedName>
    <definedName name="CAPX5">#REF!</definedName>
    <definedName name="CAPX6">#REF!</definedName>
    <definedName name="CAPX7">#REF!</definedName>
    <definedName name="CAPX8">#REF!</definedName>
    <definedName name="CAPX9">#REF!</definedName>
    <definedName name="CASH" localSheetId="24">#REF!</definedName>
    <definedName name="CASH" localSheetId="23">#REF!</definedName>
    <definedName name="Cash">#REF!</definedName>
    <definedName name="Cash2">#REF!</definedName>
    <definedName name="CASHFLOW" localSheetId="24">#REF!</definedName>
    <definedName name="CASHFLOW" localSheetId="23">#REF!</definedName>
    <definedName name="CASHFLOW">#REF!</definedName>
    <definedName name="cashfull" localSheetId="24">#REF!</definedName>
    <definedName name="cashfull" localSheetId="23">#REF!</definedName>
    <definedName name="cashfull">#REF!</definedName>
    <definedName name="Cat_Range">#REF!</definedName>
    <definedName name="Categories">#REF!</definedName>
    <definedName name="CATEGORY">#REF!</definedName>
    <definedName name="CATEGORY_LISTING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ATEGORYINDATA">#REF!</definedName>
    <definedName name="cb">#REF!</definedName>
    <definedName name="cb_25Yrs">#REF!</definedName>
    <definedName name="cbc">#REF!</definedName>
    <definedName name="cbc_25Yrs">#REF!</definedName>
    <definedName name="cbe">#REF!</definedName>
    <definedName name="cbe_25Yrs">#REF!</definedName>
    <definedName name="CBudgetTiming" localSheetId="25">#REF!</definedName>
    <definedName name="CBudgetTiming">#REF!</definedName>
    <definedName name="CBWorkbookPriority" hidden="1">-844756298</definedName>
    <definedName name="cc" localSheetId="24">#REF!</definedName>
    <definedName name="cc" localSheetId="23">#REF!</definedName>
    <definedName name="cc">#REF!</definedName>
    <definedName name="cc_25Yrs">#REF!</definedName>
    <definedName name="CC_Accrual">#REF!</definedName>
    <definedName name="CC_LIST">#REF!</definedName>
    <definedName name="CC_MASTER_LIST">#REF!</definedName>
    <definedName name="CC_OEB_LIST">#REF!</definedName>
    <definedName name="CCA_Class">#REF!</definedName>
    <definedName name="CCBill">#REF!</definedName>
    <definedName name="CCBillAndColl">#REF!</definedName>
    <definedName name="ccc">#REF!</definedName>
    <definedName name="ccc_25Yrs">#REF!</definedName>
    <definedName name="CCCA">#REF!</definedName>
    <definedName name="CCCapTax">#REF!</definedName>
    <definedName name="CCCapTax10" localSheetId="25">#REF!</definedName>
    <definedName name="CCCapTax10">#REF!</definedName>
    <definedName name="cccccccccc">#REF!</definedName>
    <definedName name="cccccccccccc">#REF!</definedName>
    <definedName name="cccccccccccccc">#REF!</definedName>
    <definedName name="cccccccccccccccccc">#REF!</definedName>
    <definedName name="ccccccccccccccccccccc">#REF!</definedName>
    <definedName name="ccccccccccccccccccccccc">#REF!</definedName>
    <definedName name="CCCorpTax">#REF!</definedName>
    <definedName name="CCCredLoss">#REF!</definedName>
    <definedName name="CCcsCapTax">#REF!</definedName>
    <definedName name="CCcsCorpTax">#REF!</definedName>
    <definedName name="CCcsDepAndAmort">#REF!</definedName>
    <definedName name="CCcsIntExpense">#REF!</definedName>
    <definedName name="CCcsIntIncome">#REF!</definedName>
    <definedName name="CCDandU">#REF!</definedName>
    <definedName name="CCDepAndAmort">#REF!</definedName>
    <definedName name="CCDepAndAmort10" localSheetId="25">#REF!</definedName>
    <definedName name="CCDepAndAmort10">#REF!</definedName>
    <definedName name="cce">#REF!</definedName>
    <definedName name="cce_25Yrs">#REF!</definedName>
    <definedName name="CCGandA">#REF!</definedName>
    <definedName name="CCIncomeAndLargeCorp10" localSheetId="25">#REF!</definedName>
    <definedName name="CCIncomeAndLargeCorp10">#REF!</definedName>
    <definedName name="CCIntExpense">#REF!</definedName>
    <definedName name="CCIntExpense10" localSheetId="25">#REF!</definedName>
    <definedName name="CCIntExpense10">#REF!</definedName>
    <definedName name="CCIntIncome">#REF!</definedName>
    <definedName name="CCIntIncome10" localSheetId="25">#REF!</definedName>
    <definedName name="CCIntIncome10">#REF!</definedName>
    <definedName name="CCMngmtFees10" localSheetId="25">#REF!</definedName>
    <definedName name="CCMngmtFees10">#REF!</definedName>
    <definedName name="CCOpCosts">#REF!</definedName>
    <definedName name="CCOpCosts10" localSheetId="25">#REF!</definedName>
    <definedName name="CCOpCosts10">#REF!</definedName>
    <definedName name="CCOtherInc">#REF!</definedName>
    <definedName name="CCOtherIncome10" localSheetId="25">#REF!</definedName>
    <definedName name="CCOtherIncome10">#REF!</definedName>
    <definedName name="CCOtherRev">#REF!</definedName>
    <definedName name="CCRevFixed">#REF!</definedName>
    <definedName name="CCRevVar">#REF!</definedName>
    <definedName name="CCSalAndBen">#REF!</definedName>
    <definedName name="CCSalAndBen10" localSheetId="25">#REF!</definedName>
    <definedName name="CCSalAndBen10">#REF!</definedName>
    <definedName name="CCSaleOfAssets">#REF!</definedName>
    <definedName name="CCYTD">OFFSET(#REF!,0,0,#REF!)</definedName>
    <definedName name="cd" localSheetId="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2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25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2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2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1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 localSheetId="25">#REF!</definedName>
    <definedName name="CDataRow">#REF!</definedName>
    <definedName name="CDataRowStart" localSheetId="25">#REF!</definedName>
    <definedName name="CDataRowStart">#REF!</definedName>
    <definedName name="CDM_2007">#REF!</definedName>
    <definedName name="CDM_TO_BS">#REF!</definedName>
    <definedName name="CELL_RANGE">#REF!</definedName>
    <definedName name="CEquipment" localSheetId="25">#REF!</definedName>
    <definedName name="CEquipment">#REF!</definedName>
    <definedName name="CF_QTDQ2">#REF!</definedName>
    <definedName name="CF_REPORT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YTDJune">#REF!</definedName>
    <definedName name="CF_YTDQ1">#REF!</definedName>
    <definedName name="CF_YTDQ2">#REF!</definedName>
    <definedName name="CF_YTDQ3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art_NI_DataSeries">IF(Entity_OptButtonStatus=1,#REF!,#REF!)</definedName>
    <definedName name="Chart_NI_Legend">IF(Entity_OptButtonStatus=1,#REF!,#REF!)</definedName>
    <definedName name="Chart_NI_Xaxis">IF(Entity_OptButtonStatus=1,#REF!,#REF!)</definedName>
    <definedName name="Chart_OpEx_Data_Series">IF(Entity_OptButtonStatus=1,#REF!,#REF!)</definedName>
    <definedName name="Chart_OpEx_Legend">IF(Entity_OptButtonStatus=1,#REF!,#REF!)</definedName>
    <definedName name="Chart_OpEx_Xaxis">IF(Entity_OptButtonStatus=1,#REF!,#REF!)</definedName>
    <definedName name="chngs">#REF!</definedName>
    <definedName name="CInventory" localSheetId="25">#REF!</definedName>
    <definedName name="CInventory">#REF!</definedName>
    <definedName name="CIQWBGuid" hidden="1">"b2a64c6c-42e0-40ff-84b5-17e326ba1c46"</definedName>
    <definedName name="CITY" localSheetId="24">#REF!</definedName>
    <definedName name="CITY" localSheetId="23">#REF!</definedName>
    <definedName name="CITY">#REF!</definedName>
    <definedName name="CIVA">#REF!</definedName>
    <definedName name="CLabour" localSheetId="25">#REF!</definedName>
    <definedName name="CLabour">#REF!</definedName>
    <definedName name="class">#REF!</definedName>
    <definedName name="CLEAR_ADJ" localSheetId="24">#REF!</definedName>
    <definedName name="CLEAR_ADJ" localSheetId="23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llection_Agencies_Graph">#REF!</definedName>
    <definedName name="COLUMNS_RANGE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 localSheetId="24">#REF!</definedName>
    <definedName name="COMP_IS" localSheetId="23">#REF!</definedName>
    <definedName name="COMP_IS">#REF!</definedName>
    <definedName name="Company">"Hydro One Brampton Networks"</definedName>
    <definedName name="Company_Code" comment="Company Code Drop Down List">#REF!</definedName>
    <definedName name="Company10">#REF!</definedName>
    <definedName name="Company12">#REF!</definedName>
    <definedName name="CompanyList">#REF!</definedName>
    <definedName name="compca">#REF!</definedName>
    <definedName name="COMPCAPBUD" localSheetId="24">#REF!</definedName>
    <definedName name="COMPCAPBUD" localSheetId="23">#REF!</definedName>
    <definedName name="COMPCAPBUD">#REF!</definedName>
    <definedName name="CompIS" localSheetId="24">#REF!</definedName>
    <definedName name="CompIS" localSheetId="23">#REF!</definedName>
    <definedName name="CompIS">#REF!</definedName>
    <definedName name="compleas">#REF!</definedName>
    <definedName name="COMPLEASCAPBUD" localSheetId="24">#REF!</definedName>
    <definedName name="COMPLEASCAPBUD" localSheetId="23">#REF!</definedName>
    <definedName name="COMPLEASCAPBUD">#REF!</definedName>
    <definedName name="CON">#REF!</definedName>
    <definedName name="conn">#REF!</definedName>
    <definedName name="CONSOL_MOVE" localSheetId="24">#REF!</definedName>
    <definedName name="CONSOL_MOVE" localSheetId="23">#REF!</definedName>
    <definedName name="CONSOL_MOVE">#REF!</definedName>
    <definedName name="CONSOL_MOVE1" localSheetId="24">#REF!</definedName>
    <definedName name="CONSOL_MOVE1" localSheetId="23">#REF!</definedName>
    <definedName name="CONSOL_MOVE1">#REF!</definedName>
    <definedName name="contactf">#REF!</definedName>
    <definedName name="CONTINUITY" localSheetId="24">#REF!</definedName>
    <definedName name="CONTINUITY" localSheetId="23">#REF!</definedName>
    <definedName name="CONTINUITY">#REF!</definedName>
    <definedName name="CONTINUITY_SCHEDULE_____PLANT" localSheetId="24">#REF!</definedName>
    <definedName name="CONTINUITY_SCHEDULE_____PLANT" localSheetId="23">#REF!</definedName>
    <definedName name="CONTINUITY_SCHEDULE_____PLANT">#REF!</definedName>
    <definedName name="ContractorCat">#REF!</definedName>
    <definedName name="Contractors">#REF!</definedName>
    <definedName name="ContractorType">#REF!</definedName>
    <definedName name="ContractorValidation">#REF!</definedName>
    <definedName name="Control_CAPEX">#REF!</definedName>
    <definedName name="Control_DB">#REF!</definedName>
    <definedName name="Control_OPEX">#REF!</definedName>
    <definedName name="Control_Revenue">#REF!</definedName>
    <definedName name="Control_Summary">#REF!</definedName>
    <definedName name="CONVALESCENCE_BEREAVEMENTS">#REF!</definedName>
    <definedName name="COP">#REF!</definedName>
    <definedName name="CorpVARYTD">INDEX(#REF!,#REF!)</definedName>
    <definedName name="COS_RES_CUSTOMERS">#REF!</definedName>
    <definedName name="COS_RES_KWH">#REF!</definedName>
    <definedName name="cost">#REF!</definedName>
    <definedName name="Cost_Center">#REF!</definedName>
    <definedName name="CostCenter">#REF!</definedName>
    <definedName name="costtype">#REF!</definedName>
    <definedName name="COVER">#REF!,#REF!</definedName>
    <definedName name="cp_cost">#REF!</definedName>
    <definedName name="cp_date">#REF!</definedName>
    <definedName name="cp_volume">#REF!</definedName>
    <definedName name="CPAGE">"37"</definedName>
    <definedName name="CPNMB">"1"</definedName>
    <definedName name="CPPRate">#REF!</definedName>
    <definedName name="CPPThreshold">#REF!</definedName>
    <definedName name="_xlnm.Criteria">#REF!</definedName>
    <definedName name="Criteria1" localSheetId="14">#REF!</definedName>
    <definedName name="Criteria1">#REF!</definedName>
    <definedName name="CRLF" localSheetId="4">#REF!</definedName>
    <definedName name="CRLF" localSheetId="0">#REF!</definedName>
    <definedName name="CRLF" localSheetId="1">#REF!</definedName>
    <definedName name="CRLF" localSheetId="5">#REF!</definedName>
    <definedName name="CRLF" localSheetId="2">#REF!</definedName>
    <definedName name="CRLF" localSheetId="3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 localSheetId="24">#REF!</definedName>
    <definedName name="CSUnlistedDescription" localSheetId="23">#REF!</definedName>
    <definedName name="CSUnlistedDescription">#REF!</definedName>
    <definedName name="CSUnlistedLabel" localSheetId="24">#REF!</definedName>
    <definedName name="CSUnlistedLabel" localSheetId="23">#REF!</definedName>
    <definedName name="CSUnlistedLabel">#REF!</definedName>
    <definedName name="CSUnlistedProjectID" localSheetId="24">#REF!</definedName>
    <definedName name="CSUnlistedProjectID" localSheetId="23">#REF!</definedName>
    <definedName name="CSUnlistedProjectID">#REF!</definedName>
    <definedName name="CTIM2">"122801"</definedName>
    <definedName name="CTIM2a">"161307"</definedName>
    <definedName name="CTotalsRow" localSheetId="25">#REF!</definedName>
    <definedName name="CTotalsRow">#REF!</definedName>
    <definedName name="CUploadData" localSheetId="25">#REF!</definedName>
    <definedName name="CUploadData">#REF!</definedName>
    <definedName name="Current_1" localSheetId="24">#REF!</definedName>
    <definedName name="Current_1" localSheetId="23">#REF!</definedName>
    <definedName name="Current_1">#REF!</definedName>
    <definedName name="Current_2" localSheetId="24">#REF!</definedName>
    <definedName name="Current_2" localSheetId="23">#REF!</definedName>
    <definedName name="Current_2">#REF!</definedName>
    <definedName name="Current_3" localSheetId="24">#REF!</definedName>
    <definedName name="Current_3" localSheetId="23">#REF!</definedName>
    <definedName name="Current_3">#REF!</definedName>
    <definedName name="Current_Tax_Rate">#REF!</definedName>
    <definedName name="CustomerAdministration" localSheetId="4">#REF!</definedName>
    <definedName name="CustomerAdministration" localSheetId="0">#REF!</definedName>
    <definedName name="CustomerAdministration" localSheetId="1">#REF!</definedName>
    <definedName name="CustomerAdministration" localSheetId="5">#REF!</definedName>
    <definedName name="CustomerAdministration" localSheetId="2">#REF!</definedName>
    <definedName name="CustomerAdministration" localSheetId="3">#REF!</definedName>
    <definedName name="CustomerAdministration">#REF!</definedName>
    <definedName name="CustomerCount">#REF!</definedName>
    <definedName name="cwip">#REF!</definedName>
    <definedName name="cwip_mrg_FY08">#REF!</definedName>
    <definedName name="cwip_mrg_FY09">#REF!</definedName>
    <definedName name="cwip_mrg_FY10">#REF!</definedName>
    <definedName name="cwip2fa">#REF!</definedName>
    <definedName name="CYData">#REF!</definedName>
    <definedName name="D" localSheetId="24" hidden="1">#REF!</definedName>
    <definedName name="D" localSheetId="23" hidden="1">#REF!</definedName>
    <definedName name="D">#REF!</definedName>
    <definedName name="D0016Pull" localSheetId="24">#REF!</definedName>
    <definedName name="D0016Pull" localSheetId="23">#REF!</definedName>
    <definedName name="D0016Pull">#REF!</definedName>
    <definedName name="D0042Pull" localSheetId="24">#REF!</definedName>
    <definedName name="D0042Pull" localSheetId="23">#REF!</definedName>
    <definedName name="D0042Pull">#REF!</definedName>
    <definedName name="D0044Pull" localSheetId="24">#REF!</definedName>
    <definedName name="D0044Pull" localSheetId="23">#REF!</definedName>
    <definedName name="D0044Pull">#REF!</definedName>
    <definedName name="D0045Pull" localSheetId="24">#REF!</definedName>
    <definedName name="D0045Pull" localSheetId="23">#REF!</definedName>
    <definedName name="D0045Pull">#REF!</definedName>
    <definedName name="D0046Pull" localSheetId="24">#REF!</definedName>
    <definedName name="D0046Pull" localSheetId="23">#REF!</definedName>
    <definedName name="D0046Pull">#REF!</definedName>
    <definedName name="D0047Pull" localSheetId="24">#REF!</definedName>
    <definedName name="D0047Pull" localSheetId="23">#REF!</definedName>
    <definedName name="D0047Pull">#REF!</definedName>
    <definedName name="D0048Pull" localSheetId="24">#REF!</definedName>
    <definedName name="D0048Pull" localSheetId="23">#REF!</definedName>
    <definedName name="D0048Pull">#REF!</definedName>
    <definedName name="D0049Pull" localSheetId="24">#REF!</definedName>
    <definedName name="D0049Pull" localSheetId="23">#REF!</definedName>
    <definedName name="D0049Pull">#REF!</definedName>
    <definedName name="D0055Pull" localSheetId="24">#REF!</definedName>
    <definedName name="D0055Pull" localSheetId="23">#REF!</definedName>
    <definedName name="D0055Pull">#REF!</definedName>
    <definedName name="D1_2013_Zteco">OFFSET(#REF!,0,0,COUNTA(#REF!),COUNTA(#REF!))</definedName>
    <definedName name="D2_2013_ZTECO">OFFSET(#REF!,0,0,COUNTA(#REF!),COUNTA(#REF!))</definedName>
    <definedName name="d2cgdesc">#REF!</definedName>
    <definedName name="d2cgdescvalu">#REF!</definedName>
    <definedName name="d2cgvalu">#REF!</definedName>
    <definedName name="d2lodesc">#REF!</definedName>
    <definedName name="d2lodescvalu">#REF!</definedName>
    <definedName name="d2lovalu">#REF!</definedName>
    <definedName name="d2prdesc">#REF!</definedName>
    <definedName name="d2prdescvalu">#REF!</definedName>
    <definedName name="d2prvalu">#REF!</definedName>
    <definedName name="d2rcdesc">#REF!</definedName>
    <definedName name="d2rcdescvalu">#REF!</definedName>
    <definedName name="d2rcvalu">#REF!</definedName>
    <definedName name="d3cgdesc">#REF!</definedName>
    <definedName name="d3lodesc">#REF!</definedName>
    <definedName name="d3prdesc">#REF!</definedName>
    <definedName name="d3rcdesc">#REF!</definedName>
    <definedName name="DA">#REF!</definedName>
    <definedName name="DASH">""</definedName>
    <definedName name="Data">#REF!</definedName>
    <definedName name="Data.Next" localSheetId="24">#REF!</definedName>
    <definedName name="Data.Next" localSheetId="23">#REF!</definedName>
    <definedName name="Data.Next">#REF!</definedName>
    <definedName name="Data.Next2" localSheetId="24">#REF!</definedName>
    <definedName name="Data.Next2" localSheetId="23">#REF!</definedName>
    <definedName name="Data.Next2">#REF!</definedName>
    <definedName name="Data_Essbase">#REF!</definedName>
    <definedName name="Data_HR">#REF!</definedName>
    <definedName name="DATA_HYP">OFFSET(#REF!,0,0,COUNTA(#REF!),COUNTA(#REF!))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7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 localSheetId="25">#REF!</definedName>
    <definedName name="DATA3">#REF!</definedName>
    <definedName name="DATA30">#REF!</definedName>
    <definedName name="data303" localSheetId="25">#REF!</definedName>
    <definedName name="data303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2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SP06">#REF!</definedName>
    <definedName name="DATABYDISTRICT">#REF!</definedName>
    <definedName name="DataCat">#REF!</definedName>
    <definedName name="DataContinuity">#REF!</definedName>
    <definedName name="datapendingverification">#REF!</definedName>
    <definedName name="DataRange">OFFSET(#REF!,0,0,COUNTA(#REF!),COUNTA(#REF!))</definedName>
    <definedName name="DataRC">#REF!</definedName>
    <definedName name="DataSet">OFFSET(#REF!,0,0,MAX(#REF!)+1,COUNTA(#REF!))</definedName>
    <definedName name="Date">#REF!</definedName>
    <definedName name="Date_Data">OFFSET(#REF!,0,0,COUNTA(#REF!),COUNTA(#REF!))</definedName>
    <definedName name="DATE_LIST">#REF!</definedName>
    <definedName name="Date_Range">#REF!,#REF!</definedName>
    <definedName name="DateRange">#REF!</definedName>
    <definedName name="DateRange2">#REF!</definedName>
    <definedName name="Dates">#REF!</definedName>
    <definedName name="Days">{0,1,2,3,4,5,6}</definedName>
    <definedName name="DaysInPreviousYear">#REF!</definedName>
    <definedName name="DaysInYear">#REF!</definedName>
    <definedName name="db">#REF!</definedName>
    <definedName name="dc" localSheetId="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2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25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2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2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1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>#REF!</definedName>
    <definedName name="dc_25Yrs">#REF!</definedName>
    <definedName name="DC_O_S" localSheetId="24">#REF!</definedName>
    <definedName name="DC_O_S" localSheetId="23">#REF!</definedName>
    <definedName name="DC_O_S">#REF!</definedName>
    <definedName name="dcc">#REF!</definedName>
    <definedName name="dcc_25Yrs">#REF!</definedName>
    <definedName name="dce">#REF!</definedName>
    <definedName name="dce_25Yrs">#REF!</definedName>
    <definedName name="dd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ddddddddddddd">#REF!</definedName>
    <definedName name="DEBT" localSheetId="24">#REF!</definedName>
    <definedName name="DEBT" localSheetId="23">#REF!</definedName>
    <definedName name="DEBT">#REF!</definedName>
    <definedName name="Dec_02_Actual" localSheetId="24">#REF!</definedName>
    <definedName name="Dec_02_Actual" localSheetId="23">#REF!</definedName>
    <definedName name="Dec_02_Actual">#REF!</definedName>
    <definedName name="DecFTE">#REF!</definedName>
    <definedName name="decisions">#REF!</definedName>
    <definedName name="deferrals" localSheetId="24">#REF!</definedName>
    <definedName name="deferrals" localSheetId="23">#REF!</definedName>
    <definedName name="deferrals">#REF!</definedName>
    <definedName name="DefinitionsPA">#REF!</definedName>
    <definedName name="Deloitte_Asset_Code">#REF!</definedName>
    <definedName name="deowatr">#REF!</definedName>
    <definedName name="DepAG30" localSheetId="25">#REF!</definedName>
    <definedName name="DepAG30">#REF!</definedName>
    <definedName name="DepAndAmort10" localSheetId="25">#REF!</definedName>
    <definedName name="DepAndAmort10">#REF!</definedName>
    <definedName name="Departments" localSheetId="14">#REF!</definedName>
    <definedName name="Departments">#REF!</definedName>
    <definedName name="DEPBYYR">#REF!</definedName>
    <definedName name="DepCC30" localSheetId="25">#REF!</definedName>
    <definedName name="DepCC30">#REF!</definedName>
    <definedName name="depcom">#REF!</definedName>
    <definedName name="depcomp">#REF!</definedName>
    <definedName name="DEPCOMPBILLING" localSheetId="24">#REF!</definedName>
    <definedName name="DEPCOMPBILLING" localSheetId="23">#REF!</definedName>
    <definedName name="DEPCOMPBILLING">#REF!</definedName>
    <definedName name="DEPCOMPRETAIL" localSheetId="24">#REF!</definedName>
    <definedName name="DEPCOMPRETAIL" localSheetId="23">#REF!</definedName>
    <definedName name="DEPCOMPRETAIL">#REF!</definedName>
    <definedName name="DEPCOMPUTER" localSheetId="24">#REF!</definedName>
    <definedName name="DEPCOMPUTER" localSheetId="23">#REF!</definedName>
    <definedName name="DEPCOMPUTER">#REF!</definedName>
    <definedName name="depcompwat">#REF!</definedName>
    <definedName name="DEPCOMPWATER" localSheetId="24">#REF!</definedName>
    <definedName name="DEPCOMPWATER" localSheetId="23">#REF!</definedName>
    <definedName name="DEPCOMPWATER">#REF!</definedName>
    <definedName name="depcomret">#REF!</definedName>
    <definedName name="depgn">#REF!</definedName>
    <definedName name="depn">#REF!</definedName>
    <definedName name="depnclar">#REF!</definedName>
    <definedName name="DEPNCLEARTOT" localSheetId="24">#REF!</definedName>
    <definedName name="DEPNCLEARTOT" localSheetId="23">#REF!</definedName>
    <definedName name="DEPNCLEARTOT">#REF!</definedName>
    <definedName name="DEPNGRTOTAL" localSheetId="24">#REF!</definedName>
    <definedName name="DEPNGRTOTAL" localSheetId="23">#REF!</definedName>
    <definedName name="DEPNGRTOTAL">#REF!</definedName>
    <definedName name="DEPOFFEQUIP" localSheetId="24">#REF!</definedName>
    <definedName name="DEPOFFEQUIP" localSheetId="23">#REF!</definedName>
    <definedName name="DEPOFFEQUIP">#REF!</definedName>
    <definedName name="DEPOFFWATER" localSheetId="24">#REF!</definedName>
    <definedName name="DEPOFFWATER" localSheetId="23">#REF!</definedName>
    <definedName name="DEPOFFWATER">#REF!</definedName>
    <definedName name="DEPPLANT" localSheetId="24">#REF!</definedName>
    <definedName name="DEPPLANT" localSheetId="23">#REF!</definedName>
    <definedName name="DEPPLANT">#REF!</definedName>
    <definedName name="depplnt">#REF!</definedName>
    <definedName name="DEPRADIO" localSheetId="24">#REF!</definedName>
    <definedName name="DEPRADIO" localSheetId="23">#REF!</definedName>
    <definedName name="DEPRADIO">#REF!</definedName>
    <definedName name="Depreciation">#REF!</definedName>
    <definedName name="Depreciation_Key">#REF!</definedName>
    <definedName name="DepreciationKey">#REF!</definedName>
    <definedName name="DEPSTORES" localSheetId="24">#REF!</definedName>
    <definedName name="DEPSTORES" localSheetId="23">#REF!</definedName>
    <definedName name="DEPSTORES">#REF!</definedName>
    <definedName name="DEPTELEPHONE" localSheetId="24">#REF!</definedName>
    <definedName name="DEPTELEPHONE" localSheetId="23">#REF!</definedName>
    <definedName name="DEPTELEPHONE">#REF!</definedName>
    <definedName name="DeptID" localSheetId="24">#REF!</definedName>
    <definedName name="DeptID" localSheetId="23">#REF!</definedName>
    <definedName name="DeptID">#REF!</definedName>
    <definedName name="DEPTOOLS" localSheetId="24">#REF!</definedName>
    <definedName name="DEPTOOLS" localSheetId="23">#REF!</definedName>
    <definedName name="DEPTOOLS">#REF!</definedName>
    <definedName name="DEPVEHICLES" localSheetId="24">#REF!</definedName>
    <definedName name="DEPVEHICLES" localSheetId="23">#REF!</definedName>
    <definedName name="DEPVEHICLES">#REF!</definedName>
    <definedName name="DEPWATERHT" localSheetId="24">#REF!</definedName>
    <definedName name="DEPWATERHT" localSheetId="23">#REF!</definedName>
    <definedName name="DEPWATERHT">#REF!</definedName>
    <definedName name="DETAIL" localSheetId="24">#REF!</definedName>
    <definedName name="DETAIL" localSheetId="23">#REF!</definedName>
    <definedName name="DETAIL">#REF!</definedName>
    <definedName name="DETAILS" localSheetId="24">#REF!</definedName>
    <definedName name="DETAILS" localSheetId="23">#REF!</definedName>
    <definedName name="DETAILS">#REF!</definedName>
    <definedName name="DirectLoad" localSheetId="24">#REF!</definedName>
    <definedName name="DirectLoad" localSheetId="23">#REF!</definedName>
    <definedName name="DirectLoad">#REF!</definedName>
    <definedName name="DirectRate" localSheetId="24">#REF!</definedName>
    <definedName name="DirectRate" localSheetId="23">#REF!</definedName>
    <definedName name="DirectRate">#REF!</definedName>
    <definedName name="DISABILITY_MANAGEMENT">#REF!</definedName>
    <definedName name="Disconnect_Graph">#REF!</definedName>
    <definedName name="DiscretionaryCount">#REF!</definedName>
    <definedName name="DIST">#REF!</definedName>
    <definedName name="Dist_Range">#REF!</definedName>
    <definedName name="DIST4">#REF!</definedName>
    <definedName name="dist4_0105">#REF!</definedName>
    <definedName name="dist4_0109">#REF!</definedName>
    <definedName name="dist4_0113">#REF!</definedName>
    <definedName name="dist4_0131">#REF!</definedName>
    <definedName name="dist4_0203">#REF!</definedName>
    <definedName name="dist4_0228">#REF!</definedName>
    <definedName name="dist4_0303">#REF!</definedName>
    <definedName name="dist4_1005">#REF!</definedName>
    <definedName name="dist4_1103">#REF!</definedName>
    <definedName name="DISTRIB">#REF!</definedName>
    <definedName name="DISTRIB_ALL">#REF!</definedName>
    <definedName name="Distribution" localSheetId="24">#REF!</definedName>
    <definedName name="Distribution" localSheetId="23">#REF!</definedName>
    <definedName name="Distribution">#REF!</definedName>
    <definedName name="DISTRIBUTOR_NAME">#REF!</definedName>
    <definedName name="distributors">#REF!</definedName>
    <definedName name="DISTRICT0004">#REF!</definedName>
    <definedName name="DISTRICT4">#REF!</definedName>
    <definedName name="DISTRICTS">#REF!</definedName>
    <definedName name="Div_List">#REF!</definedName>
    <definedName name="Div_Range">#REF!</definedName>
    <definedName name="dividend">#REF!</definedName>
    <definedName name="Dividends">#REF!</definedName>
    <definedName name="Division">#REF!</definedName>
    <definedName name="DivisionNum">#REF!</definedName>
    <definedName name="Divisions">#REF!</definedName>
    <definedName name="DivList">#REF!</definedName>
    <definedName name="DListArea">#REF!</definedName>
    <definedName name="DListSupport">#REF!</definedName>
    <definedName name="dm">#REF!</definedName>
    <definedName name="DME_BeforeCloseCompleted">"False"</definedName>
    <definedName name="DollarFormat" localSheetId="24">#REF!</definedName>
    <definedName name="DollarFormat" localSheetId="23">#REF!</definedName>
    <definedName name="DollarFormat">#REF!</definedName>
    <definedName name="DollarFormat_Area" localSheetId="24">#REF!</definedName>
    <definedName name="DollarFormat_Area" localSheetId="23">#REF!</definedName>
    <definedName name="DollarFormat_Area">#REF!</definedName>
    <definedName name="DOWNINSTRS" localSheetId="24">#REF!</definedName>
    <definedName name="DOWNINSTRS" localSheetId="23">#REF!</definedName>
    <definedName name="DOWNINSTRS">#REF!</definedName>
    <definedName name="dpoff">#REF!</definedName>
    <definedName name="DPW">#REF!</definedName>
    <definedName name="dpwnew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ropDown8">#REF!,#REF!,#REF!,#REF!,#REF!,#REF!,#REF!,#REF!</definedName>
    <definedName name="DROPOFFDB">#REF!</definedName>
    <definedName name="DropoffEAR">#REF!</definedName>
    <definedName name="DropoffINV">#REF!</definedName>
    <definedName name="DropoffLCJ">#REF!</definedName>
    <definedName name="DropoffLCR">#REF!</definedName>
    <definedName name="DROPOFFOCOST">#REF!</definedName>
    <definedName name="DropoffVCJ">#REF!</definedName>
    <definedName name="DropoffVCR">#REF!</definedName>
    <definedName name="DRP">#REF!</definedName>
    <definedName name="DVA">#REF!</definedName>
    <definedName name="DVNAM">"QSYSPRT"</definedName>
    <definedName name="DVTYP">"PRINTER"</definedName>
    <definedName name="DX_rates">#REF!</definedName>
    <definedName name="DXDepr99" localSheetId="24">#REF!</definedName>
    <definedName name="DXDepr99" localSheetId="23">#REF!</definedName>
    <definedName name="DXDepr99">#REF!</definedName>
    <definedName name="dyfhn" localSheetId="6" hidden="1">{#N/A,#N/A,FALSE,"Aging Summary";#N/A,#N/A,FALSE,"Ratio Analysis";#N/A,#N/A,FALSE,"Test 120 Day Accts";#N/A,#N/A,FALSE,"Tickmarks"}</definedName>
    <definedName name="dyfhn" localSheetId="26" hidden="1">{#N/A,#N/A,FALSE,"Aging Summary";#N/A,#N/A,FALSE,"Ratio Analysis";#N/A,#N/A,FALSE,"Test 120 Day Accts";#N/A,#N/A,FALSE,"Tickmarks"}</definedName>
    <definedName name="dyfhn" localSheetId="25" hidden="1">{#N/A,#N/A,FALSE,"Aging Summary";#N/A,#N/A,FALSE,"Ratio Analysis";#N/A,#N/A,FALSE,"Test 120 Day Accts";#N/A,#N/A,FALSE,"Tickmarks"}</definedName>
    <definedName name="dyfhn" localSheetId="24" hidden="1">{#N/A,#N/A,FALSE,"Aging Summary";#N/A,#N/A,FALSE,"Ratio Analysis";#N/A,#N/A,FALSE,"Test 120 Day Accts";#N/A,#N/A,FALSE,"Tickmarks"}</definedName>
    <definedName name="dyfhn" localSheetId="21" hidden="1">{#N/A,#N/A,FALSE,"Aging Summary";#N/A,#N/A,FALSE,"Ratio Analysis";#N/A,#N/A,FALSE,"Test 120 Day Accts";#N/A,#N/A,FALSE,"Tickmarks"}</definedName>
    <definedName name="dyfhn" localSheetId="14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e" localSheetId="6" hidden="1">{#N/A,#N/A,FALSE,"Aging Summary";#N/A,#N/A,FALSE,"Ratio Analysis";#N/A,#N/A,FALSE,"Test 120 Day Accts";#N/A,#N/A,FALSE,"Tickmarks"}</definedName>
    <definedName name="e" localSheetId="26" hidden="1">{#N/A,#N/A,FALSE,"Aging Summary";#N/A,#N/A,FALSE,"Ratio Analysis";#N/A,#N/A,FALSE,"Test 120 Day Accts";#N/A,#N/A,FALSE,"Tickmarks"}</definedName>
    <definedName name="e" localSheetId="25" hidden="1">{#N/A,#N/A,FALSE,"Aging Summary";#N/A,#N/A,FALSE,"Ratio Analysis";#N/A,#N/A,FALSE,"Test 120 Day Accts";#N/A,#N/A,FALSE,"Tickmarks"}</definedName>
    <definedName name="e" localSheetId="24" hidden="1">{#N/A,#N/A,FALSE,"Aging Summary";#N/A,#N/A,FALSE,"Ratio Analysis";#N/A,#N/A,FALSE,"Test 120 Day Accts";#N/A,#N/A,FALSE,"Tickmarks"}</definedName>
    <definedName name="e" localSheetId="21" hidden="1">{#N/A,#N/A,FALSE,"Aging Summary";#N/A,#N/A,FALSE,"Ratio Analysis";#N/A,#N/A,FALSE,"Test 120 Day Accts";#N/A,#N/A,FALSE,"Tickmarks"}</definedName>
    <definedName name="e" localSheetId="14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08CX">#REF!</definedName>
    <definedName name="e08cxi">#REF!</definedName>
    <definedName name="E08FTE">#REF!</definedName>
    <definedName name="E08OI">#REF!</definedName>
    <definedName name="E08OX">#REF!</definedName>
    <definedName name="E08PR">#REF!</definedName>
    <definedName name="E09CX">#REF!</definedName>
    <definedName name="E09FTE">#REF!</definedName>
    <definedName name="E09OI">#REF!</definedName>
    <definedName name="E09OX">#REF!</definedName>
    <definedName name="E09PR">#REF!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_Amt">#REF!</definedName>
    <definedName name="EAR_Percentage">#REF!</definedName>
    <definedName name="EARLY_RETIREMENTS">#REF!</definedName>
    <definedName name="EBNUMBER">#REF!</definedName>
    <definedName name="EDO">#REF!</definedName>
    <definedName name="EDOInput" localSheetId="25">#REF!,#REF!,#REF!,#REF!</definedName>
    <definedName name="EDOInput">#REF!,#REF!,#REF!,#REF!</definedName>
    <definedName name="EDR_06_OthInfo">#REF!</definedName>
    <definedName name="EDR06Tariffs">#REF!</definedName>
    <definedName name="EE">#REF!</definedName>
    <definedName name="EE_3001">#REF!</definedName>
    <definedName name="EE_3003">#REF!</definedName>
    <definedName name="EE_3004">#REF!</definedName>
    <definedName name="EE_3005">#REF!</definedName>
    <definedName name="EE_3006">#REF!</definedName>
    <definedName name="EE_3007">#REF!</definedName>
    <definedName name="EE_3014">#REF!</definedName>
    <definedName name="EE_3016">#REF!</definedName>
    <definedName name="EE_3017">#REF!</definedName>
    <definedName name="EENames">#REF!</definedName>
    <definedName name="eetemp">#REF!</definedName>
    <definedName name="EfficientFrontierStart" localSheetId="24">#REF!</definedName>
    <definedName name="EfficientFrontierStart" localSheetId="23">#REF!</definedName>
    <definedName name="EfficientFrontierStart">#REF!</definedName>
    <definedName name="EHTRate">#REF!</definedName>
    <definedName name="EHTThreshold">#REF!</definedName>
    <definedName name="EIRate">#REF!</definedName>
    <definedName name="EIThreshold">#REF!</definedName>
    <definedName name="eLDC_1505" localSheetId="24">#REF!</definedName>
    <definedName name="eLDC_1505" localSheetId="23">#REF!</definedName>
    <definedName name="eLDC_1505">#REF!</definedName>
    <definedName name="ELDCLoad" localSheetId="24">#REF!</definedName>
    <definedName name="ELDCLoad" localSheetId="23">#REF!</definedName>
    <definedName name="ELDCLoad">#REF!</definedName>
    <definedName name="ELDCRate" localSheetId="24">#REF!</definedName>
    <definedName name="ELDCRate" localSheetId="23">#REF!</definedName>
    <definedName name="ELDCRate">#REF!</definedName>
    <definedName name="ELF" localSheetId="4">(((1+[0]!Real_Return)^Probable_Life)-(1+[0]!Real_Return)^#REF!)</definedName>
    <definedName name="ELF" localSheetId="5">(((1+[0]!Real_Return)^Probable_Life)-(1+[0]!Real_Return)^#REF!)</definedName>
    <definedName name="ELF" localSheetId="2">(((1+[0]!Real_Return)^Probable_Life)-(1+[0]!Real_Return)^#REF!)</definedName>
    <definedName name="ELF" localSheetId="3">(((1+[0]!Real_Return)^Probable_Life)-(1+[0]!Real_Return)^#REF!)</definedName>
    <definedName name="ELF" localSheetId="6">(((1+Real_Return)^Probable_Life)-(1+Real_Return)^#REF!)</definedName>
    <definedName name="ELF" localSheetId="26">(((1+Real_Return)^Probable_Life)-(1+Real_Return)^#REF!)</definedName>
    <definedName name="ELF" localSheetId="25">(((1+Real_Return)^Probable_Life)-(1+Real_Return)^#REF!)</definedName>
    <definedName name="ELF" localSheetId="24">(((1+Real_Return)^Probable_Life)-(1+Real_Return)^#REF!)</definedName>
    <definedName name="ELF" localSheetId="21">(((1+[0]!Real_Return)^Probable_Life)-(1+[0]!Real_Return)^#REF!)</definedName>
    <definedName name="ELF" localSheetId="14">(((1+Real_Return)^Probable_Life)-(1+Real_Return)^#REF!)</definedName>
    <definedName name="ELF">(((1+Real_Return)^Probable_Life)-(1+Real_Return)^#REF!)</definedName>
    <definedName name="Eligible">#REF!</definedName>
    <definedName name="Elim">#REF!</definedName>
    <definedName name="EMP_LIST">#REF!</definedName>
    <definedName name="Emp_Status">#REF!</definedName>
    <definedName name="Emp_Status_Range">#REF!</definedName>
    <definedName name="Energization.Rate">#REF!,#REF!,#REF!,#REF!,#REF!,#REF!,#REF!,#REF!,#REF!,#REF!</definedName>
    <definedName name="Entity_OptButtonStatus">#REF!</definedName>
    <definedName name="EPAGE">"1"</definedName>
    <definedName name="EPMWorkbookOptions_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QUITY" localSheetId="24">#REF!</definedName>
    <definedName name="EQUITY" localSheetId="23">#REF!</definedName>
    <definedName name="EQUITY">#REF!</definedName>
    <definedName name="ERR_INDEX_ACCT">#REF!</definedName>
    <definedName name="ErrCheck">#REF!</definedName>
    <definedName name="ERTH_SA">#REF!</definedName>
    <definedName name="ertt" hidden="1">#REF!</definedName>
    <definedName name="Essbase_Ret" localSheetId="24">#REF!</definedName>
    <definedName name="Essbase_Ret" localSheetId="23">#REF!</definedName>
    <definedName name="Essbase_Ret">#REF!</definedName>
    <definedName name="ESTACC">#REF!</definedName>
    <definedName name="Estimate_List">#REF!</definedName>
    <definedName name="Estimate_List_Start">#REF!</definedName>
    <definedName name="ESTIMATES">#REF!</definedName>
    <definedName name="etet" hidden="1">#REF!</definedName>
    <definedName name="etette" hidden="1">#REF!</definedName>
    <definedName name="EV__LASTREFTIME__" hidden="1">39729.3809143519</definedName>
    <definedName name="EXCELNO">"EXCEL1"</definedName>
    <definedName name="ExchangeRate" localSheetId="24">#REF!</definedName>
    <definedName name="ExchangeRate" localSheetId="23">#REF!</definedName>
    <definedName name="ExchangeRate">#REF!</definedName>
    <definedName name="exclude" localSheetId="24">#REF!</definedName>
    <definedName name="exclude" localSheetId="23">#REF!</definedName>
    <definedName name="exclude">#REF!</definedName>
    <definedName name="EXP" localSheetId="24">#REF!</definedName>
    <definedName name="EXP" localSheetId="23">#REF!</definedName>
    <definedName name="EXP">#REF!</definedName>
    <definedName name="expele2">#REF!</definedName>
    <definedName name="expense">#REF!</definedName>
    <definedName name="EXPENSES">#REF!</definedName>
    <definedName name="F" localSheetId="24">#REF!</definedName>
    <definedName name="F" localSheetId="23">#REF!</definedName>
    <definedName name="f">#REF!</definedName>
    <definedName name="F08CX">#REF!</definedName>
    <definedName name="F08FTE">#REF!</definedName>
    <definedName name="F08OI">#REF!</definedName>
    <definedName name="F08OX">#REF!</definedName>
    <definedName name="F08PR">#REF!</definedName>
    <definedName name="FA" localSheetId="6" hidden="1">{"datatable",#N/A,FALSE,"Cust.Adds_Volumes"}</definedName>
    <definedName name="FA" localSheetId="26" hidden="1">{"datatable",#N/A,FALSE,"Cust.Adds_Volumes"}</definedName>
    <definedName name="FA" localSheetId="25" hidden="1">{"datatable",#N/A,FALSE,"Cust.Adds_Volumes"}</definedName>
    <definedName name="FA" localSheetId="24" hidden="1">{"datatable",#N/A,FALSE,"Cust.Adds_Volumes"}</definedName>
    <definedName name="FA" localSheetId="23" hidden="1">{"datatable",#N/A,FALSE,"Cust.Adds_Volumes"}</definedName>
    <definedName name="FA" localSheetId="21" hidden="1">{"datatable",#N/A,FALSE,"Cust.Adds_Volumes"}</definedName>
    <definedName name="FA" localSheetId="14" hidden="1">{"datatable",#N/A,FALSE,"Cust.Adds_Volumes"}</definedName>
    <definedName name="FA" hidden="1">{"datatable",#N/A,FALSE,"Cust.Adds_Volumes"}</definedName>
    <definedName name="fa_continuity">#REF!</definedName>
    <definedName name="fa_mrg_fy10">#REF!</definedName>
    <definedName name="faacct">#REF!</definedName>
    <definedName name="Fair_Value">#REF!</definedName>
    <definedName name="Fair_Value_Decision">#REF!</definedName>
    <definedName name="Fazal">#REF!</definedName>
    <definedName name="fd">#REF!</definedName>
    <definedName name="fdfe">#REF!</definedName>
    <definedName name="FDHDF" hidden="1">#REF!</definedName>
    <definedName name="fdsfdsf" hidden="1">#REF!</definedName>
    <definedName name="Feb" localSheetId="24">#REF!</definedName>
    <definedName name="Feb" localSheetId="23">#REF!</definedName>
    <definedName name="Feb">#REF!</definedName>
    <definedName name="FebActRetail">#REF!</definedName>
    <definedName name="fefkrsf">#REF!</definedName>
    <definedName name="ff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2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2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2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2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1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 localSheetId="24">#REF!</definedName>
    <definedName name="fff" localSheetId="23">#REF!</definedName>
    <definedName name="fff">#REF!</definedName>
    <definedName name="ffff">#REF!</definedName>
    <definedName name="fg" localSheetId="6" hidden="1">{#N/A,#N/A,FALSE,"Aging Summary";#N/A,#N/A,FALSE,"Ratio Analysis";#N/A,#N/A,FALSE,"Test 120 Day Accts";#N/A,#N/A,FALSE,"Tickmarks"}</definedName>
    <definedName name="fg" localSheetId="26" hidden="1">{#N/A,#N/A,FALSE,"Aging Summary";#N/A,#N/A,FALSE,"Ratio Analysis";#N/A,#N/A,FALSE,"Test 120 Day Accts";#N/A,#N/A,FALSE,"Tickmarks"}</definedName>
    <definedName name="fg" localSheetId="25" hidden="1">{#N/A,#N/A,FALSE,"Aging Summary";#N/A,#N/A,FALSE,"Ratio Analysis";#N/A,#N/A,FALSE,"Test 120 Day Accts";#N/A,#N/A,FALSE,"Tickmarks"}</definedName>
    <definedName name="fg" localSheetId="24" hidden="1">{#N/A,#N/A,FALSE,"Aging Summary";#N/A,#N/A,FALSE,"Ratio Analysis";#N/A,#N/A,FALSE,"Test 120 Day Accts";#N/A,#N/A,FALSE,"Tickmarks"}</definedName>
    <definedName name="fg" localSheetId="21" hidden="1">{#N/A,#N/A,FALSE,"Aging Summary";#N/A,#N/A,FALSE,"Ratio Analysis";#N/A,#N/A,FALSE,"Test 120 Day Accts";#N/A,#N/A,FALSE,"Tickmarks"}</definedName>
    <definedName name="fg" localSheetId="14" hidden="1">{#N/A,#N/A,FALSE,"Aging Summary";#N/A,#N/A,FALSE,"Ratio Analysis";#N/A,#N/A,FALSE,"Test 120 Day Accts";#N/A,#N/A,FALSE,"Tickmarks"}</definedName>
    <definedName name="fg">#REF!</definedName>
    <definedName name="fgngdh">#REF!</definedName>
    <definedName name="F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ance_DRP">#REF!</definedName>
    <definedName name="FINMAS" localSheetId="24">#REF!</definedName>
    <definedName name="FINMAS" localSheetId="23">#REF!</definedName>
    <definedName name="FINMAS">#REF!</definedName>
    <definedName name="First_Page" localSheetId="24">#REF!</definedName>
    <definedName name="First_Page" localSheetId="23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SCAL_YEAR_LIST">#REF!</definedName>
    <definedName name="FISCALYEAR_ACTUAL">#REF!</definedName>
    <definedName name="FISCALYEAR_ACTUAL_20XX">#REF!</definedName>
    <definedName name="FISCALYEAR_BUDGET">#REF!</definedName>
    <definedName name="FIT3.0_kWAC">#REF!</definedName>
    <definedName name="FIT3.0_kWDC">#REF!</definedName>
    <definedName name="five_yr_forecast" localSheetId="24">#REF!</definedName>
    <definedName name="five_yr_forecast" localSheetId="23">#REF!</definedName>
    <definedName name="five_yr_forecast">#REF!</definedName>
    <definedName name="Fixed_Charges" localSheetId="4">#REF!</definedName>
    <definedName name="Fixed_Charges" localSheetId="0">#REF!</definedName>
    <definedName name="Fixed_Charges" localSheetId="1">#REF!</definedName>
    <definedName name="Fixed_Charges" localSheetId="5">#REF!</definedName>
    <definedName name="Fixed_Charges" localSheetId="2">#REF!</definedName>
    <definedName name="Fixed_Charges" localSheetId="3">#REF!</definedName>
    <definedName name="Fixed_Charges">#REF!</definedName>
    <definedName name="FixedData_CAPEX1">#REF!,#REF!,#REF!,#REF!,#REF!,#REF!,#REF!,#REF!</definedName>
    <definedName name="FixedData_CAPEX2">#REF!,#REF!,#REF!,#REF!,#REF!</definedName>
    <definedName name="FixedData_DB1">#REF!,#REF!,#REF!,#REF!,#REF!,#REF!,#REF!,#REF!</definedName>
    <definedName name="FixedData_DB2">#REF!,#REF!,#REF!,#REF!,#REF!</definedName>
    <definedName name="FixedData_OPEX1">#REF!,#REF!,#REF!,#REF!,#REF!,#REF!,#REF!,#REF!</definedName>
    <definedName name="FixedData_OPEX2">#REF!,#REF!,#REF!,#REF!,#REF!</definedName>
    <definedName name="FixedData_Revenue1">#REF!,#REF!,#REF!,#REF!,#REF!,#REF!,#REF!</definedName>
    <definedName name="FixedData_Revenue2">#REF!,#REF!,#REF!,#REF!,#REF!</definedName>
    <definedName name="FixedData_Summary1">#REF!,#REF!,#REF!</definedName>
    <definedName name="FixedData_Summary2">#REF!,#REF!,#REF!</definedName>
    <definedName name="FixedData_Summary3">#REF!,#REF!,#REF!,#REF!,#REF!</definedName>
    <definedName name="fjshnkl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oat_2">#REF!</definedName>
    <definedName name="FMTYP">"SP1"</definedName>
    <definedName name="fnew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2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2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2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2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1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2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2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2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2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1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 localSheetId="24">#REF!</definedName>
    <definedName name="Footer" localSheetId="23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_wholesale_lineplus">#REF!</definedName>
    <definedName name="forecast_wholesale_network">#REF!</definedName>
    <definedName name="forecast97">#REF!,#REF!</definedName>
    <definedName name="Format">#REF!</definedName>
    <definedName name="FortyFivePercent">#REF!</definedName>
    <definedName name="fresf">#REF!</definedName>
    <definedName name="FS">#REF!</definedName>
    <definedName name="FS_LINES">#REF!</definedName>
    <definedName name="FS_LIST">#REF!</definedName>
    <definedName name="FS_OptButtonStatus">#REF!</definedName>
    <definedName name="fsfs" hidden="1">#REF!</definedName>
    <definedName name="fshoho">#REF!</definedName>
    <definedName name="FSImpact_OEB">#REF!</definedName>
    <definedName name="FTE">#REF!</definedName>
    <definedName name="FTE_Range">#REF!</definedName>
    <definedName name="FTPT">#REF!</definedName>
    <definedName name="FULL">#REF!</definedName>
    <definedName name="FullYrBudget">#REF!</definedName>
    <definedName name="FundData2012">#REF!</definedName>
    <definedName name="FundData2013">#REF!</definedName>
    <definedName name="Future_Tax_Rate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W">#REF!</definedName>
    <definedName name="FYCOLUMN">#REF!</definedName>
    <definedName name="FYE">#REF!</definedName>
    <definedName name="G" localSheetId="24" hidden="1">#REF!</definedName>
    <definedName name="G" localSheetId="23" hidden="1">#REF!</definedName>
    <definedName name="g">#REF!</definedName>
    <definedName name="G1LD">#REF!</definedName>
    <definedName name="GA">#REF!</definedName>
    <definedName name="gap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1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 localSheetId="6">{"'2003 05 15'!$W$11:$AI$18","'2003 05 15'!$A$1:$V$30"}</definedName>
    <definedName name="gg" localSheetId="26">{"'2003 05 15'!$W$11:$AI$18","'2003 05 15'!$A$1:$V$30"}</definedName>
    <definedName name="gg" localSheetId="25">{"'2003 05 15'!$W$11:$AI$18","'2003 05 15'!$A$1:$V$30"}</definedName>
    <definedName name="gg" localSheetId="24">{"'2003 05 15'!$W$11:$AI$18","'2003 05 15'!$A$1:$V$30"}</definedName>
    <definedName name="gg" localSheetId="21">{"'2003 05 15'!$W$11:$AI$18","'2003 05 15'!$A$1:$V$30"}</definedName>
    <definedName name="gg" localSheetId="14">{"'2003 05 15'!$W$11:$AI$18","'2003 05 15'!$A$1:$V$30"}</definedName>
    <definedName name="gg">#REF!</definedName>
    <definedName name="GGG">#REF!</definedName>
    <definedName name="gggggg">#REF!</definedName>
    <definedName name="ggggggg" localSheetId="6" hidden="1">{#N/A,#N/A,FALSE,"Aging Summary";#N/A,#N/A,FALSE,"Ratio Analysis";#N/A,#N/A,FALSE,"Test 120 Day Accts";#N/A,#N/A,FALSE,"Tickmarks"}</definedName>
    <definedName name="ggggggg" localSheetId="26" hidden="1">{#N/A,#N/A,FALSE,"Aging Summary";#N/A,#N/A,FALSE,"Ratio Analysis";#N/A,#N/A,FALSE,"Test 120 Day Accts";#N/A,#N/A,FALSE,"Tickmarks"}</definedName>
    <definedName name="ggggggg" localSheetId="25" hidden="1">{#N/A,#N/A,FALSE,"Aging Summary";#N/A,#N/A,FALSE,"Ratio Analysis";#N/A,#N/A,FALSE,"Test 120 Day Accts";#N/A,#N/A,FALSE,"Tickmarks"}</definedName>
    <definedName name="ggggggg" localSheetId="24" hidden="1">{#N/A,#N/A,FALSE,"Aging Summary";#N/A,#N/A,FALSE,"Ratio Analysis";#N/A,#N/A,FALSE,"Test 120 Day Accts";#N/A,#N/A,FALSE,"Tickmarks"}</definedName>
    <definedName name="ggggggg" localSheetId="21" hidden="1">{#N/A,#N/A,FALSE,"Aging Summary";#N/A,#N/A,FALSE,"Ratio Analysis";#N/A,#N/A,FALSE,"Test 120 Day Accts";#N/A,#N/A,FALSE,"Tickmarks"}</definedName>
    <definedName name="ggggggg" localSheetId="14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6" hidden="1">{#N/A,#N/A,FALSE,"Aging Summary";#N/A,#N/A,FALSE,"Ratio Analysis";#N/A,#N/A,FALSE,"Test 120 Day Accts";#N/A,#N/A,FALSE,"Tickmarks"}</definedName>
    <definedName name="gggj" localSheetId="26" hidden="1">{#N/A,#N/A,FALSE,"Aging Summary";#N/A,#N/A,FALSE,"Ratio Analysis";#N/A,#N/A,FALSE,"Test 120 Day Accts";#N/A,#N/A,FALSE,"Tickmarks"}</definedName>
    <definedName name="gggj" localSheetId="25" hidden="1">{#N/A,#N/A,FALSE,"Aging Summary";#N/A,#N/A,FALSE,"Ratio Analysis";#N/A,#N/A,FALSE,"Test 120 Day Accts";#N/A,#N/A,FALSE,"Tickmarks"}</definedName>
    <definedName name="gggj" localSheetId="24" hidden="1">{#N/A,#N/A,FALSE,"Aging Summary";#N/A,#N/A,FALSE,"Ratio Analysis";#N/A,#N/A,FALSE,"Test 120 Day Accts";#N/A,#N/A,FALSE,"Tickmarks"}</definedName>
    <definedName name="gggj" localSheetId="21" hidden="1">{#N/A,#N/A,FALSE,"Aging Summary";#N/A,#N/A,FALSE,"Ratio Analysis";#N/A,#N/A,FALSE,"Test 120 Day Accts";#N/A,#N/A,FALSE,"Tickmarks"}</definedName>
    <definedName name="gggj" localSheetId="14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ftg">#REF!</definedName>
    <definedName name="GHJ" hidden="1">#REF!</definedName>
    <definedName name="ghljl">#REF!</definedName>
    <definedName name="GJ" localSheetId="24">#REF!</definedName>
    <definedName name="GJ" localSheetId="23">#REF!</definedName>
    <definedName name="GJ">#REF!</definedName>
    <definedName name="GJUNDER" localSheetId="24">#REF!</definedName>
    <definedName name="GJUNDER" localSheetId="23">#REF!</definedName>
    <definedName name="GJUNDER">#REF!</definedName>
    <definedName name="GL_PERIOD">#REF!</definedName>
    <definedName name="GLaccount">#REF!</definedName>
    <definedName name="glcomp" localSheetId="25">#REF!</definedName>
    <definedName name="glcomp">#REF!</definedName>
    <definedName name="GLdesc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od_count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localSheetId="2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localSheetId="25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localSheetId="2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localSheetId="2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localSheetId="1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2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25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2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2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1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Mgmt">#REF!</definedName>
    <definedName name="grossplant">#REF!</definedName>
    <definedName name="GROUP_ASSET_ADJ" localSheetId="24">#REF!</definedName>
    <definedName name="GROUP_ASSET_ADJ" localSheetId="23">#REF!</definedName>
    <definedName name="GROUP_ASSET_ADJ">#REF!</definedName>
    <definedName name="Group1">#REF!,#REF!,#REF!,#REF!</definedName>
    <definedName name="GROUPED_ASSET" localSheetId="24">#REF!</definedName>
    <definedName name="GROUPED_ASSET" localSheetId="23">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2cwip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C_Range">#REF!</definedName>
    <definedName name="HCE">#REF!</definedName>
    <definedName name="HCValidation">#REF!</definedName>
    <definedName name="HCValidationContractor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ere">#REF!</definedName>
    <definedName name="hgjgjgjg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2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2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2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2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1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6" hidden="1">{#N/A,#N/A,FALSE,"Aging Summary";#N/A,#N/A,FALSE,"Ratio Analysis";#N/A,#N/A,FALSE,"Test 120 Day Accts";#N/A,#N/A,FALSE,"Tickmarks"}</definedName>
    <definedName name="hgjhjhgjh" localSheetId="26" hidden="1">{#N/A,#N/A,FALSE,"Aging Summary";#N/A,#N/A,FALSE,"Ratio Analysis";#N/A,#N/A,FALSE,"Test 120 Day Accts";#N/A,#N/A,FALSE,"Tickmarks"}</definedName>
    <definedName name="hgjhjhgjh" localSheetId="25" hidden="1">{#N/A,#N/A,FALSE,"Aging Summary";#N/A,#N/A,FALSE,"Ratio Analysis";#N/A,#N/A,FALSE,"Test 120 Day Accts";#N/A,#N/A,FALSE,"Tickmarks"}</definedName>
    <definedName name="hgjhjhgjh" localSheetId="24" hidden="1">{#N/A,#N/A,FALSE,"Aging Summary";#N/A,#N/A,FALSE,"Ratio Analysis";#N/A,#N/A,FALSE,"Test 120 Day Accts";#N/A,#N/A,FALSE,"Tickmarks"}</definedName>
    <definedName name="hgjhjhgjh" localSheetId="21" hidden="1">{#N/A,#N/A,FALSE,"Aging Summary";#N/A,#N/A,FALSE,"Ratio Analysis";#N/A,#N/A,FALSE,"Test 120 Day Accts";#N/A,#N/A,FALSE,"Tickmarks"}</definedName>
    <definedName name="hgjhjhgjh" localSheetId="14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">"12"</definedName>
    <definedName name="hhhhhhhhh">#REF!</definedName>
    <definedName name="HighVoltageTrans" localSheetId="24">#REF!</definedName>
    <definedName name="HighVoltageTrans" localSheetId="23">#REF!</definedName>
    <definedName name="HighVoltageTrans">#REF!</definedName>
    <definedName name="histdate" localSheetId="4">#REF!</definedName>
    <definedName name="histdate" localSheetId="0">#REF!</definedName>
    <definedName name="histdate" localSheetId="1">#REF!</definedName>
    <definedName name="histdate" localSheetId="5">#REF!</definedName>
    <definedName name="histdate" localSheetId="2">#REF!</definedName>
    <definedName name="histdate" localSheetId="3">#REF!</definedName>
    <definedName name="histdate">#REF!</definedName>
    <definedName name="HISTORIC.COST">#REF!</definedName>
    <definedName name="hjgkgkh">#REF!</definedName>
    <definedName name="hjhgjhgjg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2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2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2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2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1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j">#REF!</definedName>
    <definedName name="HJKL" hidden="1">#REF!</definedName>
    <definedName name="hkhlkj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hlf">#REF!</definedName>
    <definedName name="Holiday_Pay">#REF!</definedName>
    <definedName name="holidays">#REF!</definedName>
    <definedName name="HOME">#REF!</definedName>
    <definedName name="HON_1505" localSheetId="24">#REF!</definedName>
    <definedName name="HON_1505" localSheetId="23">#REF!</definedName>
    <definedName name="HON_1505">#REF!</definedName>
    <definedName name="HORIZON">#REF!</definedName>
    <definedName name="horseshow">#REF!</definedName>
    <definedName name="HoursAvail">#REF!</definedName>
    <definedName name="hrs">#REF!</definedName>
    <definedName name="HST" localSheetId="25">#REF!</definedName>
    <definedName name="HST">#REF!</definedName>
    <definedName name="HTML_CodePage">1252</definedName>
    <definedName name="HTML_Control" localSheetId="6">{"'2003 05 15'!$W$11:$AI$18","'2003 05 15'!$A$1:$V$30"}</definedName>
    <definedName name="HTML_Control" localSheetId="26">{"'2003 05 15'!$W$11:$AI$18","'2003 05 15'!$A$1:$V$30"}</definedName>
    <definedName name="HTML_Control" localSheetId="25">{"'2003 05 15'!$W$11:$AI$18","'2003 05 15'!$A$1:$V$30"}</definedName>
    <definedName name="HTML_Control" localSheetId="24">{"'2003 05 15'!$W$11:$AI$18","'2003 05 15'!$A$1:$V$30"}</definedName>
    <definedName name="HTML_Control" localSheetId="21">{"'2003 05 15'!$W$11:$AI$18","'2003 05 15'!$A$1:$V$30"}</definedName>
    <definedName name="HTML_Control" localSheetId="14">{"'2003 05 15'!$W$11:$AI$18","'2003 05 15'!$A$1:$V$30"}</definedName>
    <definedName name="HTML_Control">{"'2003 05 15'!$W$11:$AI$18","'2003 05 15'!$A$1:$V$30"}</definedName>
    <definedName name="HTML_Control_BIT" localSheetId="6">{"'2003 05 15'!$W$11:$AI$18","'2003 05 15'!$A$1:$V$30"}</definedName>
    <definedName name="HTML_Control_BIT" localSheetId="26">{"'2003 05 15'!$W$11:$AI$18","'2003 05 15'!$A$1:$V$30"}</definedName>
    <definedName name="HTML_Control_BIT" localSheetId="25">{"'2003 05 15'!$W$11:$AI$18","'2003 05 15'!$A$1:$V$30"}</definedName>
    <definedName name="HTML_Control_BIT" localSheetId="24">{"'2003 05 15'!$W$11:$AI$18","'2003 05 15'!$A$1:$V$30"}</definedName>
    <definedName name="HTML_Control_BIT" localSheetId="21">{"'2003 05 15'!$W$11:$AI$18","'2003 05 15'!$A$1:$V$30"}</definedName>
    <definedName name="HTML_Control_BIT" localSheetId="14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B">#REF!</definedName>
    <definedName name="HUBS">#REF!</definedName>
    <definedName name="hubs10">#REF!</definedName>
    <definedName name="HUCMULT">#REF!</definedName>
    <definedName name="Huh?" localSheetId="6">{"'2003 05 15'!$W$11:$AI$18","'2003 05 15'!$A$1:$V$30"}</definedName>
    <definedName name="Huh?" localSheetId="26">{"'2003 05 15'!$W$11:$AI$18","'2003 05 15'!$A$1:$V$30"}</definedName>
    <definedName name="Huh?" localSheetId="25">{"'2003 05 15'!$W$11:$AI$18","'2003 05 15'!$A$1:$V$30"}</definedName>
    <definedName name="Huh?" localSheetId="24">{"'2003 05 15'!$W$11:$AI$18","'2003 05 15'!$A$1:$V$30"}</definedName>
    <definedName name="Huh?" localSheetId="21">{"'2003 05 15'!$W$11:$AI$18","'2003 05 15'!$A$1:$V$30"}</definedName>
    <definedName name="Huh?" localSheetId="14">{"'2003 05 15'!$W$11:$AI$18","'2003 05 15'!$A$1:$V$30"}</definedName>
    <definedName name="Huh?">{"'2003 05 15'!$W$11:$AI$18","'2003 05 15'!$A$1:$V$30"}</definedName>
    <definedName name="Huh?_BIT" localSheetId="6">{"'2003 05 15'!$W$11:$AI$18","'2003 05 15'!$A$1:$V$30"}</definedName>
    <definedName name="Huh?_BIT" localSheetId="26">{"'2003 05 15'!$W$11:$AI$18","'2003 05 15'!$A$1:$V$30"}</definedName>
    <definedName name="Huh?_BIT" localSheetId="25">{"'2003 05 15'!$W$11:$AI$18","'2003 05 15'!$A$1:$V$30"}</definedName>
    <definedName name="Huh?_BIT" localSheetId="24">{"'2003 05 15'!$W$11:$AI$18","'2003 05 15'!$A$1:$V$30"}</definedName>
    <definedName name="Huh?_BIT" localSheetId="21">{"'2003 05 15'!$W$11:$AI$18","'2003 05 15'!$A$1:$V$30"}</definedName>
    <definedName name="Huh?_BIT" localSheetId="14">{"'2003 05 15'!$W$11:$AI$18","'2003 05 15'!$A$1:$V$30"}</definedName>
    <definedName name="Huh?_BIT">{"'2003 05 15'!$W$11:$AI$18","'2003 05 15'!$A$1:$V$30"}</definedName>
    <definedName name="Husband">#REF!</definedName>
    <definedName name="HVDS_LOW">#REF!</definedName>
    <definedName name="hyp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">#REF!</definedName>
    <definedName name="impact1">#REF!</definedName>
    <definedName name="impact2">#REF!</definedName>
    <definedName name="impact3">#REF!</definedName>
    <definedName name="impact4">#REF!</definedName>
    <definedName name="impactcheck">#REF!</definedName>
    <definedName name="impactdata">#REF!</definedName>
    <definedName name="Incl.Monthly">#REF!</definedName>
    <definedName name="IncludeProject">#REF!</definedName>
    <definedName name="INCOME">#REF!</definedName>
    <definedName name="IncomeAndLargeCorp10" localSheetId="25">#REF!</definedName>
    <definedName name="IncomeAndLargeCorp10">#REF!</definedName>
    <definedName name="Incr2000">#REF!</definedName>
    <definedName name="increase">#REF!</definedName>
    <definedName name="Input_CAPEX">#REF!,#REF!,#REF!,#REF!,#REF!,#REF!,#REF!</definedName>
    <definedName name="Input_DB">#REF!,#REF!,#REF!,#REF!,#REF!,#REF!,#REF!</definedName>
    <definedName name="Input_FW">#REF!,#REF!,#REF!,#REF!</definedName>
    <definedName name="Input_HUC">#REF!,#REF!,#REF!,#REF!,#REF!,#REF!,#REF!,#REF!</definedName>
    <definedName name="Input_OPEX">#REF!,#REF!,#REF!,#REF!,#REF!,#REF!,#REF!</definedName>
    <definedName name="Input_Revenue">#REF!,#REF!,#REF!,#REF!,#REF!,#REF!,#REF!</definedName>
    <definedName name="Input_Summary">#REF!,#REF!,#REF!,#REF!,#REF!</definedName>
    <definedName name="inputdata">#REF!</definedName>
    <definedName name="InsertRow" localSheetId="25">#REF!</definedName>
    <definedName name="InsertRow">#REF!</definedName>
    <definedName name="Internal_Resource_Burdened_Rate_Yearly" localSheetId="14">#REF!</definedName>
    <definedName name="Internal_Resource_Burdened_Rate_Yearly">#REF!</definedName>
    <definedName name="IntExpense10" localSheetId="25">#REF!</definedName>
    <definedName name="IntExpense10">#REF!</definedName>
    <definedName name="IntExpenseAG30" localSheetId="25">#REF!</definedName>
    <definedName name="IntExpenseAG30">#REF!</definedName>
    <definedName name="IntExpenseCC30" localSheetId="25">#REF!</definedName>
    <definedName name="IntExpenseCC30">#REF!</definedName>
    <definedName name="IntIncome10" localSheetId="25">#REF!</definedName>
    <definedName name="IntIncome10">#REF!</definedName>
    <definedName name="IntIncomeAG30" localSheetId="25">#REF!</definedName>
    <definedName name="IntIncomeAG30">#REF!</definedName>
    <definedName name="IntIncomeCC30" localSheetId="25">#REF!</definedName>
    <definedName name="IntIncomeCC30">#REF!</definedName>
    <definedName name="INV" localSheetId="24">#REF!</definedName>
    <definedName name="INV" localSheetId="23">#REF!</definedName>
    <definedName name="INV">#REF!</definedName>
    <definedName name="INV_JRNL" localSheetId="24">#REF!</definedName>
    <definedName name="INV_JRNL" localSheetId="23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40161.860162037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RM_CYCLE_YEAR">#REF!</definedName>
    <definedName name="IS_CATEGORIES">#REF!</definedName>
    <definedName name="IS_MGMT" localSheetId="24">#REF!</definedName>
    <definedName name="IS_MGMT" localSheetId="23">#REF!</definedName>
    <definedName name="IS_MGMT">#REF!</definedName>
    <definedName name="IS_QTDQ2">#REF!</definedName>
    <definedName name="IS_REPORT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YTDQ2">#REF!</definedName>
    <definedName name="ISA_Included_in_Plan_Line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TR_06">#REF!</definedName>
    <definedName name="ITR_07">#REF!</definedName>
    <definedName name="ITR_08">#REF!</definedName>
    <definedName name="ITR_09">#REF!</definedName>
    <definedName name="ITR_10">#REF!</definedName>
    <definedName name="ITR_11">#REF!</definedName>
    <definedName name="ITR_18">#REF!</definedName>
    <definedName name="IUE">#REF!</definedName>
    <definedName name="iuyiyi" hidden="1">#REF!</definedName>
    <definedName name="j" localSheetId="6" hidden="1">{#N/A,#N/A,FALSE,"Aging Summary";#N/A,#N/A,FALSE,"Ratio Analysis";#N/A,#N/A,FALSE,"Test 120 Day Accts";#N/A,#N/A,FALSE,"Tickmarks"}</definedName>
    <definedName name="j" localSheetId="26" hidden="1">{#N/A,#N/A,FALSE,"Aging Summary";#N/A,#N/A,FALSE,"Ratio Analysis";#N/A,#N/A,FALSE,"Test 120 Day Accts";#N/A,#N/A,FALSE,"Tickmarks"}</definedName>
    <definedName name="j" localSheetId="25" hidden="1">{#N/A,#N/A,FALSE,"Aging Summary";#N/A,#N/A,FALSE,"Ratio Analysis";#N/A,#N/A,FALSE,"Test 120 Day Accts";#N/A,#N/A,FALSE,"Tickmarks"}</definedName>
    <definedName name="j" localSheetId="24" hidden="1">{#N/A,#N/A,FALSE,"Aging Summary";#N/A,#N/A,FALSE,"Ratio Analysis";#N/A,#N/A,FALSE,"Test 120 Day Accts";#N/A,#N/A,FALSE,"Tickmarks"}</definedName>
    <definedName name="j" localSheetId="21" hidden="1">{#N/A,#N/A,FALSE,"Aging Summary";#N/A,#N/A,FALSE,"Ratio Analysis";#N/A,#N/A,FALSE,"Test 120 Day Accts";#N/A,#N/A,FALSE,"Tickmarks"}</definedName>
    <definedName name="j" localSheetId="14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_03_Estimate_p1" localSheetId="24">#REF!</definedName>
    <definedName name="Jan_03_Estimate_p1" localSheetId="23">#REF!</definedName>
    <definedName name="Jan_03_Estimate_p1">#REF!</definedName>
    <definedName name="Jan_03_Estimate_p2" localSheetId="24">#REF!</definedName>
    <definedName name="Jan_03_Estimate_p2" localSheetId="23">#REF!</definedName>
    <definedName name="Jan_03_Estimate_p2">#REF!</definedName>
    <definedName name="Jan_03_p3" localSheetId="24">#REF!</definedName>
    <definedName name="Jan_03_p3" localSheetId="23">#REF!</definedName>
    <definedName name="Jan_03_p3">#REF!</definedName>
    <definedName name="Jan_03_p4" localSheetId="24">#REF!</definedName>
    <definedName name="Jan_03_p4" localSheetId="23">#REF!</definedName>
    <definedName name="Jan_03_p4">#REF!</definedName>
    <definedName name="January_2011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localSheetId="6" hidden="1">{#N/A,#N/A,FALSE,"Aging Summary";#N/A,#N/A,FALSE,"Ratio Analysis";#N/A,#N/A,FALSE,"Test 120 Day Accts";#N/A,#N/A,FALSE,"Tickmarks"}</definedName>
    <definedName name="jgg" localSheetId="26" hidden="1">{#N/A,#N/A,FALSE,"Aging Summary";#N/A,#N/A,FALSE,"Ratio Analysis";#N/A,#N/A,FALSE,"Test 120 Day Accts";#N/A,#N/A,FALSE,"Tickmarks"}</definedName>
    <definedName name="jgg" localSheetId="25" hidden="1">{#N/A,#N/A,FALSE,"Aging Summary";#N/A,#N/A,FALSE,"Ratio Analysis";#N/A,#N/A,FALSE,"Test 120 Day Accts";#N/A,#N/A,FALSE,"Tickmarks"}</definedName>
    <definedName name="jgg" localSheetId="24" hidden="1">{#N/A,#N/A,FALSE,"Aging Summary";#N/A,#N/A,FALSE,"Ratio Analysis";#N/A,#N/A,FALSE,"Test 120 Day Accts";#N/A,#N/A,FALSE,"Tickmarks"}</definedName>
    <definedName name="jgg" localSheetId="21" hidden="1">{#N/A,#N/A,FALSE,"Aging Summary";#N/A,#N/A,FALSE,"Ratio Analysis";#N/A,#N/A,FALSE,"Test 120 Day Accts";#N/A,#N/A,FALSE,"Tickmarks"}</definedName>
    <definedName name="jgg" localSheetId="14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6" hidden="1">{#N/A,#N/A,FALSE,"Aging Summary";#N/A,#N/A,FALSE,"Ratio Analysis";#N/A,#N/A,FALSE,"Test 120 Day Accts";#N/A,#N/A,FALSE,"Tickmarks"}</definedName>
    <definedName name="jgjgjgj" localSheetId="26" hidden="1">{#N/A,#N/A,FALSE,"Aging Summary";#N/A,#N/A,FALSE,"Ratio Analysis";#N/A,#N/A,FALSE,"Test 120 Day Accts";#N/A,#N/A,FALSE,"Tickmarks"}</definedName>
    <definedName name="jgjgjgj" localSheetId="25" hidden="1">{#N/A,#N/A,FALSE,"Aging Summary";#N/A,#N/A,FALSE,"Ratio Analysis";#N/A,#N/A,FALSE,"Test 120 Day Accts";#N/A,#N/A,FALSE,"Tickmarks"}</definedName>
    <definedName name="jgjgjgj" localSheetId="24" hidden="1">{#N/A,#N/A,FALSE,"Aging Summary";#N/A,#N/A,FALSE,"Ratio Analysis";#N/A,#N/A,FALSE,"Test 120 Day Accts";#N/A,#N/A,FALSE,"Tickmarks"}</definedName>
    <definedName name="jgjgjgj" localSheetId="21" hidden="1">{#N/A,#N/A,FALSE,"Aging Summary";#N/A,#N/A,FALSE,"Ratio Analysis";#N/A,#N/A,FALSE,"Test 120 Day Accts";#N/A,#N/A,FALSE,"Tickmarks"}</definedName>
    <definedName name="jgjgjgj" localSheetId="14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6" hidden="1">{#N/A,#N/A,FALSE,"Aging Summary";#N/A,#N/A,FALSE,"Ratio Analysis";#N/A,#N/A,FALSE,"Test 120 Day Accts";#N/A,#N/A,FALSE,"Tickmarks"}</definedName>
    <definedName name="jgjhgj" localSheetId="26" hidden="1">{#N/A,#N/A,FALSE,"Aging Summary";#N/A,#N/A,FALSE,"Ratio Analysis";#N/A,#N/A,FALSE,"Test 120 Day Accts";#N/A,#N/A,FALSE,"Tickmarks"}</definedName>
    <definedName name="jgjhgj" localSheetId="25" hidden="1">{#N/A,#N/A,FALSE,"Aging Summary";#N/A,#N/A,FALSE,"Ratio Analysis";#N/A,#N/A,FALSE,"Test 120 Day Accts";#N/A,#N/A,FALSE,"Tickmarks"}</definedName>
    <definedName name="jgjhgj" localSheetId="24" hidden="1">{#N/A,#N/A,FALSE,"Aging Summary";#N/A,#N/A,FALSE,"Ratio Analysis";#N/A,#N/A,FALSE,"Test 120 Day Accts";#N/A,#N/A,FALSE,"Tickmarks"}</definedName>
    <definedName name="jgjhgj" localSheetId="21" hidden="1">{#N/A,#N/A,FALSE,"Aging Summary";#N/A,#N/A,FALSE,"Ratio Analysis";#N/A,#N/A,FALSE,"Test 120 Day Accts";#N/A,#N/A,FALSE,"Tickmarks"}</definedName>
    <definedName name="jgjhgj" localSheetId="14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6" hidden="1">{#N/A,#N/A,FALSE,"Aging Summary";#N/A,#N/A,FALSE,"Ratio Analysis";#N/A,#N/A,FALSE,"Test 120 Day Accts";#N/A,#N/A,FALSE,"Tickmarks"}</definedName>
    <definedName name="jhgjhgjhgj" localSheetId="26" hidden="1">{#N/A,#N/A,FALSE,"Aging Summary";#N/A,#N/A,FALSE,"Ratio Analysis";#N/A,#N/A,FALSE,"Test 120 Day Accts";#N/A,#N/A,FALSE,"Tickmarks"}</definedName>
    <definedName name="jhgjhgjhgj" localSheetId="25" hidden="1">{#N/A,#N/A,FALSE,"Aging Summary";#N/A,#N/A,FALSE,"Ratio Analysis";#N/A,#N/A,FALSE,"Test 120 Day Accts";#N/A,#N/A,FALSE,"Tickmarks"}</definedName>
    <definedName name="jhgjhgjhgj" localSheetId="24" hidden="1">{#N/A,#N/A,FALSE,"Aging Summary";#N/A,#N/A,FALSE,"Ratio Analysis";#N/A,#N/A,FALSE,"Test 120 Day Accts";#N/A,#N/A,FALSE,"Tickmarks"}</definedName>
    <definedName name="jhgjhgjhgj" localSheetId="21" hidden="1">{#N/A,#N/A,FALSE,"Aging Summary";#N/A,#N/A,FALSE,"Ratio Analysis";#N/A,#N/A,FALSE,"Test 120 Day Accts";#N/A,#N/A,FALSE,"Tickmarks"}</definedName>
    <definedName name="jhgjhgjhgj" localSheetId="14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iholjol">#REF!</definedName>
    <definedName name="JHJ">#REF!</definedName>
    <definedName name="jhnhgg" localSheetId="6" hidden="1">{#N/A,#N/A,FALSE,"Aging Summary";#N/A,#N/A,FALSE,"Ratio Analysis";#N/A,#N/A,FALSE,"Test 120 Day Accts";#N/A,#N/A,FALSE,"Tickmarks"}</definedName>
    <definedName name="jhnhgg" localSheetId="26" hidden="1">{#N/A,#N/A,FALSE,"Aging Summary";#N/A,#N/A,FALSE,"Ratio Analysis";#N/A,#N/A,FALSE,"Test 120 Day Accts";#N/A,#N/A,FALSE,"Tickmarks"}</definedName>
    <definedName name="jhnhgg" localSheetId="25" hidden="1">{#N/A,#N/A,FALSE,"Aging Summary";#N/A,#N/A,FALSE,"Ratio Analysis";#N/A,#N/A,FALSE,"Test 120 Day Accts";#N/A,#N/A,FALSE,"Tickmarks"}</definedName>
    <definedName name="jhnhgg" localSheetId="24" hidden="1">{#N/A,#N/A,FALSE,"Aging Summary";#N/A,#N/A,FALSE,"Ratio Analysis";#N/A,#N/A,FALSE,"Test 120 Day Accts";#N/A,#N/A,FALSE,"Tickmarks"}</definedName>
    <definedName name="jhnhgg" localSheetId="21" hidden="1">{#N/A,#N/A,FALSE,"Aging Summary";#N/A,#N/A,FALSE,"Ratio Analysis";#N/A,#N/A,FALSE,"Test 120 Day Accts";#N/A,#N/A,FALSE,"Tickmarks"}</definedName>
    <definedName name="jhnhgg" localSheetId="14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localSheetId="6" hidden="1">{#N/A,#N/A,FALSE,"Aging Summary";#N/A,#N/A,FALSE,"Ratio Analysis";#N/A,#N/A,FALSE,"Test 120 Day Accts";#N/A,#N/A,FALSE,"Tickmarks"}</definedName>
    <definedName name="jj" localSheetId="26" hidden="1">{#N/A,#N/A,FALSE,"Aging Summary";#N/A,#N/A,FALSE,"Ratio Analysis";#N/A,#N/A,FALSE,"Test 120 Day Accts";#N/A,#N/A,FALSE,"Tickmarks"}</definedName>
    <definedName name="jj" localSheetId="25" hidden="1">{#N/A,#N/A,FALSE,"Aging Summary";#N/A,#N/A,FALSE,"Ratio Analysis";#N/A,#N/A,FALSE,"Test 120 Day Accts";#N/A,#N/A,FALSE,"Tickmarks"}</definedName>
    <definedName name="jj" localSheetId="24" hidden="1">{#N/A,#N/A,FALSE,"Aging Summary";#N/A,#N/A,FALSE,"Ratio Analysis";#N/A,#N/A,FALSE,"Test 120 Day Accts";#N/A,#N/A,FALSE,"Tickmarks"}</definedName>
    <definedName name="jj" localSheetId="21" hidden="1">{#N/A,#N/A,FALSE,"Aging Summary";#N/A,#N/A,FALSE,"Ratio Analysis";#N/A,#N/A,FALSE,"Test 120 Day Accts";#N/A,#N/A,FALSE,"Tickmarks"}</definedName>
    <definedName name="jj" localSheetId="14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fklfhe">#REF!</definedName>
    <definedName name="jjj" hidden="1">{#N/A,#N/A,FALSE,"Aging Summary";#N/A,#N/A,FALSE,"Ratio Analysis";#N/A,#N/A,FALSE,"Test 120 Day Accts";#N/A,#N/A,FALSE,"Tickmarks"}</definedName>
    <definedName name="jjll">#REF!</definedName>
    <definedName name="Job_Type">#REF!</definedName>
    <definedName name="Job_Type__definition">#REF!</definedName>
    <definedName name="john">#REF!</definedName>
    <definedName name="journallook">#REF!</definedName>
    <definedName name="June">#REF!</definedName>
    <definedName name="K" localSheetId="6" hidden="1">{#N/A,#N/A,FALSE,"Aging Summary";#N/A,#N/A,FALSE,"Ratio Analysis";#N/A,#N/A,FALSE,"Test 120 Day Accts";#N/A,#N/A,FALSE,"Tickmarks"}</definedName>
    <definedName name="K" localSheetId="26" hidden="1">{#N/A,#N/A,FALSE,"Aging Summary";#N/A,#N/A,FALSE,"Ratio Analysis";#N/A,#N/A,FALSE,"Test 120 Day Accts";#N/A,#N/A,FALSE,"Tickmarks"}</definedName>
    <definedName name="K" localSheetId="25" hidden="1">{#N/A,#N/A,FALSE,"Aging Summary";#N/A,#N/A,FALSE,"Ratio Analysis";#N/A,#N/A,FALSE,"Test 120 Day Accts";#N/A,#N/A,FALSE,"Tickmarks"}</definedName>
    <definedName name="K" localSheetId="24" hidden="1">{#N/A,#N/A,FALSE,"Aging Summary";#N/A,#N/A,FALSE,"Ratio Analysis";#N/A,#N/A,FALSE,"Test 120 Day Accts";#N/A,#N/A,FALSE,"Tickmarks"}</definedName>
    <definedName name="K" localSheetId="21" hidden="1">{#N/A,#N/A,FALSE,"Aging Summary";#N/A,#N/A,FALSE,"Ratio Analysis";#N/A,#N/A,FALSE,"Test 120 Day Accts";#N/A,#N/A,FALSE,"Tickmarks"}</definedName>
    <definedName name="K" localSheetId="14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FACTOR">#REF!</definedName>
    <definedName name="kgkigk">#REF!</definedName>
    <definedName name="KK" localSheetId="6" hidden="1">{#N/A,#N/A,FALSE,"Aging Summary";#N/A,#N/A,FALSE,"Ratio Analysis";#N/A,#N/A,FALSE,"Test 120 Day Accts";#N/A,#N/A,FALSE,"Tickmarks"}</definedName>
    <definedName name="KK" localSheetId="26" hidden="1">{#N/A,#N/A,FALSE,"Aging Summary";#N/A,#N/A,FALSE,"Ratio Analysis";#N/A,#N/A,FALSE,"Test 120 Day Accts";#N/A,#N/A,FALSE,"Tickmarks"}</definedName>
    <definedName name="KK" localSheetId="25" hidden="1">{#N/A,#N/A,FALSE,"Aging Summary";#N/A,#N/A,FALSE,"Ratio Analysis";#N/A,#N/A,FALSE,"Test 120 Day Accts";#N/A,#N/A,FALSE,"Tickmarks"}</definedName>
    <definedName name="KK" localSheetId="24" hidden="1">{#N/A,#N/A,FALSE,"Aging Summary";#N/A,#N/A,FALSE,"Ratio Analysis";#N/A,#N/A,FALSE,"Test 120 Day Accts";#N/A,#N/A,FALSE,"Tickmarks"}</definedName>
    <definedName name="KK" localSheetId="21" hidden="1">{#N/A,#N/A,FALSE,"Aging Summary";#N/A,#N/A,FALSE,"Ratio Analysis";#N/A,#N/A,FALSE,"Test 120 Day Accts";#N/A,#N/A,FALSE,"Tickmarks"}</definedName>
    <definedName name="KK" localSheetId="14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gk" hidden="1">#REF!</definedName>
    <definedName name="Kraft" localSheetId="6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localSheetId="26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localSheetId="25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localSheetId="24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localSheetId="2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localSheetId="14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localSheetId="6" hidden="1">{#N/A,#N/A,FALSE,"Aging Summary";#N/A,#N/A,FALSE,"Ratio Analysis";#N/A,#N/A,FALSE,"Test 120 Day Accts";#N/A,#N/A,FALSE,"Tickmarks"}</definedName>
    <definedName name="l" localSheetId="26" hidden="1">{#N/A,#N/A,FALSE,"Aging Summary";#N/A,#N/A,FALSE,"Ratio Analysis";#N/A,#N/A,FALSE,"Test 120 Day Accts";#N/A,#N/A,FALSE,"Tickmarks"}</definedName>
    <definedName name="l" localSheetId="25" hidden="1">{#N/A,#N/A,FALSE,"Aging Summary";#N/A,#N/A,FALSE,"Ratio Analysis";#N/A,#N/A,FALSE,"Test 120 Day Accts";#N/A,#N/A,FALSE,"Tickmarks"}</definedName>
    <definedName name="l" localSheetId="24" hidden="1">{#N/A,#N/A,FALSE,"Aging Summary";#N/A,#N/A,FALSE,"Ratio Analysis";#N/A,#N/A,FALSE,"Test 120 Day Accts";#N/A,#N/A,FALSE,"Tickmarks"}</definedName>
    <definedName name="l" localSheetId="21" hidden="1">{#N/A,#N/A,FALSE,"Aging Summary";#N/A,#N/A,FALSE,"Ratio Analysis";#N/A,#N/A,FALSE,"Test 120 Day Accts";#N/A,#N/A,FALSE,"Tickmarks"}</definedName>
    <definedName name="l" localSheetId="14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bourClass">#REF!</definedName>
    <definedName name="LabourCosting">#REF!</definedName>
    <definedName name="LabourHours" localSheetId="25">#REF!</definedName>
    <definedName name="LabourHours">#REF!</definedName>
    <definedName name="labourlist">#REF!</definedName>
    <definedName name="LabourValidation">#REF!</definedName>
    <definedName name="laceholder">#REF!</definedName>
    <definedName name="Language" localSheetId="24">#REF!</definedName>
    <definedName name="Language" localSheetId="23">#REF!</definedName>
    <definedName name="Language">#REF!</definedName>
    <definedName name="LARGEUSER">#REF!</definedName>
    <definedName name="LARGEUSER_1">#REF!</definedName>
    <definedName name="Last_Rebasing_Year" localSheetId="4">#REF!</definedName>
    <definedName name="Last_Rebasing_Year" localSheetId="0">#REF!</definedName>
    <definedName name="Last_Rebasing_Year" localSheetId="1">#REF!</definedName>
    <definedName name="Last_Rebasing_Year" localSheetId="5">#REF!</definedName>
    <definedName name="Last_Rebasing_Year" localSheetId="2">#REF!</definedName>
    <definedName name="Last_Rebasing_Year" localSheetId="3">#REF!</definedName>
    <definedName name="Last_Rebasing_Year">#REF!</definedName>
    <definedName name="LastSheet" hidden="1">"Fixed Asset Amort and  UCC 2"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CT_Rat">#REF!</definedName>
    <definedName name="LCT_Rate">#REF!</definedName>
    <definedName name="LCT_Rate2">#REF!</definedName>
    <definedName name="LDC" localSheetId="24">#REF!</definedName>
    <definedName name="LDC" localSheetId="23">#REF!</definedName>
    <definedName name="LDC">#REF!</definedName>
    <definedName name="LDC\NAME">#REF!</definedName>
    <definedName name="LDC_LIST" localSheetId="4">#REF!</definedName>
    <definedName name="LDC_LIST" localSheetId="0">#REF!</definedName>
    <definedName name="LDC_LIST" localSheetId="1">#REF!</definedName>
    <definedName name="LDC_LIST" localSheetId="5">#REF!</definedName>
    <definedName name="LDC_LIST" localSheetId="2">#REF!</definedName>
    <definedName name="LDC_LIST" localSheetId="3">#REF!</definedName>
    <definedName name="LDC_LIST">#REF!</definedName>
    <definedName name="LDC_NAMES">#REF!</definedName>
    <definedName name="LDCkWh" localSheetId="24">#REF!</definedName>
    <definedName name="LDCkWh" localSheetId="23">#REF!</definedName>
    <definedName name="LDCkWh">#REF!</definedName>
    <definedName name="LDCkWh2" localSheetId="24">#REF!</definedName>
    <definedName name="LDCkWh2" localSheetId="23">#REF!</definedName>
    <definedName name="LDCkWh2">#REF!</definedName>
    <definedName name="LDCkWh3" localSheetId="24">#REF!</definedName>
    <definedName name="LDCkWh3" localSheetId="23">#REF!</definedName>
    <definedName name="LDCkWh3">#REF!</definedName>
    <definedName name="LDCLIST" localSheetId="4">#REF!</definedName>
    <definedName name="LDCLIST" localSheetId="0">#REF!</definedName>
    <definedName name="LDCLIST" localSheetId="1">#REF!</definedName>
    <definedName name="LDCLIST" localSheetId="5">#REF!</definedName>
    <definedName name="LDCLIST" localSheetId="2">#REF!</definedName>
    <definedName name="LDCLIST" localSheetId="3">#REF!</definedName>
    <definedName name="LDCList">OFFSET(#REF!,0,0,COUNTA(#REF!),1)</definedName>
    <definedName name="LDCLoads" localSheetId="24">#REF!</definedName>
    <definedName name="LDCLoads" localSheetId="23">#REF!</definedName>
    <definedName name="LDCLoads">#REF!</definedName>
    <definedName name="LDCNAME">#REF!</definedName>
    <definedName name="LDCNAME1">#REF!</definedName>
    <definedName name="LDCNAMES" localSheetId="4">#REF!</definedName>
    <definedName name="LDCNAMES" localSheetId="0">#REF!</definedName>
    <definedName name="LDCNAMES" localSheetId="1">#REF!</definedName>
    <definedName name="LDCNAMES" localSheetId="5">#REF!</definedName>
    <definedName name="LDCNAMES" localSheetId="2">#REF!</definedName>
    <definedName name="LDCNAMES" localSheetId="3">#REF!</definedName>
    <definedName name="LDCNAMES">#REF!</definedName>
    <definedName name="LDCRates" localSheetId="24">#REF!</definedName>
    <definedName name="LDCRates" localSheetId="23">#REF!</definedName>
    <definedName name="LDCRates">#REF!</definedName>
    <definedName name="LDCRates2" localSheetId="24">#REF!</definedName>
    <definedName name="LDCRates2" localSheetId="23">#REF!</definedName>
    <definedName name="LDCRates2">#REF!</definedName>
    <definedName name="LEAD" localSheetId="24">#REF!</definedName>
    <definedName name="LEAD" localSheetId="23">#REF!</definedName>
    <definedName name="LEAD">#REF!</definedName>
    <definedName name="Lease_Type">#REF!</definedName>
    <definedName name="lease_types">#REF!</definedName>
    <definedName name="LEASHOLDIMPROV" localSheetId="24">#REF!</definedName>
    <definedName name="LEASHOLDIMPROV" localSheetId="23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</definedName>
    <definedName name="List.CPill.2012">#REF!</definedName>
    <definedName name="List.FAct1">#REF!</definedName>
    <definedName name="List.FinAct.2012">#REF!</definedName>
    <definedName name="List.FPill.2012">#REF!</definedName>
    <definedName name="List.KPILong">#REF!</definedName>
    <definedName name="List.KPINumber">#REF!</definedName>
    <definedName name="List.SCOwner">#REF!</definedName>
    <definedName name="List.Status1">#REF!</definedName>
    <definedName name="List.YTDType">#REF!</definedName>
    <definedName name="List1">#REF!</definedName>
    <definedName name="List10">#REF!</definedName>
    <definedName name="List11">#REF!</definedName>
    <definedName name="List12">#REF!</definedName>
    <definedName name="List13">#REF!</definedName>
    <definedName name="List14">#REF!</definedName>
    <definedName name="List2">#REF!</definedName>
    <definedName name="List2001">#REF!,#REF!,#REF!,#REF!,#REF!,#REF!,#REF!,#REF!,#REF!,#REF!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AmountAugust">#REF!</definedName>
    <definedName name="ListamountNovember">#REF!</definedName>
    <definedName name="listAmountOct.">#REF!</definedName>
    <definedName name="ListAmounts">#REF!</definedName>
    <definedName name="ListAmountsJuly">#REF!</definedName>
    <definedName name="ListCat">#REF!</definedName>
    <definedName name="ListClient">#REF!</definedName>
    <definedName name="listdata">#REF!</definedName>
    <definedName name="ListL9">#REF!</definedName>
    <definedName name="ListLine">#REF!</definedName>
    <definedName name="listlist" hidden="1">#REF!</definedName>
    <definedName name="ListNameDRP">#REF!</definedName>
    <definedName name="ListOffset" hidden="1">1</definedName>
    <definedName name="ListOfPrograms">#REF!</definedName>
    <definedName name="ListPercent">#REF!</definedName>
    <definedName name="ListPosition">#REF!</definedName>
    <definedName name="ListProject">#REF!</definedName>
    <definedName name="ListTeam">#REF!</definedName>
    <definedName name="ljljlj" hidden="1">#REF!</definedName>
    <definedName name="LKASFDH" hidden="1">#REF!</definedName>
    <definedName name="lkjlj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 localSheetId="24">#REF!</definedName>
    <definedName name="LoadForecast" localSheetId="23">#REF!</definedName>
    <definedName name="LoadForecast">#REF!</definedName>
    <definedName name="Loads" localSheetId="24">#REF!</definedName>
    <definedName name="Loads" localSheetId="23">#REF!</definedName>
    <definedName name="Loads">#REF!</definedName>
    <definedName name="LoanPaybackStart">#REF!</definedName>
    <definedName name="LoanStartLToday">IF(LoanPaybackStart&lt;TODAY(),TRUE,FALSE)</definedName>
    <definedName name="Location">#REF!</definedName>
    <definedName name="long_term">#REF!</definedName>
    <definedName name="Look.FAct1">#REF!</definedName>
    <definedName name="Look.FPill1">#REF!</definedName>
    <definedName name="Look.Groups">#REF!</definedName>
    <definedName name="Look.ICMRecog.Year1">#REF!</definedName>
    <definedName name="Look.ICMRecog.Year2">#REF!</definedName>
    <definedName name="Look.ICMRecog.Year3">#REF!</definedName>
    <definedName name="Look.KPIMap">#REF!</definedName>
    <definedName name="Look.Rates.GroupA">#REF!</definedName>
    <definedName name="LookActivity">#REF!</definedName>
    <definedName name="lookcat">#REF!</definedName>
    <definedName name="LookClient">#REF!</definedName>
    <definedName name="LookData2">#REF!</definedName>
    <definedName name="LookEE">#REF!</definedName>
    <definedName name="LookMap">#REF!</definedName>
    <definedName name="LookPosPay">#REF!</definedName>
    <definedName name="LookProject">#REF!</definedName>
    <definedName name="LookTeam">#REF!</definedName>
    <definedName name="LossFactors" localSheetId="4">#REF!</definedName>
    <definedName name="LossFactors" localSheetId="0">#REF!</definedName>
    <definedName name="LossFactors" localSheetId="1">#REF!</definedName>
    <definedName name="LossFactors" localSheetId="5">#REF!</definedName>
    <definedName name="LossFactors" localSheetId="2">#REF!</definedName>
    <definedName name="LossFactors" localSheetId="3">#REF!</definedName>
    <definedName name="LossFactors">#REF!</definedName>
    <definedName name="LU" localSheetId="24">#REF!</definedName>
    <definedName name="LU" localSheetId="23">#REF!</definedName>
    <definedName name="LU">#REF!</definedName>
    <definedName name="LYN" localSheetId="24">#REF!</definedName>
    <definedName name="LYN" localSheetId="23">#REF!</definedName>
    <definedName name="LYN">#REF!</definedName>
    <definedName name="m" localSheetId="6" hidden="1">{#N/A,#N/A,FALSE,"Aging Summary";#N/A,#N/A,FALSE,"Ratio Analysis";#N/A,#N/A,FALSE,"Test 120 Day Accts";#N/A,#N/A,FALSE,"Tickmarks"}</definedName>
    <definedName name="m" localSheetId="26" hidden="1">{#N/A,#N/A,FALSE,"Aging Summary";#N/A,#N/A,FALSE,"Ratio Analysis";#N/A,#N/A,FALSE,"Test 120 Day Accts";#N/A,#N/A,FALSE,"Tickmarks"}</definedName>
    <definedName name="m" localSheetId="25" hidden="1">{#N/A,#N/A,FALSE,"Aging Summary";#N/A,#N/A,FALSE,"Ratio Analysis";#N/A,#N/A,FALSE,"Test 120 Day Accts";#N/A,#N/A,FALSE,"Tickmarks"}</definedName>
    <definedName name="m" localSheetId="24" hidden="1">{#N/A,#N/A,FALSE,"Aging Summary";#N/A,#N/A,FALSE,"Ratio Analysis";#N/A,#N/A,FALSE,"Test 120 Day Accts";#N/A,#N/A,FALSE,"Tickmarks"}</definedName>
    <definedName name="m" localSheetId="21" hidden="1">{#N/A,#N/A,FALSE,"Aging Summary";#N/A,#N/A,FALSE,"Ratio Analysis";#N/A,#N/A,FALSE,"Test 120 Day Accts";#N/A,#N/A,FALSE,"Tickmarks"}</definedName>
    <definedName name="m" localSheetId="14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 localSheetId="24">#REF!</definedName>
    <definedName name="MAIN" localSheetId="23">#REF!</definedName>
    <definedName name="MAIN">#REF!</definedName>
    <definedName name="MAJTOOLCAPBUD" localSheetId="24">#REF!</definedName>
    <definedName name="MAJTOOLCAPBUD" localSheetId="23">#REF!</definedName>
    <definedName name="MAJTOOLCAPBUD">#REF!</definedName>
    <definedName name="man_beg_bud">#REF!</definedName>
    <definedName name="man_end_bud">#REF!</definedName>
    <definedName name="man12ACT">#REF!</definedName>
    <definedName name="manager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_DIV">#REF!</definedName>
    <definedName name="MapEE1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ppingCode">#REF!</definedName>
    <definedName name="March_YTD">#REF!</definedName>
    <definedName name="Market_Curve_Depreciation">#REF!</definedName>
    <definedName name="master">#REF!</definedName>
    <definedName name="master1">#REF!</definedName>
    <definedName name="masterlist">#REF!</definedName>
    <definedName name="masterthesi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 localSheetId="24">#REF!</definedName>
    <definedName name="Max_Mat" localSheetId="23">#REF!</definedName>
    <definedName name="Max_Mat">#REF!</definedName>
    <definedName name="May_YTD">#REF!</definedName>
    <definedName name="MBUD">#REF!</definedName>
    <definedName name="MCYR">#REF!</definedName>
    <definedName name="MEAStats">#REF!</definedName>
    <definedName name="memos">#REF!</definedName>
    <definedName name="METERCAPBUD" localSheetId="24">#REF!</definedName>
    <definedName name="METERCAPBUD" localSheetId="23">#REF!</definedName>
    <definedName name="METERCAPBUD">#REF!</definedName>
    <definedName name="metricbridge" localSheetId="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2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25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2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2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1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2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25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2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2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1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 localSheetId="24">#REF!</definedName>
    <definedName name="MEULoads" localSheetId="23">#REF!</definedName>
    <definedName name="MEULoads">#REF!</definedName>
    <definedName name="MEUR" localSheetId="24">#REF!</definedName>
    <definedName name="MEUR" localSheetId="23">#REF!</definedName>
    <definedName name="MEUR">#REF!</definedName>
    <definedName name="MEURates" localSheetId="24">#REF!</definedName>
    <definedName name="MEURates" localSheetId="23">#REF!</definedName>
    <definedName name="MEURates">#REF!</definedName>
    <definedName name="MEURTXLoad" localSheetId="24">#REF!</definedName>
    <definedName name="MEURTXLoad" localSheetId="23">#REF!</definedName>
    <definedName name="MEURTXLoad">#REF!</definedName>
    <definedName name="MEURTXRate" localSheetId="24">#REF!</definedName>
    <definedName name="MEURTXRate" localSheetId="23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 localSheetId="25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 hidden="1">{#N/A,#N/A,FALSE,"Aging Summary";#N/A,#N/A,FALSE,"Ratio Analysis";#N/A,#N/A,FALSE,"Test 120 Day Accts";#N/A,#N/A,FALSE,"Tickmarks"}</definedName>
    <definedName name="Mnum">#REF!</definedName>
    <definedName name="Model_Organization">#REF!</definedName>
    <definedName name="MofF" localSheetId="25">#REF!</definedName>
    <definedName name="MofF">#REF!</definedName>
    <definedName name="Month" localSheetId="25">#REF!</definedName>
    <definedName name="Month" comment="Change to current month to get proper YTD">#REF!</definedName>
    <definedName name="MONTH_A">#REF!</definedName>
    <definedName name="MONTH_LONG">#REF!</definedName>
    <definedName name="Month2">OFFSET(#REF!,0,0,2,#REF!)</definedName>
    <definedName name="monthl">#REF!</definedName>
    <definedName name="Monthly">#REF!</definedName>
    <definedName name="MONTHS" localSheetId="24">#REF!</definedName>
    <definedName name="MONTHS" localSheetId="23">#REF!</definedName>
    <definedName name="Months">#REF!</definedName>
    <definedName name="Months2">#REF!</definedName>
    <definedName name="monthsnew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">#REF!</definedName>
    <definedName name="MPYR">#REF!</definedName>
    <definedName name="MSColorIndexBegin">#REF!</definedName>
    <definedName name="MTD_RCs">OFFSET(#REF!,0,0,(COUNTA(#REF!,0)-1),COUNTA(#REF!))</definedName>
    <definedName name="MULT">#REF!</definedName>
    <definedName name="MUNICPCAPBUD" localSheetId="24">#REF!</definedName>
    <definedName name="MUNICPCAPBUD" localSheetId="23">#REF!</definedName>
    <definedName name="MUNICPCAPBUD">#REF!</definedName>
    <definedName name="MUNM">#REF!</definedName>
    <definedName name="n" localSheetId="24">#REF!</definedName>
    <definedName name="n" localSheetId="23">#REF!</definedName>
    <definedName name="n" hidden="1">{#N/A,#N/A,FALSE,"Aging Summary";#N/A,#N/A,FALSE,"Ratio Analysis";#N/A,#N/A,FALSE,"Test 120 Day Accts";#N/A,#N/A,FALSE,"Tickmarks"}</definedName>
    <definedName name="NBV">#REF!</definedName>
    <definedName name="NBV_DISPOSALS" localSheetId="24">#REF!</definedName>
    <definedName name="NBV_DISPOSALS" localSheetId="23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 localSheetId="24">#REF!</definedName>
    <definedName name="NELDC_kWhs" localSheetId="23">#REF!</definedName>
    <definedName name="NELDC_kWhs">#REF!</definedName>
    <definedName name="NELY">OFFSET(#REF!,0,0,1,#REF!)</definedName>
    <definedName name="NETINT">#REF!</definedName>
    <definedName name="new">#REF!</definedName>
    <definedName name="NewAccts" localSheetId="25">#REF!</definedName>
    <definedName name="NewAccts">#REF!</definedName>
    <definedName name="NewAcctsEnd" localSheetId="25">#REF!</definedName>
    <definedName name="NewAcctsEnd">#REF!</definedName>
    <definedName name="NewAcctsStart" localSheetId="25">#REF!</definedName>
    <definedName name="NewAcctsStart">#REF!</definedName>
    <definedName name="Newmarket_SA">#REF!</definedName>
    <definedName name="NewPortfolios">#REF!</definedName>
    <definedName name="newrates">#REF!</definedName>
    <definedName name="newrates2">#REF!</definedName>
    <definedName name="ni">#REF!</definedName>
    <definedName name="NNELDCkWhs" localSheetId="24">#REF!</definedName>
    <definedName name="NNELDCkWhs" localSheetId="23">#REF!</definedName>
    <definedName name="NNELDCkWhs">#REF!</definedName>
    <definedName name="nnn" localSheetId="24">#REF!</definedName>
    <definedName name="nnn" localSheetId="23">#REF!</definedName>
    <definedName name="nnn">#REF!</definedName>
    <definedName name="NONBENF">#REF!</definedName>
    <definedName name="NonPayment" localSheetId="4">#REF!</definedName>
    <definedName name="NonPayment" localSheetId="0">#REF!</definedName>
    <definedName name="NonPayment" localSheetId="1">#REF!</definedName>
    <definedName name="NonPayment" localSheetId="5">#REF!</definedName>
    <definedName name="NonPayment" localSheetId="2">#REF!</definedName>
    <definedName name="NonPayment" localSheetId="3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ov">#REF!</definedName>
    <definedName name="ntwke">#REF!</definedName>
    <definedName name="ntwke_25Yrs">#REF!</definedName>
    <definedName name="number_1207">#REF!</definedName>
    <definedName name="numbertb">#REF!</definedName>
    <definedName name="numbertbtb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 localSheetId="24">#REF!</definedName>
    <definedName name="NvsParentRef" localSheetId="23">#REF!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6" hidden="1">{#N/A,#N/A,FALSE,"New Depr Sch-150% DB";#N/A,#N/A,FALSE,"Cash Flows RLP";#N/A,#N/A,FALSE,"IRR";#N/A,#N/A,FALSE,"Proforma IS";#N/A,#N/A,FALSE,"Assumptions"}</definedName>
    <definedName name="o" localSheetId="26" hidden="1">{#N/A,#N/A,FALSE,"New Depr Sch-150% DB";#N/A,#N/A,FALSE,"Cash Flows RLP";#N/A,#N/A,FALSE,"IRR";#N/A,#N/A,FALSE,"Proforma IS";#N/A,#N/A,FALSE,"Assumptions"}</definedName>
    <definedName name="o" localSheetId="25" hidden="1">{#N/A,#N/A,FALSE,"New Depr Sch-150% DB";#N/A,#N/A,FALSE,"Cash Flows RLP";#N/A,#N/A,FALSE,"IRR";#N/A,#N/A,FALSE,"Proforma IS";#N/A,#N/A,FALSE,"Assumptions"}</definedName>
    <definedName name="o" localSheetId="24" hidden="1">{#N/A,#N/A,FALSE,"New Depr Sch-150% DB";#N/A,#N/A,FALSE,"Cash Flows RLP";#N/A,#N/A,FALSE,"IRR";#N/A,#N/A,FALSE,"Proforma IS";#N/A,#N/A,FALSE,"Assumptions"}</definedName>
    <definedName name="o" localSheetId="21" hidden="1">{#N/A,#N/A,FALSE,"New Depr Sch-150% DB";#N/A,#N/A,FALSE,"Cash Flows RLP";#N/A,#N/A,FALSE,"IRR";#N/A,#N/A,FALSE,"Proforma IS";#N/A,#N/A,FALSE,"Assumptions"}</definedName>
    <definedName name="o" localSheetId="14" hidden="1">{#N/A,#N/A,FALSE,"New Depr Sch-150% DB";#N/A,#N/A,FALSE,"Cash Flows RLP";#N/A,#N/A,FALSE,"IRR";#N/A,#N/A,FALSE,"Proforma IS";#N/A,#N/A,FALSE,"Assumptions"}</definedName>
    <definedName name="o">#REF!</definedName>
    <definedName name="o_13">#REF!</definedName>
    <definedName name="Occupancy_type">#REF!</definedName>
    <definedName name="ODataRow" localSheetId="25">#REF!</definedName>
    <definedName name="ODataRow">#REF!</definedName>
    <definedName name="ODataRowStart" localSheetId="25">#REF!</definedName>
    <definedName name="ODataRowStart">#REF!</definedName>
    <definedName name="OEB_Account">#REF!</definedName>
    <definedName name="OEB_LIST">#REF!</definedName>
    <definedName name="OEB_Lookup">#REF!</definedName>
    <definedName name="OEBcodes">#REF!</definedName>
    <definedName name="OEBName" localSheetId="25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 localSheetId="25">#REF!</definedName>
    <definedName name="OEquipment">#REF!</definedName>
    <definedName name="OESolverUnitsSelected">#REF!</definedName>
    <definedName name="OFFEQPCAPBUD" localSheetId="24">#REF!</definedName>
    <definedName name="OFFEQPCAPBUD" localSheetId="23">#REF!</definedName>
    <definedName name="OFFEQPCAPBUD">#REF!</definedName>
    <definedName name="OFFLEASCAPBUD" localSheetId="24">#REF!</definedName>
    <definedName name="OFFLEASCAPBUD" localSheetId="23">#REF!</definedName>
    <definedName name="OFFLEASCAPBUD">#REF!</definedName>
    <definedName name="OFINTB">#REF!</definedName>
    <definedName name="OHLINCAPBUD" localSheetId="24">#REF!</definedName>
    <definedName name="OHLINCAPBUD" localSheetId="23">#REF!</definedName>
    <definedName name="OHLINCAPBUD">#REF!</definedName>
    <definedName name="ohpri">#REF!</definedName>
    <definedName name="ohpri_25Yrs">#REF!</definedName>
    <definedName name="ohpric">#REF!</definedName>
    <definedName name="ohpric_25Yrs">#REF!</definedName>
    <definedName name="ohprie">#REF!</definedName>
    <definedName name="ohprie_25Yrs">#REF!</definedName>
    <definedName name="ohsec">#REF!</definedName>
    <definedName name="ohsec_25Yrs">#REF!</definedName>
    <definedName name="ohsecc">#REF!</definedName>
    <definedName name="ohsecc_25Yrs">#REF!</definedName>
    <definedName name="ohsece">#REF!</definedName>
    <definedName name="ohsece_25Yrs">#REF!</definedName>
    <definedName name="ohsw">#REF!</definedName>
    <definedName name="ohsw_25Yrs">#REF!</definedName>
    <definedName name="ohswc">#REF!</definedName>
    <definedName name="ohswc_25Yrs">#REF!</definedName>
    <definedName name="ohswe">#REF!</definedName>
    <definedName name="ohswe_25Yrs">#REF!</definedName>
    <definedName name="ohtx">#REF!</definedName>
    <definedName name="ohtx_25Yrs">#REF!</definedName>
    <definedName name="ohtxc">#REF!</definedName>
    <definedName name="ohtxc_25Yrs">#REF!</definedName>
    <definedName name="ohtxe">#REF!</definedName>
    <definedName name="ohtxe_25Yrs">#REF!</definedName>
    <definedName name="oi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2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2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2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2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1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 localSheetId="25">#REF!</definedName>
    <definedName name="OInventory">#REF!</definedName>
    <definedName name="OLabour" localSheetId="25">#REF!</definedName>
    <definedName name="OLabour">#REF!</definedName>
    <definedName name="Old_Print_Area_A" localSheetId="24">#REF!</definedName>
    <definedName name="Old_Print_Area_A" localSheetId="23">#REF!</definedName>
    <definedName name="Old_Print_Area_A">#REF!</definedName>
    <definedName name="OMACAP">#REF!</definedName>
    <definedName name="one">#REF!</definedName>
    <definedName name="ONT_STATS" localSheetId="24">#REF!</definedName>
    <definedName name="ONT_STATS" localSheetId="23">#REF!</definedName>
    <definedName name="ONT_STATS">#REF!</definedName>
    <definedName name="ONTCAPTAX06">#REF!</definedName>
    <definedName name="ONTCAPTAX07">#REF!</definedName>
    <definedName name="ONTCAPTAX08">#REF!</definedName>
    <definedName name="ONTCAPTAX09">#REF!</definedName>
    <definedName name="ONTCAPTAX10">#REF!</definedName>
    <definedName name="ONTCAPTAX11">#REF!</definedName>
    <definedName name="ONTCAPTAX15">#REF!</definedName>
    <definedName name="ONTCAPTAX99">#REF!</definedName>
    <definedName name="oo" localSheetId="6" hidden="1">{#N/A,#N/A,FALSE,"Aging Summary";#N/A,#N/A,FALSE,"Ratio Analysis";#N/A,#N/A,FALSE,"Test 120 Day Accts";#N/A,#N/A,FALSE,"Tickmarks"}</definedName>
    <definedName name="oo" localSheetId="26" hidden="1">{#N/A,#N/A,FALSE,"Aging Summary";#N/A,#N/A,FALSE,"Ratio Analysis";#N/A,#N/A,FALSE,"Test 120 Day Accts";#N/A,#N/A,FALSE,"Tickmarks"}</definedName>
    <definedName name="oo" localSheetId="25" hidden="1">{#N/A,#N/A,FALSE,"Aging Summary";#N/A,#N/A,FALSE,"Ratio Analysis";#N/A,#N/A,FALSE,"Test 120 Day Accts";#N/A,#N/A,FALSE,"Tickmarks"}</definedName>
    <definedName name="oo" localSheetId="24" hidden="1">{#N/A,#N/A,FALSE,"Aging Summary";#N/A,#N/A,FALSE,"Ratio Analysis";#N/A,#N/A,FALSE,"Test 120 Day Accts";#N/A,#N/A,FALSE,"Tickmarks"}</definedName>
    <definedName name="oo" localSheetId="21" hidden="1">{#N/A,#N/A,FALSE,"Aging Summary";#N/A,#N/A,FALSE,"Ratio Analysis";#N/A,#N/A,FALSE,"Test 120 Day Accts";#N/A,#N/A,FALSE,"Tickmarks"}</definedName>
    <definedName name="oo" localSheetId="14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 localSheetId="25">#REF!</definedName>
    <definedName name="OpCosts10">#REF!</definedName>
    <definedName name="OpCostsAG30" localSheetId="25">#REF!</definedName>
    <definedName name="OpCostsAG30">#REF!</definedName>
    <definedName name="OpCostsCC30" localSheetId="25">#REF!</definedName>
    <definedName name="OpCostsCC30">#REF!</definedName>
    <definedName name="OpeningUCC">#REF!</definedName>
    <definedName name="OpeningUCCandCEC">#REF!</definedName>
    <definedName name="OPERATING">#REF!</definedName>
    <definedName name="OPERATING_EXPENSES">#REF!</definedName>
    <definedName name="OPERATING_EXPENSES_LIST">#REF!</definedName>
    <definedName name="OPERATING_TOWN" localSheetId="24">#REF!</definedName>
    <definedName name="OPERATING_TOWN" localSheetId="23">#REF!</definedName>
    <definedName name="OPERATING_TOWN">#REF!</definedName>
    <definedName name="OPERATINGDIRECT" localSheetId="24">#REF!</definedName>
    <definedName name="OPERATINGDIRECT" localSheetId="23">#REF!</definedName>
    <definedName name="OPERATINGDIRECT">#REF!</definedName>
    <definedName name="OPERST_VARIANCE">#REF!</definedName>
    <definedName name="OpEx">#REF!</definedName>
    <definedName name="OpgTotals1" localSheetId="25">#REF!</definedName>
    <definedName name="OpgTotals1">#REF!</definedName>
    <definedName name="OpgTotals2" localSheetId="25">#REF!</definedName>
    <definedName name="OpgTotals2">#REF!</definedName>
    <definedName name="OpgTotals3" localSheetId="25">#REF!</definedName>
    <definedName name="OpgTotals3">#REF!</definedName>
    <definedName name="OpgTotals4" localSheetId="25">#REF!</definedName>
    <definedName name="OpgTotals4">#REF!</definedName>
    <definedName name="OpgTotals5" localSheetId="25">#REF!</definedName>
    <definedName name="OpgTotals5">#REF!</definedName>
    <definedName name="OpgTotals6" localSheetId="25">#REF!</definedName>
    <definedName name="OpgTotals6">#REF!</definedName>
    <definedName name="OpgTotals7" localSheetId="25">#REF!</definedName>
    <definedName name="OpgTotals7">#REF!</definedName>
    <definedName name="OpgTotals8" localSheetId="25">#REF!</definedName>
    <definedName name="OpgTotals8">#REF!</definedName>
    <definedName name="OpsTrialBalance" localSheetId="24">#REF!</definedName>
    <definedName name="OpsTrialBalance" localSheetId="23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Baj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 localSheetId="25">#REF!</definedName>
    <definedName name="OTotalsRow">#REF!</definedName>
    <definedName name="OUploadData" localSheetId="25">#REF!</definedName>
    <definedName name="OUploadData">#REF!</definedName>
    <definedName name="Outstanding_Days_Since_Attainment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localSheetId="6" hidden="1">{#N/A,#N/A,FALSE,"Aging Summary";#N/A,#N/A,FALSE,"Ratio Analysis";#N/A,#N/A,FALSE,"Test 120 Day Accts";#N/A,#N/A,FALSE,"Tickmarks"}</definedName>
    <definedName name="p" localSheetId="26" hidden="1">{#N/A,#N/A,FALSE,"Aging Summary";#N/A,#N/A,FALSE,"Ratio Analysis";#N/A,#N/A,FALSE,"Test 120 Day Accts";#N/A,#N/A,FALSE,"Tickmarks"}</definedName>
    <definedName name="p" localSheetId="25" hidden="1">{#N/A,#N/A,FALSE,"Aging Summary";#N/A,#N/A,FALSE,"Ratio Analysis";#N/A,#N/A,FALSE,"Test 120 Day Accts";#N/A,#N/A,FALSE,"Tickmarks"}</definedName>
    <definedName name="p" localSheetId="24" hidden="1">{#N/A,#N/A,FALSE,"Aging Summary";#N/A,#N/A,FALSE,"Ratio Analysis";#N/A,#N/A,FALSE,"Test 120 Day Accts";#N/A,#N/A,FALSE,"Tickmarks"}</definedName>
    <definedName name="p" localSheetId="21" hidden="1">{#N/A,#N/A,FALSE,"Aging Summary";#N/A,#N/A,FALSE,"Ratio Analysis";#N/A,#N/A,FALSE,"Test 120 Day Accts";#N/A,#N/A,FALSE,"Tickmarks"}</definedName>
    <definedName name="p" localSheetId="14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_Count" localSheetId="24">#REF!</definedName>
    <definedName name="Page_Count" localSheetId="23">#REF!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y_Freq">#REF!</definedName>
    <definedName name="payroll">#REF!+#REF!</definedName>
    <definedName name="Payroll_Cost_Range">#REF!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#REF!</definedName>
    <definedName name="PERIOD_CUTOFF">#REF!</definedName>
    <definedName name="PFD_COL">#REF!</definedName>
    <definedName name="PG" localSheetId="4">(1+[0]!Real_Return)^Probable_Life-1</definedName>
    <definedName name="PG" localSheetId="5">(1+[0]!Real_Return)^Probable_Life-1</definedName>
    <definedName name="PG" localSheetId="2">(1+[0]!Real_Return)^Probable_Life-1</definedName>
    <definedName name="PG" localSheetId="3">(1+[0]!Real_Return)^Probable_Life-1</definedName>
    <definedName name="PG" localSheetId="6">(1+Real_Return)^Probable_Life-1</definedName>
    <definedName name="PG" localSheetId="26">(1+Real_Return)^Probable_Life-1</definedName>
    <definedName name="PG" localSheetId="25">(1+Real_Return)^Probable_Life-1</definedName>
    <definedName name="PG" localSheetId="24">(1+Real_Return)^Probable_Life-1</definedName>
    <definedName name="PG" localSheetId="21">(1+[0]!Real_Return)^Probable_Life-1</definedName>
    <definedName name="PG" localSheetId="14">(1+Real_Return)^Probable_Life-1</definedName>
    <definedName name="PG">(1+Real_Return)^Probable_Life-1</definedName>
    <definedName name="PGM">"GL06C"</definedName>
    <definedName name="pickdate">#REF!</definedName>
    <definedName name="pickdate2">#REF!</definedName>
    <definedName name="pickdate3">#REF!</definedName>
    <definedName name="PIVA">#REF!</definedName>
    <definedName name="Planlinecorp">#REF!</definedName>
    <definedName name="Planned_Attainment_Month__2014_Q1v2">#REF!</definedName>
    <definedName name="pole">#REF!</definedName>
    <definedName name="pole_25Yrs">#REF!</definedName>
    <definedName name="polec">#REF!</definedName>
    <definedName name="polec_25Yrs">#REF!</definedName>
    <definedName name="polee">#REF!</definedName>
    <definedName name="polee_25Yrs">#REF!</definedName>
    <definedName name="Portfolios">#REF!</definedName>
    <definedName name="PorW">#REF!</definedName>
    <definedName name="PositionCategory">#REF!</definedName>
    <definedName name="pp" localSheetId="6" hidden="1">{#N/A,#N/A,FALSE,"Aging Summary";#N/A,#N/A,FALSE,"Ratio Analysis";#N/A,#N/A,FALSE,"Test 120 Day Accts";#N/A,#N/A,FALSE,"Tickmarks"}</definedName>
    <definedName name="pp" localSheetId="26" hidden="1">{#N/A,#N/A,FALSE,"Aging Summary";#N/A,#N/A,FALSE,"Ratio Analysis";#N/A,#N/A,FALSE,"Test 120 Day Accts";#N/A,#N/A,FALSE,"Tickmarks"}</definedName>
    <definedName name="pp" localSheetId="25" hidden="1">{#N/A,#N/A,FALSE,"Aging Summary";#N/A,#N/A,FALSE,"Ratio Analysis";#N/A,#N/A,FALSE,"Test 120 Day Accts";#N/A,#N/A,FALSE,"Tickmarks"}</definedName>
    <definedName name="pp" localSheetId="24" hidden="1">{#N/A,#N/A,FALSE,"Aging Summary";#N/A,#N/A,FALSE,"Ratio Analysis";#N/A,#N/A,FALSE,"Test 120 Day Accts";#N/A,#N/A,FALSE,"Tickmarks"}</definedName>
    <definedName name="pp" localSheetId="21" hidden="1">{#N/A,#N/A,FALSE,"Aging Summary";#N/A,#N/A,FALSE,"Ratio Analysis";#N/A,#N/A,FALSE,"Test 120 Day Accts";#N/A,#N/A,FALSE,"Tickmarks"}</definedName>
    <definedName name="pp" localSheetId="14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PQTR">#REF!</definedName>
    <definedName name="PR">#REF!</definedName>
    <definedName name="PREPAIDS" localSheetId="24">#REF!</definedName>
    <definedName name="PREPAIDS" localSheetId="23">#REF!</definedName>
    <definedName name="PREPAIDS">#REF!</definedName>
    <definedName name="pricab">#REF!</definedName>
    <definedName name="pricab_25Yrs">#REF!</definedName>
    <definedName name="pricabc">#REF!</definedName>
    <definedName name="pricabc_25Yrs">#REF!</definedName>
    <definedName name="PriceCapParams">#REF!</definedName>
    <definedName name="primary">#REF!,#REF!,#REF!</definedName>
    <definedName name="prin" localSheetId="24">#REF!</definedName>
    <definedName name="prin" localSheetId="23">#REF!</definedName>
    <definedName name="prin">#REF!</definedName>
    <definedName name="Print" localSheetId="25">#REF!</definedName>
    <definedName name="Print">#REF!</definedName>
    <definedName name="Print_1" localSheetId="24">#REF!</definedName>
    <definedName name="Print_1" localSheetId="23">#REF!</definedName>
    <definedName name="Print_1">#REF!</definedName>
    <definedName name="Print_2" localSheetId="24">#REF!</definedName>
    <definedName name="Print_2" localSheetId="23">#REF!</definedName>
    <definedName name="Print_2">#REF!</definedName>
    <definedName name="_xlnm.Print_Area" localSheetId="4">'App.2-BA_BRZ'!$A$1:$S$12</definedName>
    <definedName name="_xlnm.Print_Area" localSheetId="0">'App.2-BA_Combined'!$A$1:$S$6</definedName>
    <definedName name="_xlnm.Print_Area" localSheetId="1">'App.2-BA_ERZ'!$A$1:$S$12</definedName>
    <definedName name="_xlnm.Print_Area" localSheetId="5">'App.2-BA_GRZ'!$A$1:$S$12</definedName>
    <definedName name="_xlnm.Print_Area" localSheetId="2">'App.2-BA_HRZ'!$A$1:$S$12</definedName>
    <definedName name="_xlnm.Print_Area" localSheetId="3">'App.2-BA_PRZ'!$A$1:$S$12</definedName>
    <definedName name="_xlnm.Print_Area" localSheetId="12">'ERZ - 2013'!$A$1:$V$102</definedName>
    <definedName name="_xlnm.Print_Area" localSheetId="11">'ERZ - 2014'!$A$1:$W$111</definedName>
    <definedName name="_xlnm.Print_Area" localSheetId="10">'ERZ - 2015'!$A$1:$W$113</definedName>
    <definedName name="_xlnm.Print_Area" localSheetId="9">'ERZ - 2016'!$A$1:$X$118</definedName>
    <definedName name="_xlnm.Print_Area" localSheetId="8">'ERZ-2017'!$A$1:$X$116</definedName>
    <definedName name="_xlnm.Print_Area" localSheetId="25">'GRZ-2017'!$A$1:$P$81</definedName>
    <definedName name="_xlnm.Print_Area" localSheetId="24">#REF!</definedName>
    <definedName name="_xlnm.Print_Area" localSheetId="23">#REF!</definedName>
    <definedName name="_xlnm.Print_Area">#REF!</definedName>
    <definedName name="Print_Area2">#REF!</definedName>
    <definedName name="print_end">#REF!</definedName>
    <definedName name="Print_List" localSheetId="24">#REF!</definedName>
    <definedName name="Print_List" localSheetId="23">#REF!</definedName>
    <definedName name="Print_List">#REF!</definedName>
    <definedName name="PRINT_OPTIONS" localSheetId="24">#REF!</definedName>
    <definedName name="PRINT_OPTIONS" localSheetId="23">#REF!</definedName>
    <definedName name="PRINT_OPTIONS">#REF!</definedName>
    <definedName name="Print_Preview" localSheetId="24">#REF!</definedName>
    <definedName name="Print_Preview" localSheetId="23">#REF!</definedName>
    <definedName name="Print_Preview">#REF!</definedName>
    <definedName name="_xlnm.Print_Titles" localSheetId="12">'ERZ - 2013'!$6:$8</definedName>
    <definedName name="_xlnm.Print_Titles" localSheetId="11">'ERZ - 2014'!$6:$8</definedName>
    <definedName name="_xlnm.Print_Titles" localSheetId="10">'ERZ - 2015'!$6:$8</definedName>
    <definedName name="_xlnm.Print_Titles" localSheetId="9">'ERZ - 2016'!$6:$8</definedName>
    <definedName name="_xlnm.Print_Titles" localSheetId="8">'ERZ-2017'!$6:$8</definedName>
    <definedName name="_xlnm.Print_Titles" localSheetId="24">'GRZ-2018'!$1:$7</definedName>
    <definedName name="_xlnm.Print_Titles">#N/A</definedName>
    <definedName name="Print1">#REF!</definedName>
    <definedName name="Print2">#REF!</definedName>
    <definedName name="PRINT2000" localSheetId="24">#REF!</definedName>
    <definedName name="PRINT2000" localSheetId="23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 localSheetId="24">#REF!</definedName>
    <definedName name="PRINT93" localSheetId="23">#REF!</definedName>
    <definedName name="PRINT93">#REF!</definedName>
    <definedName name="PRINT94" localSheetId="24">#REF!</definedName>
    <definedName name="PRINT94" localSheetId="23">#REF!</definedName>
    <definedName name="PRINT94">#REF!</definedName>
    <definedName name="PRINT95" localSheetId="24">#REF!</definedName>
    <definedName name="PRINT95" localSheetId="23">#REF!</definedName>
    <definedName name="PRINT95">#REF!</definedName>
    <definedName name="PRINT96" localSheetId="24">#REF!</definedName>
    <definedName name="PRINT96" localSheetId="23">#REF!</definedName>
    <definedName name="PRINT96">#REF!</definedName>
    <definedName name="PRINT97" localSheetId="24">#REF!</definedName>
    <definedName name="PRINT97" localSheetId="23">#REF!</definedName>
    <definedName name="PRINT97">#REF!</definedName>
    <definedName name="PRINT98" localSheetId="24">#REF!</definedName>
    <definedName name="PRINT98" localSheetId="23">#REF!</definedName>
    <definedName name="PRINT98">#REF!</definedName>
    <definedName name="PRINT99" localSheetId="24">#REF!</definedName>
    <definedName name="PRINT99" localSheetId="23">#REF!</definedName>
    <definedName name="PRINT99">#REF!</definedName>
    <definedName name="PRINTALL">#REF!</definedName>
    <definedName name="PrintAP">#REF!</definedName>
    <definedName name="PrintAR">#REF!</definedName>
    <definedName name="PRINTB">#REF!</definedName>
    <definedName name="PRINTCCAMORTIZN" localSheetId="24">#REF!</definedName>
    <definedName name="PRINTCCAMORTIZN" localSheetId="23">#REF!</definedName>
    <definedName name="PRINTCCAMORTIZN">#REF!</definedName>
    <definedName name="Printpref">#REF!</definedName>
    <definedName name="PRINTPROJN" localSheetId="24">#REF!</definedName>
    <definedName name="PRINTPROJN" localSheetId="23">#REF!</definedName>
    <definedName name="PRINTPROJN">#REF!</definedName>
    <definedName name="PRINTSCH" localSheetId="24">#REF!</definedName>
    <definedName name="PRINTSCH" localSheetId="23">#REF!</definedName>
    <definedName name="PRINTSCH">#REF!</definedName>
    <definedName name="PRIOR">" 5"</definedName>
    <definedName name="PRIOR_PROFIT_CENTER_LIST">#REF!</definedName>
    <definedName name="PRIOR_PROFITCENTER">#REF!</definedName>
    <definedName name="PRNTAREA" localSheetId="24">#REF!</definedName>
    <definedName name="PRNTAREA" localSheetId="23">#REF!</definedName>
    <definedName name="PRNTAREA">#REF!</definedName>
    <definedName name="PROGRAM">"GRWO144"</definedName>
    <definedName name="Proj01" localSheetId="25">#REF!</definedName>
    <definedName name="Proj01">#REF!</definedName>
    <definedName name="Proj01_CopyOH1" localSheetId="25">#REF!</definedName>
    <definedName name="Proj01_CopyOH1">#REF!</definedName>
    <definedName name="Proj01_CopyOH2" localSheetId="25">#REF!</definedName>
    <definedName name="Proj01_CopyOH2">#REF!</definedName>
    <definedName name="Proj01_CopyOH3" localSheetId="25">#REF!</definedName>
    <definedName name="Proj01_CopyOH3">#REF!</definedName>
    <definedName name="Proj01_CopyOH4" localSheetId="25">#REF!</definedName>
    <definedName name="Proj01_CopyOH4">#REF!</definedName>
    <definedName name="Proj01_CopyOH5" localSheetId="25">#REF!</definedName>
    <definedName name="Proj01_CopyOH5">#REF!</definedName>
    <definedName name="Proj01_CopyOH6" localSheetId="25">#REF!</definedName>
    <definedName name="Proj01_CopyOH6">#REF!</definedName>
    <definedName name="Proj01_CopyRange1" localSheetId="25">#REF!</definedName>
    <definedName name="Proj01_CopyRange1">#REF!</definedName>
    <definedName name="Proj01_CopyRange2" localSheetId="25">#REF!</definedName>
    <definedName name="Proj01_CopyRange2">#REF!</definedName>
    <definedName name="Proj01_CopyRange3" localSheetId="25">#REF!</definedName>
    <definedName name="Proj01_CopyRange3">#REF!</definedName>
    <definedName name="Proj01_CopyUG1" localSheetId="25">#REF!</definedName>
    <definedName name="Proj01_CopyUG1">#REF!</definedName>
    <definedName name="Proj01_CopyUG2" localSheetId="25">#REF!</definedName>
    <definedName name="Proj01_CopyUG2">#REF!</definedName>
    <definedName name="Proj01_CopyUG3" localSheetId="25">#REF!</definedName>
    <definedName name="Proj01_CopyUG3">#REF!</definedName>
    <definedName name="Proj01_CopyUG4" localSheetId="25">#REF!</definedName>
    <definedName name="Proj01_CopyUG4">#REF!</definedName>
    <definedName name="Proj01_CopyUG5" localSheetId="25">#REF!</definedName>
    <definedName name="Proj01_CopyUG5">#REF!</definedName>
    <definedName name="Proj01_CopyUG6" localSheetId="25">#REF!</definedName>
    <definedName name="Proj01_CopyUG6">#REF!</definedName>
    <definedName name="Proj01_CopyUG7" localSheetId="25">#REF!</definedName>
    <definedName name="Proj01_CopyUG7">#REF!</definedName>
    <definedName name="PROJECT">#REF!</definedName>
    <definedName name="Project_Notes_Per_Finance">#REF!</definedName>
    <definedName name="PROJECT_SELECTION">#REF!</definedName>
    <definedName name="Project_Status">#REF!</definedName>
    <definedName name="ProjectCount">#REF!</definedName>
    <definedName name="projectemployee">#REF!</definedName>
    <definedName name="projectname">#REF!</definedName>
    <definedName name="PROJECTS_LIST_SELECTED_YEAR">IF(YEAR_SELECTED=2012,#REF!,IF(YEAR_SELECTED=2013,#REF!,#REF!))</definedName>
    <definedName name="PROJECTS_LIST_SELECTED_YEAR_25Yrs">#N/A</definedName>
    <definedName name="PROJECTS_LISTING">#REF!</definedName>
    <definedName name="PROPERTYTAX" localSheetId="24">#REF!</definedName>
    <definedName name="PROPERTYTAX" localSheetId="23">#REF!</definedName>
    <definedName name="PROPERTYTAX">#REF!</definedName>
    <definedName name="PROPTAX" localSheetId="24">#REF!</definedName>
    <definedName name="PROPTAX" localSheetId="23">#REF!</definedName>
    <definedName name="PROPTAX">#REF!</definedName>
    <definedName name="PROTAX" localSheetId="24">#REF!</definedName>
    <definedName name="PROTAX" localSheetId="23">#REF!</definedName>
    <definedName name="PROTAX">#REF!</definedName>
    <definedName name="PROXY_REV_REQ">#REF!</definedName>
    <definedName name="Prudential_2002" localSheetId="24">#REF!</definedName>
    <definedName name="Prudential_2002" localSheetId="23">#REF!</definedName>
    <definedName name="Prudential_2002">#REF!</definedName>
    <definedName name="Prudential_2003" localSheetId="24">#REF!</definedName>
    <definedName name="Prudential_2003" localSheetId="23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SD_COL">#REF!</definedName>
    <definedName name="PT">#N/A</definedName>
    <definedName name="PTI">#REF!</definedName>
    <definedName name="ptx">#REF!</definedName>
    <definedName name="ptx_25Yrs">#REF!</definedName>
    <definedName name="ptxc">#REF!</definedName>
    <definedName name="ptxc_25Yrs">#REF!</definedName>
    <definedName name="ptxe">#REF!</definedName>
    <definedName name="ptxe_25Yrs">#REF!</definedName>
    <definedName name="PV_Rate" localSheetId="24">#REF!</definedName>
    <definedName name="PV_Rate" localSheetId="23">#REF!</definedName>
    <definedName name="PV_Rate">#REF!</definedName>
    <definedName name="PVFloorCost">#REF!</definedName>
    <definedName name="PVStartCost">#REF!</definedName>
    <definedName name="PYR">#REF!</definedName>
    <definedName name="q" hidden="1">#REF!</definedName>
    <definedName name="Q_Exl_Payroll_W" localSheetId="25">#REF!</definedName>
    <definedName name="Q_Exl_Payroll_W">#REF!</definedName>
    <definedName name="q1bpe">#REF!</definedName>
    <definedName name="qbs_table" localSheetId="24">#REF!</definedName>
    <definedName name="qbs_table" localSheetId="23">#REF!</definedName>
    <definedName name="qbs_table">#REF!</definedName>
    <definedName name="Qend">#REF!</definedName>
    <definedName name="QEWR" localSheetId="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2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25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2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2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1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qqqqqqq">#REF!</definedName>
    <definedName name="QTD_CF">#REF!</definedName>
    <definedName name="QTD_IS">#REF!</definedName>
    <definedName name="QTR_COL">#REF!</definedName>
    <definedName name="Qualified_for_ISA_Approved_actual?">#REF!</definedName>
    <definedName name="Qualified_for_ISA_Approved_plan?">#REF!</definedName>
    <definedName name="QUARTER">#REF!</definedName>
    <definedName name="Quarter_Percentage">#REF!</definedName>
    <definedName name="Query">#REF!</definedName>
    <definedName name="qwerty">#REF!</definedName>
    <definedName name="R.Energization">#REF!</definedName>
    <definedName name="R.Scenario">#REF!</definedName>
    <definedName name="R_" localSheetId="24">#REF!</definedName>
    <definedName name="R_" localSheetId="23">#REF!</definedName>
    <definedName name="R_">#REF!</definedName>
    <definedName name="RADIO_PHONE" localSheetId="24">#REF!</definedName>
    <definedName name="RADIO_PHONE" localSheetId="23">#REF!</definedName>
    <definedName name="RADIO_PHONE">#REF!</definedName>
    <definedName name="RADIOCAPBUD" localSheetId="24">#REF!</definedName>
    <definedName name="RADIOCAPBUD" localSheetId="23">#REF!</definedName>
    <definedName name="RADIOCAPBUD">#REF!</definedName>
    <definedName name="Range_FTE">#REF!</definedName>
    <definedName name="range1" localSheetId="24">#REF!</definedName>
    <definedName name="range1" localSheetId="23">#REF!</definedName>
    <definedName name="Range1">#REF!</definedName>
    <definedName name="Range14">#REF!</definedName>
    <definedName name="Range2">#REF!</definedName>
    <definedName name="Range3">#REF!</definedName>
    <definedName name="Range5">#REF!</definedName>
    <definedName name="Range6">#REF!</definedName>
    <definedName name="Range7">#REF!</definedName>
    <definedName name="RangeBonusRate">#REF!</definedName>
    <definedName name="RangeConsol">#REF!</definedName>
    <definedName name="Rate">#REF!</definedName>
    <definedName name="Rate_Class" localSheetId="4">#REF!</definedName>
    <definedName name="Rate_Class" localSheetId="0">#REF!</definedName>
    <definedName name="Rate_Class" localSheetId="1">#REF!</definedName>
    <definedName name="Rate_Class" localSheetId="5">#REF!</definedName>
    <definedName name="Rate_Class" localSheetId="2">#REF!</definedName>
    <definedName name="Rate_Class" localSheetId="3">#REF!</definedName>
    <definedName name="Rate_Class">#REF!</definedName>
    <definedName name="RATE_CLASSES" localSheetId="4">#REF!</definedName>
    <definedName name="RATE_CLASSES" localSheetId="0">#REF!</definedName>
    <definedName name="RATE_CLASSES" localSheetId="1">#REF!</definedName>
    <definedName name="RATE_CLASSES" localSheetId="5">#REF!</definedName>
    <definedName name="RATE_CLASSES" localSheetId="2">#REF!</definedName>
    <definedName name="RATE_CLASSES" localSheetId="3">#REF!</definedName>
    <definedName name="RATE_CLASSE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 localSheetId="4">#REF!</definedName>
    <definedName name="ratedescription" localSheetId="0">#REF!</definedName>
    <definedName name="ratedescription" localSheetId="1">#REF!</definedName>
    <definedName name="ratedescription" localSheetId="5">#REF!</definedName>
    <definedName name="ratedescription" localSheetId="2">#REF!</definedName>
    <definedName name="ratedescription" localSheetId="3">#REF!</definedName>
    <definedName name="ratedescription">#REF!</definedName>
    <definedName name="RateLookup" localSheetId="24">#REF!</definedName>
    <definedName name="RateLookup" localSheetId="23">#REF!</definedName>
    <definedName name="RateLookup">#REF!</definedName>
    <definedName name="RateRiderName">OFFSET(#REF!,1,0,COUNTA(#REF!)-1,1)</definedName>
    <definedName name="RatesScenarios" localSheetId="24">#REF!</definedName>
    <definedName name="RatesScenarios" localSheetId="23">#REF!</definedName>
    <definedName name="RatesScenarios">#REF!</definedName>
    <definedName name="Raw">#REF!</definedName>
    <definedName name="RBU" localSheetId="24">#REF!</definedName>
    <definedName name="RBU" localSheetId="23">#REF!</definedName>
    <definedName name="RBU">#REF!</definedName>
    <definedName name="RC_COL">#REF!</definedName>
    <definedName name="RC_Desc_Range">#REF!</definedName>
    <definedName name="RC_Names">#REF!</definedName>
    <definedName name="RC_Range">#REF!</definedName>
    <definedName name="RCLis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CNameBudget">#REF!</definedName>
    <definedName name="RCNameRange20112010">#REF!</definedName>
    <definedName name="RCRange2010">INDIRECT([0]!RCRange2010Input)</definedName>
    <definedName name="RCRange2010Input">#REF!</definedName>
    <definedName name="RCRange2011">INDIRECT([0]!RCRange2011Input)</definedName>
    <definedName name="RCRange2011Input">#REF!</definedName>
    <definedName name="Real_Return">#REF!</definedName>
    <definedName name="rearrange95">#REF!,#REF!,#REF!</definedName>
    <definedName name="REASON_CODES">#REF!</definedName>
    <definedName name="RebaseYear" localSheetId="14">#REF!</definedName>
    <definedName name="RebaseYear">#REF!</definedName>
    <definedName name="RebaseYear_1" localSheetId="4">#REF!</definedName>
    <definedName name="RebaseYear_1" localSheetId="0">#REF!</definedName>
    <definedName name="RebaseYear_1" localSheetId="1">#REF!</definedName>
    <definedName name="RebaseYear_1" localSheetId="5">#REF!</definedName>
    <definedName name="RebaseYear_1" localSheetId="2">#REF!</definedName>
    <definedName name="RebaseYear_1" localSheetId="3">#REF!</definedName>
    <definedName name="RebaseYear_1">#REF!</definedName>
    <definedName name="Recalculation_Flag" localSheetId="24">#REF!</definedName>
    <definedName name="Recalculation_Flag" localSheetId="23">#REF!</definedName>
    <definedName name="Recalculation_Flag">#REF!</definedName>
    <definedName name="Recover">#REF!</definedName>
    <definedName name="reg">#REF!</definedName>
    <definedName name="REG_SWITCH">#REF!</definedName>
    <definedName name="REIMBURSE" localSheetId="24">#REF!</definedName>
    <definedName name="REIMBURSE" localSheetId="23">#REF!</definedName>
    <definedName name="REIMBURSE">#REF!</definedName>
    <definedName name="REIMBURSET" localSheetId="24">#REF!</definedName>
    <definedName name="REIMBURSET" localSheetId="23">#REF!</definedName>
    <definedName name="REIMBURSET">#REF!</definedName>
    <definedName name="Reject_count">#REF!</definedName>
    <definedName name="RenameBridge" localSheetId="4">#REF!</definedName>
    <definedName name="RenameBridge" localSheetId="0">#REF!</definedName>
    <definedName name="RenameBridge" localSheetId="1">#REF!</definedName>
    <definedName name="RenameBridge" localSheetId="5">#REF!</definedName>
    <definedName name="RenameBridge" localSheetId="2">#REF!</definedName>
    <definedName name="RenameBridge" localSheetId="3">#REF!</definedName>
    <definedName name="RenameBridge">#REF!</definedName>
    <definedName name="RenameRebase" localSheetId="4">#REF!</definedName>
    <definedName name="RenameRebase" localSheetId="0">#REF!</definedName>
    <definedName name="RenameRebase" localSheetId="1">#REF!</definedName>
    <definedName name="RenameRebase" localSheetId="5">#REF!</definedName>
    <definedName name="RenameRebase" localSheetId="2">#REF!</definedName>
    <definedName name="RenameRebase" localSheetId="3">#REF!</definedName>
    <definedName name="RenameRebase">#REF!</definedName>
    <definedName name="RenameTest" localSheetId="4">#REF!</definedName>
    <definedName name="RenameTest" localSheetId="0">#REF!</definedName>
    <definedName name="RenameTest" localSheetId="1">#REF!</definedName>
    <definedName name="RenameTest" localSheetId="5">#REF!</definedName>
    <definedName name="RenameTest" localSheetId="2">#REF!</definedName>
    <definedName name="RenameTest" localSheetId="3">#REF!</definedName>
    <definedName name="RenameTest">#REF!</definedName>
    <definedName name="Renewal_Detail" localSheetId="25">#REF!</definedName>
    <definedName name="Renewal_Detail">#REF!</definedName>
    <definedName name="Report__CAPA_01001_AD001">#REF!</definedName>
    <definedName name="Report__CAPA_01001_AV002">#REF!</definedName>
    <definedName name="Report__COSH_01001_AD001">#REF!</definedName>
    <definedName name="Report__COSH_01001_AV002">#REF!</definedName>
    <definedName name="Report__COSU_01001_AD001">#REF!</definedName>
    <definedName name="Report__COSU_01001_AV002">#REF!</definedName>
    <definedName name="Report__CUAS_01001_AD001">#REF!</definedName>
    <definedName name="Report__CUAS_01001_AV002">#REF!</definedName>
    <definedName name="Report__CULI_01001_AD001">#REF!</definedName>
    <definedName name="Report__CULI_01001_AV002">#REF!</definedName>
    <definedName name="Report__CWIP_01001_AD001">#REF!</definedName>
    <definedName name="Report__CWIP_01001_AV002">#REF!</definedName>
    <definedName name="Report__IS_01001_AD001">#REF!</definedName>
    <definedName name="Report__IS_01001_AV002">#REF!</definedName>
    <definedName name="Report__LTIR_01001_AD001">#REF!</definedName>
    <definedName name="Report__LTIR_01001_AV002">#REF!</definedName>
    <definedName name="Report__LTNT_01001_AD001">#REF!</definedName>
    <definedName name="Report__LTNT_01001_AV002">#REF!</definedName>
    <definedName name="Report__OTAS_01001_AD001">#REF!</definedName>
    <definedName name="Report__OTAS_01001_AV002">#REF!</definedName>
    <definedName name="Report__OTHL_01001_AD001">#REF!</definedName>
    <definedName name="Report__OTHL_01001_AV002">#REF!</definedName>
    <definedName name="Report__RE_01001_AD001">#REF!</definedName>
    <definedName name="Report__RE_01001_AV002">#REF!</definedName>
    <definedName name="Report_Date">#REF!</definedName>
    <definedName name="REPORT_DATE_20XX">#REF!</definedName>
    <definedName name="Report_Month">#REF!</definedName>
    <definedName name="report_month_3">#REF!</definedName>
    <definedName name="report_month_list">#REF!</definedName>
    <definedName name="Reportdate">#REF!</definedName>
    <definedName name="res">#REF!</definedName>
    <definedName name="RESIDENT_1">#REF!</definedName>
    <definedName name="RESIDENTIAL">#REF!</definedName>
    <definedName name="RESIDENTIAL_1">#REF!</definedName>
    <definedName name="RespCenters">#REF!</definedName>
    <definedName name="ret" localSheetId="24">#REF!</definedName>
    <definedName name="ret" localSheetId="23">#REF!</definedName>
    <definedName name="ret">#REF!</definedName>
    <definedName name="Ret_BS_THC">#REF!</definedName>
    <definedName name="Ret_BS_THESI">#REF!</definedName>
    <definedName name="Ret_BS_THSLI">#REF!</definedName>
    <definedName name="Ret_BS_THTI">#REF!</definedName>
    <definedName name="Retailers_1505" localSheetId="24">#REF!</definedName>
    <definedName name="Retailers_1505" localSheetId="23">#REF!</definedName>
    <definedName name="Retailers_1505">#REF!</definedName>
    <definedName name="RetailRates" localSheetId="24">#REF!</definedName>
    <definedName name="RetailRates" localSheetId="23">#REF!</definedName>
    <definedName name="RetailRates">#REF!</definedName>
    <definedName name="RETAIN" localSheetId="24">#REF!</definedName>
    <definedName name="RETAIN" localSheetId="23">#REF!</definedName>
    <definedName name="RETAIN">#REF!</definedName>
    <definedName name="Retearn">#REF!</definedName>
    <definedName name="retet" hidden="1">#REF!</definedName>
    <definedName name="retett" hidden="1">#REF!</definedName>
    <definedName name="REV" localSheetId="24">#REF!</definedName>
    <definedName name="REV" localSheetId="23">#REF!</definedName>
    <definedName name="REV">#REF!</definedName>
    <definedName name="REV_REQ_MANUAL_ADJ">#REF!</definedName>
    <definedName name="RevAG30" localSheetId="25">#REF!</definedName>
    <definedName name="RevAG30">#REF!</definedName>
    <definedName name="RevCC30" localSheetId="25">#REF!</definedName>
    <definedName name="RevCC30">#REF!</definedName>
    <definedName name="REVERSAL_VAL">#REF!</definedName>
    <definedName name="Reversing">#REF!</definedName>
    <definedName name="Revised_PV_Rates">#REF!</definedName>
    <definedName name="RevWHAG30" localSheetId="25">#REF!</definedName>
    <definedName name="RevWHAG30">#REF!</definedName>
    <definedName name="RevWHCC30" localSheetId="25">#REF!</definedName>
    <definedName name="RevWHCC30">#REF!</definedName>
    <definedName name="rewrewr" hidden="1">#REF!</definedName>
    <definedName name="rgdyhtdjuh">#REF!</definedName>
    <definedName name="RIA_ADJ" localSheetId="24">#REF!</definedName>
    <definedName name="RIA_ADJ" localSheetId="23">#REF!</definedName>
    <definedName name="RIA_ADJ">#REF!</definedName>
    <definedName name="RID" localSheetId="24">#REF!</definedName>
    <definedName name="RID" localSheetId="23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 localSheetId="24">#REF!</definedName>
    <definedName name="RMDepr" localSheetId="23">#REF!</definedName>
    <definedName name="RMDepr">#REF!</definedName>
    <definedName name="RMpilsVer" localSheetId="4">#REF!</definedName>
    <definedName name="RMpilsVer" localSheetId="0">#REF!</definedName>
    <definedName name="RMpilsVer" localSheetId="1">#REF!</definedName>
    <definedName name="RMpilsVer" localSheetId="5">#REF!</definedName>
    <definedName name="RMpilsVer" localSheetId="2">#REF!</definedName>
    <definedName name="RMpilsVer" localSheetId="3">#REF!</definedName>
    <definedName name="RMpilsVer">#REF!</definedName>
    <definedName name="RMversion" localSheetId="4">#REF!</definedName>
    <definedName name="RMversion" localSheetId="0">#REF!</definedName>
    <definedName name="RMversion" localSheetId="1">#REF!</definedName>
    <definedName name="RMversion" localSheetId="5">#REF!</definedName>
    <definedName name="RMversion" localSheetId="2">#REF!</definedName>
    <definedName name="RMversion" localSheetId="3">#REF!</definedName>
    <definedName name="RMversion">#REF!</definedName>
    <definedName name="RNDS">#REF!</definedName>
    <definedName name="RNDSB">#REF!</definedName>
    <definedName name="RNDT">#REF!</definedName>
    <definedName name="RNDTB">#REF!</definedName>
    <definedName name="ROH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localSheetId="2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localSheetId="25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localSheetId="2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localSheetId="2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localSheetId="1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le">#REF!</definedName>
    <definedName name="Round">#REF!</definedName>
    <definedName name="ROW_NUMBER">#REF!</definedName>
    <definedName name="ROWS_RANGE">#REF!</definedName>
    <definedName name="RPMaster">#REF!</definedName>
    <definedName name="RPP_Data">#REF!</definedName>
    <definedName name="RPRC">#REF!</definedName>
    <definedName name="rr" localSheetId="6" hidden="1">{#N/A,#N/A,FALSE,"Aging Summary";#N/A,#N/A,FALSE,"Ratio Analysis";#N/A,#N/A,FALSE,"Test 120 Day Accts";#N/A,#N/A,FALSE,"Tickmarks"}</definedName>
    <definedName name="rr" localSheetId="26" hidden="1">{#N/A,#N/A,FALSE,"Aging Summary";#N/A,#N/A,FALSE,"Ratio Analysis";#N/A,#N/A,FALSE,"Test 120 Day Accts";#N/A,#N/A,FALSE,"Tickmarks"}</definedName>
    <definedName name="rr" localSheetId="25" hidden="1">{#N/A,#N/A,FALSE,"Aging Summary";#N/A,#N/A,FALSE,"Ratio Analysis";#N/A,#N/A,FALSE,"Test 120 Day Accts";#N/A,#N/A,FALSE,"Tickmarks"}</definedName>
    <definedName name="rr" localSheetId="24" hidden="1">{#N/A,#N/A,FALSE,"Aging Summary";#N/A,#N/A,FALSE,"Ratio Analysis";#N/A,#N/A,FALSE,"Test 120 Day Accts";#N/A,#N/A,FALSE,"Tickmarks"}</definedName>
    <definedName name="rr" localSheetId="21" hidden="1">{#N/A,#N/A,FALSE,"Aging Summary";#N/A,#N/A,FALSE,"Ratio Analysis";#N/A,#N/A,FALSE,"Test 120 Day Accts";#N/A,#N/A,FALSE,"Tickmarks"}</definedName>
    <definedName name="rr" localSheetId="14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 localSheetId="24">#REF!</definedName>
    <definedName name="rrr" localSheetId="23">#REF!</definedName>
    <definedName name="rrr">#REF!</definedName>
    <definedName name="RSVA_PPVA">#REF!</definedName>
    <definedName name="rte">#REF!</definedName>
    <definedName name="rtet">#REF!</definedName>
    <definedName name="rtyr" localSheetId="6" hidden="1">{#N/A,#N/A,FALSE,"Aging Summary";#N/A,#N/A,FALSE,"Ratio Analysis";#N/A,#N/A,FALSE,"Test 120 Day Accts";#N/A,#N/A,FALSE,"Tickmarks"}</definedName>
    <definedName name="rtyr" localSheetId="26" hidden="1">{#N/A,#N/A,FALSE,"Aging Summary";#N/A,#N/A,FALSE,"Ratio Analysis";#N/A,#N/A,FALSE,"Test 120 Day Accts";#N/A,#N/A,FALSE,"Tickmarks"}</definedName>
    <definedName name="rtyr" localSheetId="25" hidden="1">{#N/A,#N/A,FALSE,"Aging Summary";#N/A,#N/A,FALSE,"Ratio Analysis";#N/A,#N/A,FALSE,"Test 120 Day Accts";#N/A,#N/A,FALSE,"Tickmarks"}</definedName>
    <definedName name="rtyr" localSheetId="24" hidden="1">{#N/A,#N/A,FALSE,"Aging Summary";#N/A,#N/A,FALSE,"Ratio Analysis";#N/A,#N/A,FALSE,"Test 120 Day Accts";#N/A,#N/A,FALSE,"Tickmarks"}</definedName>
    <definedName name="rtyr" localSheetId="21" hidden="1">{#N/A,#N/A,FALSE,"Aging Summary";#N/A,#N/A,FALSE,"Ratio Analysis";#N/A,#N/A,FALSE,"Test 120 Day Accts";#N/A,#N/A,FALSE,"Tickmarks"}</definedName>
    <definedName name="rtyr" localSheetId="14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">#REF!</definedName>
    <definedName name="sa" hidden="1">#REF!</definedName>
    <definedName name="SAINVCAT">#REF!</definedName>
    <definedName name="saknr">#REF!</definedName>
    <definedName name="SalAndBen10" localSheetId="25">#REF!</definedName>
    <definedName name="SalAndBen10">#REF!</definedName>
    <definedName name="SalAndBenAG30" localSheetId="25">#REF!</definedName>
    <definedName name="SalAndBenAG30">#REF!</definedName>
    <definedName name="SalAndBenCC30" localSheetId="25">#REF!</definedName>
    <definedName name="SalAndBenCC30">#REF!</definedName>
    <definedName name="Salary_Grade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APCrosstab1">#REF!</definedName>
    <definedName name="SAPCrosstab2">#REF!</definedName>
    <definedName name="SAPCrosstab3">#REF!</definedName>
    <definedName name="sb">#REF!</definedName>
    <definedName name="sb_25Yrs">#REF!</definedName>
    <definedName name="sbc">#REF!</definedName>
    <definedName name="sbc_25Yrs">#REF!</definedName>
    <definedName name="sbd">#REF!</definedName>
    <definedName name="sbe">#REF!</definedName>
    <definedName name="sbe_25Yrs">#REF!</definedName>
    <definedName name="SCADACAPBUD" localSheetId="24">#REF!</definedName>
    <definedName name="SCADACAPBUD" localSheetId="23">#REF!</definedName>
    <definedName name="SCADACAPBUD">#REF!</definedName>
    <definedName name="SCENARIO_ACTUAL">#REF!</definedName>
    <definedName name="SCENARIO_BUDGET">#REF!</definedName>
    <definedName name="SCHANGES">#REF!</definedName>
    <definedName name="Schedule">#REF!</definedName>
    <definedName name="SCN" localSheetId="24">#REF!</definedName>
    <definedName name="SCN" localSheetId="23">#REF!</definedName>
    <definedName name="SCN">#REF!</definedName>
    <definedName name="Scorecard">#REF!</definedName>
    <definedName name="sd">#REF!</definedName>
    <definedName name="SDF" localSheetId="6" hidden="1">{#N/A,#N/A,FALSE,"Aging Summary";#N/A,#N/A,FALSE,"Ratio Analysis";#N/A,#N/A,FALSE,"Test 120 Day Accts";#N/A,#N/A,FALSE,"Tickmarks"}</definedName>
    <definedName name="SDF" localSheetId="26" hidden="1">{#N/A,#N/A,FALSE,"Aging Summary";#N/A,#N/A,FALSE,"Ratio Analysis";#N/A,#N/A,FALSE,"Test 120 Day Accts";#N/A,#N/A,FALSE,"Tickmarks"}</definedName>
    <definedName name="SDF" localSheetId="25" hidden="1">{#N/A,#N/A,FALSE,"Aging Summary";#N/A,#N/A,FALSE,"Ratio Analysis";#N/A,#N/A,FALSE,"Test 120 Day Accts";#N/A,#N/A,FALSE,"Tickmarks"}</definedName>
    <definedName name="SDF" localSheetId="24" hidden="1">{#N/A,#N/A,FALSE,"Aging Summary";#N/A,#N/A,FALSE,"Ratio Analysis";#N/A,#N/A,FALSE,"Test 120 Day Accts";#N/A,#N/A,FALSE,"Tickmarks"}</definedName>
    <definedName name="SDF" localSheetId="21" hidden="1">{#N/A,#N/A,FALSE,"Aging Summary";#N/A,#N/A,FALSE,"Ratio Analysis";#N/A,#N/A,FALSE,"Test 120 Day Accts";#N/A,#N/A,FALSE,"Tickmarks"}</definedName>
    <definedName name="SDF" localSheetId="14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2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2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2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2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2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1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df">#REF!</definedName>
    <definedName name="sdfg" localSheetId="6" hidden="1">{#N/A,#N/A,FALSE,"Aging Summary";#N/A,#N/A,FALSE,"Ratio Analysis";#N/A,#N/A,FALSE,"Test 120 Day Accts";#N/A,#N/A,FALSE,"Tickmarks"}</definedName>
    <definedName name="sdfg" localSheetId="26" hidden="1">{#N/A,#N/A,FALSE,"Aging Summary";#N/A,#N/A,FALSE,"Ratio Analysis";#N/A,#N/A,FALSE,"Test 120 Day Accts";#N/A,#N/A,FALSE,"Tickmarks"}</definedName>
    <definedName name="sdfg" localSheetId="25" hidden="1">{#N/A,#N/A,FALSE,"Aging Summary";#N/A,#N/A,FALSE,"Ratio Analysis";#N/A,#N/A,FALSE,"Test 120 Day Accts";#N/A,#N/A,FALSE,"Tickmarks"}</definedName>
    <definedName name="sdfg" localSheetId="24" hidden="1">{#N/A,#N/A,FALSE,"Aging Summary";#N/A,#N/A,FALSE,"Ratio Analysis";#N/A,#N/A,FALSE,"Test 120 Day Accts";#N/A,#N/A,FALSE,"Tickmarks"}</definedName>
    <definedName name="sdfg" localSheetId="21" hidden="1">{#N/A,#N/A,FALSE,"Aging Summary";#N/A,#N/A,FALSE,"Ratio Analysis";#N/A,#N/A,FALSE,"Test 120 Day Accts";#N/A,#N/A,FALSE,"Tickmarks"}</definedName>
    <definedName name="sdfg" localSheetId="14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localSheetId="6" hidden="1">{#N/A,#N/A,FALSE,"Aging Summary";#N/A,#N/A,FALSE,"Ratio Analysis";#N/A,#N/A,FALSE,"Test 120 Day Accts";#N/A,#N/A,FALSE,"Tickmarks"}</definedName>
    <definedName name="sdfvsdfv" localSheetId="26" hidden="1">{#N/A,#N/A,FALSE,"Aging Summary";#N/A,#N/A,FALSE,"Ratio Analysis";#N/A,#N/A,FALSE,"Test 120 Day Accts";#N/A,#N/A,FALSE,"Tickmarks"}</definedName>
    <definedName name="sdfvsdfv" localSheetId="25" hidden="1">{#N/A,#N/A,FALSE,"Aging Summary";#N/A,#N/A,FALSE,"Ratio Analysis";#N/A,#N/A,FALSE,"Test 120 Day Accts";#N/A,#N/A,FALSE,"Tickmarks"}</definedName>
    <definedName name="sdfvsdfv" localSheetId="24" hidden="1">{#N/A,#N/A,FALSE,"Aging Summary";#N/A,#N/A,FALSE,"Ratio Analysis";#N/A,#N/A,FALSE,"Test 120 Day Accts";#N/A,#N/A,FALSE,"Tickmarks"}</definedName>
    <definedName name="sdfvsdfv" localSheetId="21" hidden="1">{#N/A,#N/A,FALSE,"Aging Summary";#N/A,#N/A,FALSE,"Ratio Analysis";#N/A,#N/A,FALSE,"Test 120 Day Accts";#N/A,#N/A,FALSE,"Tickmarks"}</definedName>
    <definedName name="sdfvsdfv" localSheetId="14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localSheetId="2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localSheetId="25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localSheetId="2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localSheetId="2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localSheetId="1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>#REF!</definedName>
    <definedName name="se_25Yrs">#REF!</definedName>
    <definedName name="sec">#REF!</definedName>
    <definedName name="sec_25Yrs">#REF!</definedName>
    <definedName name="seccab">#REF!</definedName>
    <definedName name="seccab_25Yrs">#REF!</definedName>
    <definedName name="seccabc">#REF!</definedName>
    <definedName name="seccabc_25Yrs">#REF!</definedName>
    <definedName name="seccabe">#REF!</definedName>
    <definedName name="seccabe_25Yrs">#REF!</definedName>
    <definedName name="secndquart">#REF!</definedName>
    <definedName name="SECTION_LIST">#REF!</definedName>
    <definedName name="SECTION_TO_NAME">#REF!</definedName>
    <definedName name="Security_Detail" localSheetId="25">#REF!</definedName>
    <definedName name="Security_Detail">#REF!</definedName>
    <definedName name="see">#REF!</definedName>
    <definedName name="see_25Yrs">#REF!</definedName>
    <definedName name="Segment">#REF!</definedName>
    <definedName name="Selection">#REF!</definedName>
    <definedName name="SelectMonth">#REF!</definedName>
    <definedName name="sen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localSheetId="2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localSheetId="25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localSheetId="2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localSheetId="2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localSheetId="1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pFTE">#REF!</definedName>
    <definedName name="servco_switch" localSheetId="24">#REF!</definedName>
    <definedName name="servco_switch" localSheetId="23">#REF!</definedName>
    <definedName name="servco_switch">#REF!</definedName>
    <definedName name="Service_Factor" localSheetId="4">(1-[0]!Service_Life)*(Probable_Life-#REF!)/Probable_Life+[0]!Service_Life</definedName>
    <definedName name="Service_Factor" localSheetId="5">(1-[0]!Service_Life)*(Probable_Life-#REF!)/Probable_Life+[0]!Service_Life</definedName>
    <definedName name="Service_Factor" localSheetId="2">(1-[0]!Service_Life)*(Probable_Life-#REF!)/Probable_Life+[0]!Service_Life</definedName>
    <definedName name="Service_Factor" localSheetId="3">(1-[0]!Service_Life)*(Probable_Life-#REF!)/Probable_Life+[0]!Service_Life</definedName>
    <definedName name="Service_Factor" localSheetId="6">(1-Service_Life)*(Probable_Life-#REF!)/Probable_Life+Service_Life</definedName>
    <definedName name="Service_Factor" localSheetId="26">(1-Service_Life)*(Probable_Life-#REF!)/Probable_Life+Service_Life</definedName>
    <definedName name="Service_Factor" localSheetId="25">(1-Service_Life)*(Probable_Life-#REF!)/Probable_Life+Service_Life</definedName>
    <definedName name="Service_Factor" localSheetId="24">(1-Service_Life)*(Probable_Life-#REF!)/Probable_Life+Service_Life</definedName>
    <definedName name="Service_Factor" localSheetId="21">(1-[0]!Service_Life)*(Probable_Life-#REF!)/Probable_Life+[0]!Service_Life</definedName>
    <definedName name="Service_Factor" localSheetId="14">(1-Service_Life)*(Probable_Life-#REF!)/Probable_Life+Service_Life</definedName>
    <definedName name="Service_Factor">(1-Service_Life)*(Probable_Life-#REF!)/Probable_Life+Service_Life</definedName>
    <definedName name="Service_Life">#REF!</definedName>
    <definedName name="sffdsf" hidden="1">#REF!</definedName>
    <definedName name="sfsdf">#REF!</definedName>
    <definedName name="sfsfs" hidden="1">#REF!</definedName>
    <definedName name="SFV" localSheetId="24">#REF!</definedName>
    <definedName name="SFV" localSheetId="23">#REF!</definedName>
    <definedName name="SFV">#REF!</definedName>
    <definedName name="SFW_Range">OFFSET(#REF!,0,0,COUNTA(#REF!),COUNTA(#REF!))</definedName>
    <definedName name="SGDP">#REF!</definedName>
    <definedName name="SheetLockPW">#REF!</definedName>
    <definedName name="shtdesc">#REF!</definedName>
    <definedName name="sib">#REF!</definedName>
    <definedName name="SickDays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L">#REF!</definedName>
    <definedName name="SOLARMULT">#REF!</definedName>
    <definedName name="SOPieColorsList">#REF!</definedName>
    <definedName name="SOPW">#REF!</definedName>
    <definedName name="Sort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2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2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2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2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1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 localSheetId="25">#REF!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st">#REF!</definedName>
    <definedName name="Split_kWh_First___Balance_040212b_Summary_Query" localSheetId="24">#REF!</definedName>
    <definedName name="Split_kWh_First___Balance_040212b_Summary_Query" localSheetId="23">#REF!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localSheetId="6" hidden="1">{#N/A,#N/A,FALSE,"Aging Summary";#N/A,#N/A,FALSE,"Ratio Analysis";#N/A,#N/A,FALSE,"Test 120 Day Accts";#N/A,#N/A,FALSE,"Tickmarks"}</definedName>
    <definedName name="srdfg" localSheetId="26" hidden="1">{#N/A,#N/A,FALSE,"Aging Summary";#N/A,#N/A,FALSE,"Ratio Analysis";#N/A,#N/A,FALSE,"Test 120 Day Accts";#N/A,#N/A,FALSE,"Tickmarks"}</definedName>
    <definedName name="srdfg" localSheetId="25" hidden="1">{#N/A,#N/A,FALSE,"Aging Summary";#N/A,#N/A,FALSE,"Ratio Analysis";#N/A,#N/A,FALSE,"Test 120 Day Accts";#N/A,#N/A,FALSE,"Tickmarks"}</definedName>
    <definedName name="srdfg" localSheetId="24" hidden="1">{#N/A,#N/A,FALSE,"Aging Summary";#N/A,#N/A,FALSE,"Ratio Analysis";#N/A,#N/A,FALSE,"Test 120 Day Accts";#N/A,#N/A,FALSE,"Tickmarks"}</definedName>
    <definedName name="srdfg" localSheetId="21" hidden="1">{#N/A,#N/A,FALSE,"Aging Summary";#N/A,#N/A,FALSE,"Ratio Analysis";#N/A,#N/A,FALSE,"Test 120 Day Accts";#N/A,#N/A,FALSE,"Tickmarks"}</definedName>
    <definedName name="srdfg" localSheetId="14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M">#REF!</definedName>
    <definedName name="sss" localSheetId="24">#REF!</definedName>
    <definedName name="sss" localSheetId="23">#REF!</definedName>
    <definedName name="sss">#REF!</definedName>
    <definedName name="St._Catherines">#REF!</definedName>
    <definedName name="St._Thomas_Energy_Inc.">#REF!</definedName>
    <definedName name="Staff">#REF!</definedName>
    <definedName name="Start_23">#REF!</definedName>
    <definedName name="Start_31">#REF!</definedName>
    <definedName name="Start_32">#REF!</definedName>
    <definedName name="START_YR">#REF!</definedName>
    <definedName name="STARTCWIP">#REF!</definedName>
    <definedName name="StartDate">#REF!</definedName>
    <definedName name="STATE">"*READY"</definedName>
    <definedName name="StatHolidays">#REF!</definedName>
    <definedName name="STCYBUDFYGP">#REF!</definedName>
    <definedName name="STCYFORFYGP">#REF!</definedName>
    <definedName name="stdhg" localSheetId="6" hidden="1">{#N/A,#N/A,FALSE,"Aging Summary";#N/A,#N/A,FALSE,"Ratio Analysis";#N/A,#N/A,FALSE,"Test 120 Day Accts";#N/A,#N/A,FALSE,"Tickmarks"}</definedName>
    <definedName name="stdhg" localSheetId="26" hidden="1">{#N/A,#N/A,FALSE,"Aging Summary";#N/A,#N/A,FALSE,"Ratio Analysis";#N/A,#N/A,FALSE,"Test 120 Day Accts";#N/A,#N/A,FALSE,"Tickmarks"}</definedName>
    <definedName name="stdhg" localSheetId="25" hidden="1">{#N/A,#N/A,FALSE,"Aging Summary";#N/A,#N/A,FALSE,"Ratio Analysis";#N/A,#N/A,FALSE,"Test 120 Day Accts";#N/A,#N/A,FALSE,"Tickmarks"}</definedName>
    <definedName name="stdhg" localSheetId="24" hidden="1">{#N/A,#N/A,FALSE,"Aging Summary";#N/A,#N/A,FALSE,"Ratio Analysis";#N/A,#N/A,FALSE,"Test 120 Day Accts";#N/A,#N/A,FALSE,"Tickmarks"}</definedName>
    <definedName name="stdhg" localSheetId="21" hidden="1">{#N/A,#N/A,FALSE,"Aging Summary";#N/A,#N/A,FALSE,"Ratio Analysis";#N/A,#N/A,FALSE,"Test 120 Day Accts";#N/A,#N/A,FALSE,"Tickmarks"}</definedName>
    <definedName name="stdhg" localSheetId="14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ORESCAPBUD" localSheetId="24">#REF!</definedName>
    <definedName name="STORESCAPBUD" localSheetId="23">#REF!</definedName>
    <definedName name="STORESCAPBUD">#REF!</definedName>
    <definedName name="STPYCUMACTGP">#REF!</definedName>
    <definedName name="strandedi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localSheetId="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2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25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2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2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1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 localSheetId="24">#REF!</definedName>
    <definedName name="sub_table" localSheetId="23">#REF!</definedName>
    <definedName name="sub_table">#REF!</definedName>
    <definedName name="SubacctGrp">#REF!</definedName>
    <definedName name="SUBCLUSTER_LIST">#REF!</definedName>
    <definedName name="subtrans">#REF!,#REF!,#REF!,#REF!,#REF!</definedName>
    <definedName name="SUD_List">#REF!</definedName>
    <definedName name="SUDS">#REF!</definedName>
    <definedName name="Summary" localSheetId="24">#REF!</definedName>
    <definedName name="Summary" localSheetId="23">#REF!</definedName>
    <definedName name="Summary">OFFSET(#REF!,0,0,COUNTA(#REF!),42)</definedName>
    <definedName name="SUMMARY_IS" localSheetId="24">#REF!</definedName>
    <definedName name="SUMMARY_IS" localSheetId="23">#REF!</definedName>
    <definedName name="SUMMARY_IS">#REF!</definedName>
    <definedName name="Summary2">OFFSET(#REF!,0,0,COUNTA(#REF!),42)</definedName>
    <definedName name="Summary3">OFFSET(#REF!,0,0,COUNTA(#REF!),42)</definedName>
    <definedName name="SUPPLMT">#REF!</definedName>
    <definedName name="SUPPS">#REF!</definedName>
    <definedName name="SUR">#REF!</definedName>
    <definedName name="Surtax" localSheetId="25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 localSheetId="24">#REF!</definedName>
    <definedName name="T" localSheetId="23">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ctical_Teams_Listing">OFFSET(#REF!,0,0,COUNTA(#REF!)-1,1)</definedName>
    <definedName name="Target">#REF!</definedName>
    <definedName name="TargetRange2010">INDIRECT([0]!TargetRange2010Input)</definedName>
    <definedName name="TargetRange2010Input">#REF!</definedName>
    <definedName name="TargetRange2011">INDIRECT([0]!TargetRange2011Input)</definedName>
    <definedName name="TargetRange2011Input">#REF!</definedName>
    <definedName name="TASKS">#REF!</definedName>
    <definedName name="Tax">#REF!</definedName>
    <definedName name="taxrate06" localSheetId="24">#REF!</definedName>
    <definedName name="taxrate06" localSheetId="23">#REF!</definedName>
    <definedName name="taxrate06">#REF!</definedName>
    <definedName name="taxrate08" localSheetId="24">#REF!</definedName>
    <definedName name="taxrate08" localSheetId="23">#REF!</definedName>
    <definedName name="taxrate08">#REF!</definedName>
    <definedName name="taxrate09" localSheetId="24">#REF!</definedName>
    <definedName name="taxrate09" localSheetId="23">#REF!</definedName>
    <definedName name="taxrate09">#REF!</definedName>
    <definedName name="taxrate10" localSheetId="24">#REF!</definedName>
    <definedName name="taxrate10" localSheetId="23">#REF!</definedName>
    <definedName name="taxrate10">#REF!</definedName>
    <definedName name="TaxYear">#REF!</definedName>
    <definedName name="TB">#REF!</definedName>
    <definedName name="TB15Co">#REF!</definedName>
    <definedName name="Tb2006Act">#REF!</definedName>
    <definedName name="tbbal">#REF!</definedName>
    <definedName name="tbnumbertb">#REF!</definedName>
    <definedName name="tbtbthc">#REF!</definedName>
    <definedName name="tbtbthesi">#REF!</definedName>
    <definedName name="tbtbthesl">#REF!</definedName>
    <definedName name="tbtbthsli">#REF!</definedName>
    <definedName name="tbtbthti">#REF!</definedName>
    <definedName name="tbthc">#REF!</definedName>
    <definedName name="tbthctb">#REF!</definedName>
    <definedName name="tbthesi">#REF!</definedName>
    <definedName name="tbthesitb">#REF!</definedName>
    <definedName name="tbthesl">#REF!</definedName>
    <definedName name="tbthesltb">#REF!</definedName>
    <definedName name="tbthsli">#REF!</definedName>
    <definedName name="tbthslitb">#REF!</definedName>
    <definedName name="tbthti">#REF!</definedName>
    <definedName name="tbthtitb">#REF!</definedName>
    <definedName name="TECOnotISA">#REF!</definedName>
    <definedName name="TELECAPBUD" localSheetId="24">#REF!</definedName>
    <definedName name="TELECAPBUD" localSheetId="23">#REF!</definedName>
    <definedName name="TELECAPBUD">#REF!</definedName>
    <definedName name="temp" localSheetId="24">#REF!</definedName>
    <definedName name="temp" localSheetId="23">#REF!</definedName>
    <definedName name="temp">#REF!</definedName>
    <definedName name="temp1">#REF!</definedName>
    <definedName name="temp3">#REF!</definedName>
    <definedName name="temp4">#REF!</definedName>
    <definedName name="TEMPA">#REF!</definedName>
    <definedName name="terr_name">#REF!</definedName>
    <definedName name="test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2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2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2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2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1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>#REF!,#REF!,#REF!</definedName>
    <definedName name="Test_Year" localSheetId="4">#REF!</definedName>
    <definedName name="Test_Year" localSheetId="0">#REF!</definedName>
    <definedName name="Test_Year" localSheetId="1">#REF!</definedName>
    <definedName name="Test_Year" localSheetId="5">#REF!</definedName>
    <definedName name="Test_Year" localSheetId="2">#REF!</definedName>
    <definedName name="Test_Year" localSheetId="3">#REF!</definedName>
    <definedName name="Test_Year">#REF!</definedName>
    <definedName name="TEST0">#REF!</definedName>
    <definedName name="test1">#REF!</definedName>
    <definedName name="test2" localSheetId="6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26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25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24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2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14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>#REF!</definedName>
    <definedName name="tester">#REF!</definedName>
    <definedName name="TESTHKEY">#REF!</definedName>
    <definedName name="TESTKEYS">#REF!</definedName>
    <definedName name="TESTVKEY">#REF!</definedName>
    <definedName name="TestYear" localSheetId="4">#REF!</definedName>
    <definedName name="TestYear" localSheetId="0">#REF!</definedName>
    <definedName name="TestYear" localSheetId="1">#REF!</definedName>
    <definedName name="TestYear" localSheetId="5">#REF!</definedName>
    <definedName name="TestYear" localSheetId="2">#REF!</definedName>
    <definedName name="TestYear" localSheetId="3">#REF!</definedName>
    <definedName name="TestYear">#REF!</definedName>
    <definedName name="TestYr" localSheetId="4">#REF!</definedName>
    <definedName name="TestYr" localSheetId="0">#REF!</definedName>
    <definedName name="TestYr" localSheetId="1">#REF!</definedName>
    <definedName name="TestYr" localSheetId="5">#REF!</definedName>
    <definedName name="TestYr" localSheetId="2">#REF!</definedName>
    <definedName name="TestYr" localSheetId="3">#REF!</definedName>
    <definedName name="TestYr">#REF!</definedName>
    <definedName name="TFP_PG_Comp_121307_b">#REF!</definedName>
    <definedName name="thc">#REF!</definedName>
    <definedName name="THC_0105">#REF!</definedName>
    <definedName name="THC_0109">#REF!</definedName>
    <definedName name="THC_0131">#REF!</definedName>
    <definedName name="THC_0203">#REF!</definedName>
    <definedName name="THC_0207">#REF!</definedName>
    <definedName name="THC_0228">#REF!</definedName>
    <definedName name="THC_0303">#REF!</definedName>
    <definedName name="THC_0306">#REF!</definedName>
    <definedName name="THC_1005">#REF!</definedName>
    <definedName name="THC_1103">#REF!</definedName>
    <definedName name="THC_1207">#REF!</definedName>
    <definedName name="THC_1230">#REF!</definedName>
    <definedName name="THC_BS">#REF!</definedName>
    <definedName name="THC_BS_RESTATED">#REF!</definedName>
    <definedName name="THC_CF">#REF!</definedName>
    <definedName name="THC_CF_RESTATED">#REF!</definedName>
    <definedName name="THC_CONSOL_BS">#REF!</definedName>
    <definedName name="THC_CONSOL_BS_RESTATED">#REF!</definedName>
    <definedName name="THC_CONSOL_CF">#REF!</definedName>
    <definedName name="THC_CONSOL_CF_RESTATED">#REF!</definedName>
    <definedName name="THC_CONSOL_IS">#REF!</definedName>
    <definedName name="THC_CONSOL_IS_RESTATED">#REF!</definedName>
    <definedName name="THC_date">#REF!</definedName>
    <definedName name="THC_IS">#REF!</definedName>
    <definedName name="THC_IS_RESTATED">#REF!</definedName>
    <definedName name="thctb">#REF!</definedName>
    <definedName name="thctbtb">#REF!</definedName>
    <definedName name="THESI_0105">#REF!</definedName>
    <definedName name="THESI_0109">#REF!</definedName>
    <definedName name="THESI_0131">#REF!</definedName>
    <definedName name="THESI_0203">#REF!</definedName>
    <definedName name="THESI_0207">#REF!</definedName>
    <definedName name="THESI_0228">#REF!</definedName>
    <definedName name="THESI_0303">#REF!</definedName>
    <definedName name="THESI_0306">#REF!</definedName>
    <definedName name="THESI_1005">#REF!</definedName>
    <definedName name="THESI_1103">#REF!</definedName>
    <definedName name="THESI_1205">#REF!</definedName>
    <definedName name="THESI_1207">#REF!</definedName>
    <definedName name="THESI_1230">#REF!</definedName>
    <definedName name="THESI_ACCOUNTS">#REF!</definedName>
    <definedName name="THESI_BS">#REF!</definedName>
    <definedName name="THESI_BS_RESTATED">#REF!</definedName>
    <definedName name="THESI_CF">#REF!</definedName>
    <definedName name="THESI_CF_RESTATED">#REF!</definedName>
    <definedName name="THESI_IS">#REF!</definedName>
    <definedName name="THESI_IS_RESTATED">#REF!</definedName>
    <definedName name="thesiapr02tb">#REF!</definedName>
    <definedName name="thesitb">#REF!</definedName>
    <definedName name="thesitbtb">#REF!</definedName>
    <definedName name="THESL">#REF!</definedName>
    <definedName name="THESL_0105">#REF!</definedName>
    <definedName name="THESL_0109">#REF!</definedName>
    <definedName name="THESL_0131">#REF!</definedName>
    <definedName name="THESL_0203">#REF!</definedName>
    <definedName name="THESL_0207">#REF!</definedName>
    <definedName name="THESL_0228">#REF!</definedName>
    <definedName name="THESL_0303">#REF!</definedName>
    <definedName name="THESL_0306">#REF!</definedName>
    <definedName name="THESL_1005">#REF!</definedName>
    <definedName name="THESL_1103">#REF!</definedName>
    <definedName name="THESL_1205">#REF!</definedName>
    <definedName name="THESL_1207">#REF!</definedName>
    <definedName name="THESL_1230">#REF!</definedName>
    <definedName name="THESL_BS">#REF!</definedName>
    <definedName name="THESL_BS_RESTATED">#REF!</definedName>
    <definedName name="THESL_CF">#REF!</definedName>
    <definedName name="THESL_CF_RESTATED">#REF!</definedName>
    <definedName name="THESL_IS">#REF!</definedName>
    <definedName name="THESL_IS_RESTATED">#REF!</definedName>
    <definedName name="THESL_OPEX">#REF!</definedName>
    <definedName name="THESL_REV">#REF!</definedName>
    <definedName name="THESLBS">#REF!</definedName>
    <definedName name="thesltb">#REF!</definedName>
    <definedName name="thesltbtb">#REF!</definedName>
    <definedName name="thou">#REF!</definedName>
    <definedName name="THSI">#REF!</definedName>
    <definedName name="THSLI">#REF!</definedName>
    <definedName name="THSLI_0105">#REF!</definedName>
    <definedName name="THSLI_0109">#REF!</definedName>
    <definedName name="THSLI_0131">#REF!</definedName>
    <definedName name="THSLI_0203">#REF!</definedName>
    <definedName name="THSLI_0207">#REF!</definedName>
    <definedName name="THSLI_0228">#REF!</definedName>
    <definedName name="THSLI_0303">#REF!</definedName>
    <definedName name="THSLI_0306">#REF!</definedName>
    <definedName name="THSLI_1005">#REF!</definedName>
    <definedName name="THSLI_1103">#REF!</definedName>
    <definedName name="THSLI_1207">#REF!</definedName>
    <definedName name="THSLI_1230">#REF!</definedName>
    <definedName name="THSLI_approval">#REF!</definedName>
    <definedName name="THSLI_comment">#REF!</definedName>
    <definedName name="THSLI_Extract">#REF!</definedName>
    <definedName name="THSLI_org">#REF!</definedName>
    <definedName name="THSLI_original">#REF!</definedName>
    <definedName name="THSLI_TAX_1006">#REF!</definedName>
    <definedName name="THSLI_UPLOAD">#REF!</definedName>
    <definedName name="thslitb">#REF!</definedName>
    <definedName name="thslitbtb">#REF!</definedName>
    <definedName name="THSTL_BS">#REF!</definedName>
    <definedName name="THSTL_BS_RESTATED">#REF!</definedName>
    <definedName name="THSTL_CF">#REF!</definedName>
    <definedName name="THSTL_CF_RESTATED">#REF!</definedName>
    <definedName name="THSTL_IS">#REF!</definedName>
    <definedName name="THSTL_IS_RESTATED">#REF!</definedName>
    <definedName name="THTI_0105">#REF!</definedName>
    <definedName name="THTI_0109">#REF!</definedName>
    <definedName name="THTI_0131">#REF!</definedName>
    <definedName name="THTI_0203">#REF!</definedName>
    <definedName name="THTI_0207">#REF!</definedName>
    <definedName name="THTI_0228">#REF!</definedName>
    <definedName name="THTI_0303">#REF!</definedName>
    <definedName name="THTI_0306">#REF!</definedName>
    <definedName name="THTI_1005">#REF!</definedName>
    <definedName name="THTI_1103">#REF!</definedName>
    <definedName name="THTI_1207">#REF!</definedName>
    <definedName name="THTI_1230">#REF!</definedName>
    <definedName name="THTI_BS">#REF!</definedName>
    <definedName name="THTI_BS_RESTATED">#REF!</definedName>
    <definedName name="THTI_CF">#REF!</definedName>
    <definedName name="THTI_CF_RESTATED">#REF!</definedName>
    <definedName name="THTI_IS">#REF!</definedName>
    <definedName name="THTI_IS_RESTATED">#REF!</definedName>
    <definedName name="thtitb">#REF!</definedName>
    <definedName name="thtitbtb">#REF!</definedName>
    <definedName name="TIME_PERIOD_LIST">#REF!</definedName>
    <definedName name="TIMEPERIOD_20XX">#REF!</definedName>
    <definedName name="TIMEPERIOD_ACTUAL_BUDGET">#REF!</definedName>
    <definedName name="Timing06A" localSheetId="25">#REF!</definedName>
    <definedName name="Timing06A">#REF!</definedName>
    <definedName name="Timing06B" localSheetId="25">#REF!</definedName>
    <definedName name="Timing06B">#REF!</definedName>
    <definedName name="Timing06F" localSheetId="25">#REF!</definedName>
    <definedName name="Timing06F">#REF!</definedName>
    <definedName name="Timing07B" localSheetId="25">#REF!</definedName>
    <definedName name="Timing07B">#REF!</definedName>
    <definedName name="Timing07C" localSheetId="25">#REF!</definedName>
    <definedName name="Timing07C">#REF!</definedName>
    <definedName name="TITLE">"GAAP   CP batches from DEC 2014 to DEC 2014"</definedName>
    <definedName name="Title1" localSheetId="24">#REF!</definedName>
    <definedName name="Title1" localSheetId="23">#REF!</definedName>
    <definedName name="Title1">#REF!</definedName>
    <definedName name="Title2" localSheetId="24">#REF!</definedName>
    <definedName name="Title2" localSheetId="23">#REF!</definedName>
    <definedName name="Title2">#REF!</definedName>
    <definedName name="Title3" localSheetId="24">#REF!</definedName>
    <definedName name="Title3" localSheetId="23">#REF!</definedName>
    <definedName name="Title3">#REF!</definedName>
    <definedName name="TM1REBUILDOPTION">1</definedName>
    <definedName name="TorF">#REF!</definedName>
    <definedName name="Total">#REF!,#REF!</definedName>
    <definedName name="Total_BS">#REF!</definedName>
    <definedName name="Total_Current_Wholesale_Lineplus">#REF!</definedName>
    <definedName name="total_current_wholesale_network">#REF!</definedName>
    <definedName name="total_dept">#REF!</definedName>
    <definedName name="Total_Email_Users_to_Migrate" localSheetId="14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 localSheetId="25">#REF!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Impl">#REF!</definedName>
    <definedName name="TOTPG">"1"</definedName>
    <definedName name="TotRenovation">#REF!</definedName>
    <definedName name="TotTestComp">#REF!</definedName>
    <definedName name="TotTestIntg">#REF!</definedName>
    <definedName name="TotTestPlan">#REF!</definedName>
    <definedName name="TPATH">"C:\Documents and Settings\All Users\Application Data\Symtrax\Compleo Suite 4\Temp\e28ba150-e788-403e-a1b0-986113841a4f"</definedName>
    <definedName name="TR" localSheetId="24">#REF!</definedName>
    <definedName name="TR" localSheetId="23">#REF!</definedName>
    <definedName name="TR">#REF!</definedName>
    <definedName name="Trade_Month">#REF!</definedName>
    <definedName name="TRANBUD">#REF!</definedName>
    <definedName name="TRANEND">#REF!</definedName>
    <definedName name="transport">#REF!,#REF!,#REF!,#REF!,#REF!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 localSheetId="24">#REF!</definedName>
    <definedName name="TRNSOHCAPBUD" localSheetId="23">#REF!</definedName>
    <definedName name="TRNSOHCAPBUD">#REF!</definedName>
    <definedName name="TRNSSTNCAPBUD" localSheetId="24">#REF!</definedName>
    <definedName name="TRNSSTNCAPBUD" localSheetId="23">#REF!</definedName>
    <definedName name="TRNSSTNCAPBUD">#REF!</definedName>
    <definedName name="TRNSUGCAPBUD" localSheetId="24">#REF!</definedName>
    <definedName name="TRNSUGCAPBUD" localSheetId="23">#REF!</definedName>
    <definedName name="TRNSUGCAPBUD">#REF!</definedName>
    <definedName name="TRPYCUMACTGP">#REF!</definedName>
    <definedName name="tryytry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2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2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2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2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1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2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2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2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2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1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6" hidden="1">{#N/A,#N/A,FALSE,"Aging Summary";#N/A,#N/A,FALSE,"Ratio Analysis";#N/A,#N/A,FALSE,"Test 120 Day Accts";#N/A,#N/A,FALSE,"Tickmarks"}</definedName>
    <definedName name="ttt" localSheetId="26" hidden="1">{#N/A,#N/A,FALSE,"Aging Summary";#N/A,#N/A,FALSE,"Ratio Analysis";#N/A,#N/A,FALSE,"Test 120 Day Accts";#N/A,#N/A,FALSE,"Tickmarks"}</definedName>
    <definedName name="ttt" localSheetId="25" hidden="1">{#N/A,#N/A,FALSE,"Aging Summary";#N/A,#N/A,FALSE,"Ratio Analysis";#N/A,#N/A,FALSE,"Test 120 Day Accts";#N/A,#N/A,FALSE,"Tickmarks"}</definedName>
    <definedName name="ttt" localSheetId="24" hidden="1">{#N/A,#N/A,FALSE,"Aging Summary";#N/A,#N/A,FALSE,"Ratio Analysis";#N/A,#N/A,FALSE,"Test 120 Day Accts";#N/A,#N/A,FALSE,"Tickmarks"}</definedName>
    <definedName name="ttt" localSheetId="21" hidden="1">{#N/A,#N/A,FALSE,"Aging Summary";#N/A,#N/A,FALSE,"Ratio Analysis";#N/A,#N/A,FALSE,"Test 120 Day Accts";#N/A,#N/A,FALSE,"Tickmarks"}</definedName>
    <definedName name="ttt" localSheetId="14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>#REF!</definedName>
    <definedName name="tutu" hidden="1">#REF!</definedName>
    <definedName name="TWENTY_FIVE_YEAR_CLUB">#REF!</definedName>
    <definedName name="two">#REF!</definedName>
    <definedName name="TXLDCLoad" localSheetId="24">#REF!</definedName>
    <definedName name="TXLDCLoad" localSheetId="23">#REF!</definedName>
    <definedName name="TXLDCLoad">#REF!</definedName>
    <definedName name="TXLDCRate" localSheetId="24">#REF!</definedName>
    <definedName name="TXLDCRate" localSheetId="23">#REF!</definedName>
    <definedName name="TXLDCRate">#REF!</definedName>
    <definedName name="ty">#REF!</definedName>
    <definedName name="TYPE_COL">#REF!</definedName>
    <definedName name="TypeOfChange">#REF!</definedName>
    <definedName name="TypeOfChange2">#REF!</definedName>
    <definedName name="TypeOfProject">#REF!</definedName>
    <definedName name="TypeofSupport">#REF!</definedName>
    <definedName name="u" localSheetId="6" hidden="1">{#N/A,#N/A,FALSE,"Aging Summary";#N/A,#N/A,FALSE,"Ratio Analysis";#N/A,#N/A,FALSE,"Test 120 Day Accts";#N/A,#N/A,FALSE,"Tickmarks"}</definedName>
    <definedName name="u" localSheetId="26" hidden="1">{#N/A,#N/A,FALSE,"Aging Summary";#N/A,#N/A,FALSE,"Ratio Analysis";#N/A,#N/A,FALSE,"Test 120 Day Accts";#N/A,#N/A,FALSE,"Tickmarks"}</definedName>
    <definedName name="u" localSheetId="25" hidden="1">{#N/A,#N/A,FALSE,"Aging Summary";#N/A,#N/A,FALSE,"Ratio Analysis";#N/A,#N/A,FALSE,"Test 120 Day Accts";#N/A,#N/A,FALSE,"Tickmarks"}</definedName>
    <definedName name="u" localSheetId="24" hidden="1">{#N/A,#N/A,FALSE,"Aging Summary";#N/A,#N/A,FALSE,"Ratio Analysis";#N/A,#N/A,FALSE,"Test 120 Day Accts";#N/A,#N/A,FALSE,"Tickmarks"}</definedName>
    <definedName name="u" localSheetId="21" hidden="1">{#N/A,#N/A,FALSE,"Aging Summary";#N/A,#N/A,FALSE,"Ratio Analysis";#N/A,#N/A,FALSE,"Test 120 Day Accts";#N/A,#N/A,FALSE,"Tickmarks"}</definedName>
    <definedName name="u" localSheetId="14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gcabe">#REF!</definedName>
    <definedName name="ugcabe_25Yrs">#REF!</definedName>
    <definedName name="UGLINCAPBUD" localSheetId="24">#REF!</definedName>
    <definedName name="UGLINCAPBUD" localSheetId="23">#REF!</definedName>
    <definedName name="UGLINCAPBUD">#REF!</definedName>
    <definedName name="ugnet">#REF!</definedName>
    <definedName name="ugnet_25Yrs">#REF!</definedName>
    <definedName name="ugnetc">#REF!</definedName>
    <definedName name="ugnetc_25Yrs">#REF!</definedName>
    <definedName name="ugsw">#REF!</definedName>
    <definedName name="ugsw_25Yrs">#REF!</definedName>
    <definedName name="ugswc">#REF!</definedName>
    <definedName name="ugswc_25Yrs">#REF!</definedName>
    <definedName name="ugswe">#REF!</definedName>
    <definedName name="ugswe_25Yrs">#REF!</definedName>
    <definedName name="ugtx">#REF!</definedName>
    <definedName name="ugtx_25Yrs">#REF!</definedName>
    <definedName name="UGTXC">#REF!</definedName>
    <definedName name="UGTXC_25Yrs">#REF!</definedName>
    <definedName name="ugtxe">#REF!</definedName>
    <definedName name="ugtxe_25Yrs">#REF!</definedName>
    <definedName name="UL01_FixedCopy" localSheetId="25">#REF!</definedName>
    <definedName name="UL01_FixedCopy">#REF!</definedName>
    <definedName name="UL01_FixedPaste" localSheetId="25">#REF!</definedName>
    <definedName name="UL01_FixedPaste">#REF!</definedName>
    <definedName name="UL01_PasteRange1" localSheetId="25">#REF!</definedName>
    <definedName name="UL01_PasteRange1">#REF!</definedName>
    <definedName name="UL01_PasteRange2" localSheetId="25">#REF!</definedName>
    <definedName name="UL01_PasteRange2">#REF!</definedName>
    <definedName name="UL01_PasteRange3" localSheetId="25">#REF!</definedName>
    <definedName name="UL01_PasteRange3">#REF!</definedName>
    <definedName name="UL01_PasteUG" localSheetId="25">#REF!</definedName>
    <definedName name="UL01_PasteUG">#REF!</definedName>
    <definedName name="UL01_PasteUG1" localSheetId="25">#REF!</definedName>
    <definedName name="UL01_PasteUG1">#REF!</definedName>
    <definedName name="UL01_PasteUGOH" localSheetId="25">#REF!</definedName>
    <definedName name="UL01_PasteUGOH">#REF!</definedName>
    <definedName name="UnbilledClass">#REF!</definedName>
    <definedName name="unbuntrans" localSheetId="24">#REF!</definedName>
    <definedName name="unbuntrans" localSheetId="23">#REF!</definedName>
    <definedName name="unbuntrans">#REF!</definedName>
    <definedName name="Union_Code">#REF!</definedName>
    <definedName name="UnionStaff">#REF!</definedName>
    <definedName name="UnionTitles">#REF!</definedName>
    <definedName name="Unit_Measure">#REF!</definedName>
    <definedName name="Units" localSheetId="4">#REF!</definedName>
    <definedName name="Units" localSheetId="0">#REF!</definedName>
    <definedName name="Units" localSheetId="1">#REF!</definedName>
    <definedName name="Units" localSheetId="5">#REF!</definedName>
    <definedName name="Units" localSheetId="2">#REF!</definedName>
    <definedName name="Units" localSheetId="3">#REF!</definedName>
    <definedName name="Units">#REF!</definedName>
    <definedName name="Units1" localSheetId="4">#REF!</definedName>
    <definedName name="Units1" localSheetId="0">#REF!</definedName>
    <definedName name="Units1" localSheetId="1">#REF!</definedName>
    <definedName name="Units1" localSheetId="5">#REF!</definedName>
    <definedName name="Units1" localSheetId="2">#REF!</definedName>
    <definedName name="Units1" localSheetId="3">#REF!</definedName>
    <definedName name="Units1">#REF!</definedName>
    <definedName name="Units2" localSheetId="4">#REF!</definedName>
    <definedName name="Units2" localSheetId="0">#REF!</definedName>
    <definedName name="Units2" localSheetId="1">#REF!</definedName>
    <definedName name="Units2" localSheetId="5">#REF!</definedName>
    <definedName name="Units2" localSheetId="2">#REF!</definedName>
    <definedName name="Units2" localSheetId="3">#REF!</definedName>
    <definedName name="Units2">#REF!</definedName>
    <definedName name="UnprodHoursDirect">#REF!</definedName>
    <definedName name="UnprodHoursOverheads">#REF!</definedName>
    <definedName name="Untitled">#REF!</definedName>
    <definedName name="update">#REF!</definedName>
    <definedName name="Update_Date">#REF!</definedName>
    <definedName name="update1">#REF!</definedName>
    <definedName name="update2">#REF!</definedName>
    <definedName name="update3">#REF!</definedName>
    <definedName name="update4">#REF!</definedName>
    <definedName name="Usage_Unit">#REF!</definedName>
    <definedName name="USD" localSheetId="24">#REF!</definedName>
    <definedName name="USD" localSheetId="23">#REF!</definedName>
    <definedName name="USD">#REF!</definedName>
    <definedName name="USDAT">"GRWO19B_1"</definedName>
    <definedName name="Usefull_Life">#REF!</definedName>
    <definedName name="UsefulLife">#REF!</definedName>
    <definedName name="USNAM">"SPRESSEAUL"</definedName>
    <definedName name="USOA">#REF!</definedName>
    <definedName name="USoATB" localSheetId="24">#REF!</definedName>
    <definedName name="USoATB" localSheetId="23">#REF!</definedName>
    <definedName name="USoATB">#REF!</definedName>
    <definedName name="usofa">#REF!</definedName>
    <definedName name="Utility" localSheetId="4">#REF!</definedName>
    <definedName name="Utility" localSheetId="0">#REF!</definedName>
    <definedName name="Utility" localSheetId="1">#REF!</definedName>
    <definedName name="Utility" localSheetId="5">#REF!</definedName>
    <definedName name="Utility" localSheetId="2">#REF!</definedName>
    <definedName name="Utility" localSheetId="3">#REF!</definedName>
    <definedName name="Utility">#REF!</definedName>
    <definedName name="UtilityInfo">#REF!</definedName>
    <definedName name="Utilization" localSheetId="24">#REF!</definedName>
    <definedName name="Utilization" localSheetId="23">#REF!</definedName>
    <definedName name="Utilization">#REF!</definedName>
    <definedName name="utitliy1" localSheetId="4">#REF!</definedName>
    <definedName name="utitliy1" localSheetId="0">#REF!</definedName>
    <definedName name="utitliy1" localSheetId="1">#REF!</definedName>
    <definedName name="utitliy1" localSheetId="5">#REF!</definedName>
    <definedName name="utitliy1" localSheetId="2">#REF!</definedName>
    <definedName name="utitliy1" localSheetId="3">#REF!</definedName>
    <definedName name="utitliy1">#REF!</definedName>
    <definedName name="uu" localSheetId="6" hidden="1">{#N/A,#N/A,FALSE,"Aging Summary";#N/A,#N/A,FALSE,"Ratio Analysis";#N/A,#N/A,FALSE,"Test 120 Day Accts";#N/A,#N/A,FALSE,"Tickmarks"}</definedName>
    <definedName name="uu" localSheetId="26" hidden="1">{#N/A,#N/A,FALSE,"Aging Summary";#N/A,#N/A,FALSE,"Ratio Analysis";#N/A,#N/A,FALSE,"Test 120 Day Accts";#N/A,#N/A,FALSE,"Tickmarks"}</definedName>
    <definedName name="uu" localSheetId="25" hidden="1">{#N/A,#N/A,FALSE,"Aging Summary";#N/A,#N/A,FALSE,"Ratio Analysis";#N/A,#N/A,FALSE,"Test 120 Day Accts";#N/A,#N/A,FALSE,"Tickmarks"}</definedName>
    <definedName name="uu" localSheetId="24" hidden="1">{#N/A,#N/A,FALSE,"Aging Summary";#N/A,#N/A,FALSE,"Ratio Analysis";#N/A,#N/A,FALSE,"Test 120 Day Accts";#N/A,#N/A,FALSE,"Tickmarks"}</definedName>
    <definedName name="uu" localSheetId="21" hidden="1">{#N/A,#N/A,FALSE,"Aging Summary";#N/A,#N/A,FALSE,"Ratio Analysis";#N/A,#N/A,FALSE,"Test 120 Day Accts";#N/A,#N/A,FALSE,"Tickmarks"}</definedName>
    <definedName name="uu" localSheetId="14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6" hidden="1">{#N/A,#N/A,FALSE,"Aging Summary";#N/A,#N/A,FALSE,"Ratio Analysis";#N/A,#N/A,FALSE,"Test 120 Day Accts";#N/A,#N/A,FALSE,"Tickmarks"}</definedName>
    <definedName name="uuuu" localSheetId="26" hidden="1">{#N/A,#N/A,FALSE,"Aging Summary";#N/A,#N/A,FALSE,"Ratio Analysis";#N/A,#N/A,FALSE,"Test 120 Day Accts";#N/A,#N/A,FALSE,"Tickmarks"}</definedName>
    <definedName name="uuuu" localSheetId="25" hidden="1">{#N/A,#N/A,FALSE,"Aging Summary";#N/A,#N/A,FALSE,"Ratio Analysis";#N/A,#N/A,FALSE,"Test 120 Day Accts";#N/A,#N/A,FALSE,"Tickmarks"}</definedName>
    <definedName name="uuuu" localSheetId="24" hidden="1">{#N/A,#N/A,FALSE,"Aging Summary";#N/A,#N/A,FALSE,"Ratio Analysis";#N/A,#N/A,FALSE,"Test 120 Day Accts";#N/A,#N/A,FALSE,"Tickmarks"}</definedName>
    <definedName name="uuuu" localSheetId="21" hidden="1">{#N/A,#N/A,FALSE,"Aging Summary";#N/A,#N/A,FALSE,"Ratio Analysis";#N/A,#N/A,FALSE,"Test 120 Day Accts";#N/A,#N/A,FALSE,"Tickmarks"}</definedName>
    <definedName name="uuuu" localSheetId="14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v">#REF!</definedName>
    <definedName name="v" localSheetId="24">#REF!</definedName>
    <definedName name="v" localSheetId="23">#REF!</definedName>
    <definedName name="v" hidden="1">{#N/A,#N/A,FALSE,"Aging Summary";#N/A,#N/A,FALSE,"Ratio Analysis";#N/A,#N/A,FALSE,"Test 120 Day Accts";#N/A,#N/A,FALSE,"Tickmarks"}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c_Greater25Yr">#REF!</definedName>
    <definedName name="Vac_Stu_Cont">#REF!</definedName>
    <definedName name="Vac_Upto15Yr">#REF!</definedName>
    <definedName name="Vac_Upto25Yr">#REF!</definedName>
    <definedName name="Vac_Upto5Yr">#REF!</definedName>
    <definedName name="valDivision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vx">42.314159</definedName>
    <definedName name="Variance">#REF!</definedName>
    <definedName name="Variance_Analysis___Month">#REF!</definedName>
    <definedName name="VARIANCECOMMENTS">#REF!</definedName>
    <definedName name="VarianceType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localSheetId="6" hidden="1">{#N/A,#N/A,FALSE,"Aging Summary";#N/A,#N/A,FALSE,"Ratio Analysis";#N/A,#N/A,FALSE,"Test 120 Day Accts";#N/A,#N/A,FALSE,"Tickmarks"}</definedName>
    <definedName name="vbbbbbbbbb" localSheetId="26" hidden="1">{#N/A,#N/A,FALSE,"Aging Summary";#N/A,#N/A,FALSE,"Ratio Analysis";#N/A,#N/A,FALSE,"Test 120 Day Accts";#N/A,#N/A,FALSE,"Tickmarks"}</definedName>
    <definedName name="vbbbbbbbbb" localSheetId="25" hidden="1">{#N/A,#N/A,FALSE,"Aging Summary";#N/A,#N/A,FALSE,"Ratio Analysis";#N/A,#N/A,FALSE,"Test 120 Day Accts";#N/A,#N/A,FALSE,"Tickmarks"}</definedName>
    <definedName name="vbbbbbbbbb" localSheetId="24" hidden="1">{#N/A,#N/A,FALSE,"Aging Summary";#N/A,#N/A,FALSE,"Ratio Analysis";#N/A,#N/A,FALSE,"Test 120 Day Accts";#N/A,#N/A,FALSE,"Tickmarks"}</definedName>
    <definedName name="vbbbbbbbbb" localSheetId="21" hidden="1">{#N/A,#N/A,FALSE,"Aging Summary";#N/A,#N/A,FALSE,"Ratio Analysis";#N/A,#N/A,FALSE,"Test 120 Day Accts";#N/A,#N/A,FALSE,"Tickmarks"}</definedName>
    <definedName name="vbbbbbbbbb" localSheetId="14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EHCAPBUD" localSheetId="24">#REF!</definedName>
    <definedName name="VEHCAPBUD" localSheetId="23">#REF!</definedName>
    <definedName name="VEHCAPBUD">#REF!</definedName>
    <definedName name="vehicle">#REF!</definedName>
    <definedName name="VehicleHours" localSheetId="25">#REF!</definedName>
    <definedName name="VehicleHours">#REF!</definedName>
    <definedName name="vehiclelookup">#REF!</definedName>
    <definedName name="VEHLEASCAPBUD" localSheetId="24">#REF!</definedName>
    <definedName name="VEHLEASCAPBUD" localSheetId="23">#REF!</definedName>
    <definedName name="VEHLEASCAPBUD">#REF!</definedName>
    <definedName name="vlt">#REF!</definedName>
    <definedName name="vlt_25Yrs">#REF!</definedName>
    <definedName name="vltc">#REF!</definedName>
    <definedName name="vltc_25Yrs">#REF!</definedName>
    <definedName name="vlte">#REF!</definedName>
    <definedName name="vlte_25Yrs">#REF!</definedName>
    <definedName name="VOLVERC" localSheetId="24">#REF!</definedName>
    <definedName name="VOLVERC" localSheetId="23">#REF!</definedName>
    <definedName name="VOLVERC">#REF!</definedName>
    <definedName name="VV" localSheetId="6" hidden="1">{#N/A,#N/A,FALSE,"Aging Summary";#N/A,#N/A,FALSE,"Ratio Analysis";#N/A,#N/A,FALSE,"Test 120 Day Accts";#N/A,#N/A,FALSE,"Tickmarks"}</definedName>
    <definedName name="VV" localSheetId="26" hidden="1">{#N/A,#N/A,FALSE,"Aging Summary";#N/A,#N/A,FALSE,"Ratio Analysis";#N/A,#N/A,FALSE,"Test 120 Day Accts";#N/A,#N/A,FALSE,"Tickmarks"}</definedName>
    <definedName name="VV" localSheetId="25" hidden="1">{#N/A,#N/A,FALSE,"Aging Summary";#N/A,#N/A,FALSE,"Ratio Analysis";#N/A,#N/A,FALSE,"Test 120 Day Accts";#N/A,#N/A,FALSE,"Tickmarks"}</definedName>
    <definedName name="VV" localSheetId="24" hidden="1">{#N/A,#N/A,FALSE,"Aging Summary";#N/A,#N/A,FALSE,"Ratio Analysis";#N/A,#N/A,FALSE,"Test 120 Day Accts";#N/A,#N/A,FALSE,"Tickmarks"}</definedName>
    <definedName name="VV" localSheetId="21" hidden="1">{#N/A,#N/A,FALSE,"Aging Summary";#N/A,#N/A,FALSE,"Ratio Analysis";#N/A,#N/A,FALSE,"Test 120 Day Accts";#N/A,#N/A,FALSE,"Tickmarks"}</definedName>
    <definedName name="VV" localSheetId="14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vxvx" hidden="1">#REF!</definedName>
    <definedName name="w" localSheetId="6" hidden="1">{#N/A,#N/A,FALSE,"Aging Summary";#N/A,#N/A,FALSE,"Ratio Analysis";#N/A,#N/A,FALSE,"Test 120 Day Accts";#N/A,#N/A,FALSE,"Tickmarks"}</definedName>
    <definedName name="w" localSheetId="26" hidden="1">{#N/A,#N/A,FALSE,"Aging Summary";#N/A,#N/A,FALSE,"Ratio Analysis";#N/A,#N/A,FALSE,"Test 120 Day Accts";#N/A,#N/A,FALSE,"Tickmarks"}</definedName>
    <definedName name="w" localSheetId="25" hidden="1">{#N/A,#N/A,FALSE,"Aging Summary";#N/A,#N/A,FALSE,"Ratio Analysis";#N/A,#N/A,FALSE,"Test 120 Day Accts";#N/A,#N/A,FALSE,"Tickmarks"}</definedName>
    <definedName name="w" localSheetId="24" hidden="1">{#N/A,#N/A,FALSE,"Aging Summary";#N/A,#N/A,FALSE,"Ratio Analysis";#N/A,#N/A,FALSE,"Test 120 Day Accts";#N/A,#N/A,FALSE,"Tickmarks"}</definedName>
    <definedName name="w" localSheetId="21" hidden="1">{#N/A,#N/A,FALSE,"Aging Summary";#N/A,#N/A,FALSE,"Ratio Analysis";#N/A,#N/A,FALSE,"Test 120 Day Accts";#N/A,#N/A,FALSE,"Tickmarks"}</definedName>
    <definedName name="w" localSheetId="14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 localSheetId="24">#REF!</definedName>
    <definedName name="Wage_Inflation_Rate" localSheetId="23">#REF!</definedName>
    <definedName name="Wage_Inflation_Rate">#REF!</definedName>
    <definedName name="wageinfl06" localSheetId="24">#REF!</definedName>
    <definedName name="wageinfl06" localSheetId="23">#REF!</definedName>
    <definedName name="wageinfl06">#REF!</definedName>
    <definedName name="wageinfl08" localSheetId="24">#REF!</definedName>
    <definedName name="wageinfl08" localSheetId="23">#REF!</definedName>
    <definedName name="wageinfl08">#REF!</definedName>
    <definedName name="wageinfl09" localSheetId="24">#REF!</definedName>
    <definedName name="wageinfl09" localSheetId="23">#REF!</definedName>
    <definedName name="wageinfl09">#REF!</definedName>
    <definedName name="wageinfl10" localSheetId="24">#REF!</definedName>
    <definedName name="wageinfl10" localSheetId="23">#REF!</definedName>
    <definedName name="wageinfl10">#REF!</definedName>
    <definedName name="wageinfla09" localSheetId="24">#REF!</definedName>
    <definedName name="wageinfla09" localSheetId="23">#REF!</definedName>
    <definedName name="wageinfla09">#REF!</definedName>
    <definedName name="wageinfla10" localSheetId="24">#REF!</definedName>
    <definedName name="wageinfla10" localSheetId="23">#REF!</definedName>
    <definedName name="wageinfla10">#REF!</definedName>
    <definedName name="wagreg">#REF!</definedName>
    <definedName name="wagregf">#REF!</definedName>
    <definedName name="waresd" localSheetId="6" hidden="1">{#N/A,#N/A,FALSE,"Aging Summary";#N/A,#N/A,FALSE,"Ratio Analysis";#N/A,#N/A,FALSE,"Test 120 Day Accts";#N/A,#N/A,FALSE,"Tickmarks"}</definedName>
    <definedName name="waresd" localSheetId="26" hidden="1">{#N/A,#N/A,FALSE,"Aging Summary";#N/A,#N/A,FALSE,"Ratio Analysis";#N/A,#N/A,FALSE,"Test 120 Day Accts";#N/A,#N/A,FALSE,"Tickmarks"}</definedName>
    <definedName name="waresd" localSheetId="25" hidden="1">{#N/A,#N/A,FALSE,"Aging Summary";#N/A,#N/A,FALSE,"Ratio Analysis";#N/A,#N/A,FALSE,"Test 120 Day Accts";#N/A,#N/A,FALSE,"Tickmarks"}</definedName>
    <definedName name="waresd" localSheetId="24" hidden="1">{#N/A,#N/A,FALSE,"Aging Summary";#N/A,#N/A,FALSE,"Ratio Analysis";#N/A,#N/A,FALSE,"Test 120 Day Accts";#N/A,#N/A,FALSE,"Tickmarks"}</definedName>
    <definedName name="waresd" localSheetId="21" hidden="1">{#N/A,#N/A,FALSE,"Aging Summary";#N/A,#N/A,FALSE,"Ratio Analysis";#N/A,#N/A,FALSE,"Test 120 Day Accts";#N/A,#N/A,FALSE,"Tickmarks"}</definedName>
    <definedName name="waresd" localSheetId="14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bse">#REF!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ekdays">{"Monday","Tuesday","Wednesday","Thursday","Friday","Saturday","Sunday"}</definedName>
    <definedName name="Weekly">#REF!</definedName>
    <definedName name="WeekStartValue" localSheetId="4">IF(WeekStart="Monday",2,1)</definedName>
    <definedName name="WeekStartValue" localSheetId="1">IF(WeekStart="Monday",2,1)</definedName>
    <definedName name="WeekStartValue" localSheetId="5">IF(WeekStart="Monday",2,1)</definedName>
    <definedName name="WeekStartValue" localSheetId="2">IF(WeekStart="Monday",2,1)</definedName>
    <definedName name="WeekStartValue" localSheetId="3">IF(WeekStart="Monday",2,1)</definedName>
    <definedName name="WeekStartValue">IF(WeekStart="Monday",2,1)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 localSheetId="24">#REF!</definedName>
    <definedName name="WHEATCAPBUD" localSheetId="23">#REF!</definedName>
    <definedName name="WHEATCAPBUD">#REF!</definedName>
    <definedName name="wife">#REF!</definedName>
    <definedName name="WIP_ACCRUAL" localSheetId="24">#REF!</definedName>
    <definedName name="WIP_ACCRUAL" localSheetId="23">#REF!</definedName>
    <definedName name="WIP_ACCRUAL">#REF!</definedName>
    <definedName name="WLI">#REF!</definedName>
    <definedName name="wlkednjfc" localSheetId="6" hidden="1">{#N/A,#N/A,FALSE,"Aging Summary";#N/A,#N/A,FALSE,"Ratio Analysis";#N/A,#N/A,FALSE,"Test 120 Day Accts";#N/A,#N/A,FALSE,"Tickmarks"}</definedName>
    <definedName name="wlkednjfc" localSheetId="26" hidden="1">{#N/A,#N/A,FALSE,"Aging Summary";#N/A,#N/A,FALSE,"Ratio Analysis";#N/A,#N/A,FALSE,"Test 120 Day Accts";#N/A,#N/A,FALSE,"Tickmarks"}</definedName>
    <definedName name="wlkednjfc" localSheetId="25" hidden="1">{#N/A,#N/A,FALSE,"Aging Summary";#N/A,#N/A,FALSE,"Ratio Analysis";#N/A,#N/A,FALSE,"Test 120 Day Accts";#N/A,#N/A,FALSE,"Tickmarks"}</definedName>
    <definedName name="wlkednjfc" localSheetId="24" hidden="1">{#N/A,#N/A,FALSE,"Aging Summary";#N/A,#N/A,FALSE,"Ratio Analysis";#N/A,#N/A,FALSE,"Test 120 Day Accts";#N/A,#N/A,FALSE,"Tickmarks"}</definedName>
    <definedName name="wlkednjfc" localSheetId="21" hidden="1">{#N/A,#N/A,FALSE,"Aging Summary";#N/A,#N/A,FALSE,"Ratio Analysis";#N/A,#N/A,FALSE,"Test 120 Day Accts";#N/A,#N/A,FALSE,"Tickmarks"}</definedName>
    <definedName name="wlkednjfc" localSheetId="14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2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2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2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2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2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1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">#REF!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localSheetId="6" hidden="1">{#N/A,#N/A,TRUE,"96PROP"}</definedName>
    <definedName name="wrn.1996._.PROPERTY._.AND._.BUSINESS._.INTERRUPTION._.VALUES." localSheetId="26" hidden="1">{#N/A,#N/A,TRUE,"96PROP"}</definedName>
    <definedName name="wrn.1996._.PROPERTY._.AND._.BUSINESS._.INTERRUPTION._.VALUES." localSheetId="25" hidden="1">{#N/A,#N/A,TRUE,"96PROP"}</definedName>
    <definedName name="wrn.1996._.PROPERTY._.AND._.BUSINESS._.INTERRUPTION._.VALUES." localSheetId="24" hidden="1">{#N/A,#N/A,TRUE,"96PROP"}</definedName>
    <definedName name="wrn.1996._.PROPERTY._.AND._.BUSINESS._.INTERRUPTION._.VALUES." localSheetId="21" hidden="1">{#N/A,#N/A,TRUE,"96PROP"}</definedName>
    <definedName name="wrn.1996._.PROPERTY._.AND._.BUSINESS._.INTERRUPTION._.VALUES." localSheetId="14" hidden="1">{#N/A,#N/A,TRUE,"96PROP"}</definedName>
    <definedName name="wrn.1996._.PROPERTY._.AND._.BUSINESS._.INTERRUPTION._.VALUES." hidden="1">{#N/A,#N/A,TRUE,"96PROP"}</definedName>
    <definedName name="wrn.5._.Year._.Plan." localSheetId="6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26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25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24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21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14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1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localSheetId="6" hidden="1">{#N/A,#N/A,FALSE,"CLAIMS";#N/A,#N/A,FALSE,"EXPENSE";#N/A,#N/A,FALSE,"CAPITAL"}</definedName>
    <definedName name="wrn.AFE._.REGISTER." localSheetId="26" hidden="1">{#N/A,#N/A,FALSE,"CLAIMS";#N/A,#N/A,FALSE,"EXPENSE";#N/A,#N/A,FALSE,"CAPITAL"}</definedName>
    <definedName name="wrn.AFE._.REGISTER." localSheetId="25" hidden="1">{#N/A,#N/A,FALSE,"CLAIMS";#N/A,#N/A,FALSE,"EXPENSE";#N/A,#N/A,FALSE,"CAPITAL"}</definedName>
    <definedName name="wrn.AFE._.REGISTER." localSheetId="24" hidden="1">{#N/A,#N/A,FALSE,"CLAIMS";#N/A,#N/A,FALSE,"EXPENSE";#N/A,#N/A,FALSE,"CAPITAL"}</definedName>
    <definedName name="wrn.AFE._.REGISTER." localSheetId="21" hidden="1">{#N/A,#N/A,FALSE,"CLAIMS";#N/A,#N/A,FALSE,"EXPENSE";#N/A,#N/A,FALSE,"CAPITAL"}</definedName>
    <definedName name="wrn.AFE._.REGISTER." localSheetId="14" hidden="1">{#N/A,#N/A,FALSE,"CLAIMS";#N/A,#N/A,FALSE,"EXPENSE";#N/A,#N/A,FALSE,"CAPITAL"}</definedName>
    <definedName name="wrn.AFE._.REGISTER." hidden="1">{#N/A,#N/A,FALSE,"CLAIMS";#N/A,#N/A,FALSE,"EXPENSE";#N/A,#N/A,FALSE,"CAPITAL"}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26" hidden="1">{#N/A,#N/A,FALSE,"Aging Summary";#N/A,#N/A,FALSE,"Ratio Analysis";#N/A,#N/A,FALSE,"Test 120 Day Accts";#N/A,#N/A,FALSE,"Tickmarks"}</definedName>
    <definedName name="wrn.Aging._.and._.Trend._.Analysis." localSheetId="25" hidden="1">{#N/A,#N/A,FALSE,"Aging Summary";#N/A,#N/A,FALSE,"Ratio Analysis";#N/A,#N/A,FALSE,"Test 120 Day Accts";#N/A,#N/A,FALSE,"Tickmarks"}</definedName>
    <definedName name="wrn.Aging._.and._.Trend._.Analysis." localSheetId="24" hidden="1">{#N/A,#N/A,FALSE,"Aging Summary";#N/A,#N/A,FALSE,"Ratio Analysis";#N/A,#N/A,FALSE,"Test 120 Day Accts";#N/A,#N/A,FALSE,"Tickmarks"}</definedName>
    <definedName name="wrn.Aging._.and._.Trend._.Analysis." localSheetId="21" hidden="1">{#N/A,#N/A,FALSE,"Aging Summary";#N/A,#N/A,FALSE,"Ratio Analysis";#N/A,#N/A,FALSE,"Test 120 Day Accts";#N/A,#N/A,FALSE,"Tickmarks"}</definedName>
    <definedName name="wrn.Aging._.and._.Trend._.Analysis." localSheetId="1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Exhibits." localSheetId="6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localSheetId="26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localSheetId="25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localSheetId="24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localSheetId="21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localSheetId="14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localSheetId="6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26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25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24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21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14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localSheetId="6" hidden="1">{"Page1",#N/A,FALSE,"APCT";"Page2",#N/A,FALSE,"APCT"}</definedName>
    <definedName name="wrn.APCT." localSheetId="26" hidden="1">{"Page1",#N/A,FALSE,"APCT";"Page2",#N/A,FALSE,"APCT"}</definedName>
    <definedName name="wrn.APCT." localSheetId="25" hidden="1">{"Page1",#N/A,FALSE,"APCT";"Page2",#N/A,FALSE,"APCT"}</definedName>
    <definedName name="wrn.APCT." localSheetId="24" hidden="1">{"Page1",#N/A,FALSE,"APCT";"Page2",#N/A,FALSE,"APCT"}</definedName>
    <definedName name="wrn.APCT." localSheetId="21" hidden="1">{"Page1",#N/A,FALSE,"APCT";"Page2",#N/A,FALSE,"APCT"}</definedName>
    <definedName name="wrn.APCT." localSheetId="14" hidden="1">{"Page1",#N/A,FALSE,"APCT";"Page2",#N/A,FALSE,"APCT"}</definedName>
    <definedName name="wrn.APCT." hidden="1">{"Page1",#N/A,FALSE,"APCT";"Page2",#N/A,FALSE,"APCT"}</definedName>
    <definedName name="wrn.APL." localSheetId="6" hidden="1">{"Page1",#N/A,FALSE,"APL";"Page2",#N/A,FALSE,"APL"}</definedName>
    <definedName name="wrn.APL." localSheetId="26" hidden="1">{"Page1",#N/A,FALSE,"APL";"Page2",#N/A,FALSE,"APL"}</definedName>
    <definedName name="wrn.APL." localSheetId="25" hidden="1">{"Page1",#N/A,FALSE,"APL";"Page2",#N/A,FALSE,"APL"}</definedName>
    <definedName name="wrn.APL." localSheetId="24" hidden="1">{"Page1",#N/A,FALSE,"APL";"Page2",#N/A,FALSE,"APL"}</definedName>
    <definedName name="wrn.APL." localSheetId="21" hidden="1">{"Page1",#N/A,FALSE,"APL";"Page2",#N/A,FALSE,"APL"}</definedName>
    <definedName name="wrn.APL." localSheetId="14" hidden="1">{"Page1",#N/A,FALSE,"APL";"Page2",#N/A,FALSE,"APL"}</definedName>
    <definedName name="wrn.APL." hidden="1">{"Page1",#N/A,FALSE,"APL";"Page2",#N/A,FALSE,"APL"}</definedName>
    <definedName name="wrn.Appendixes._.for._.OEB.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1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localSheetId="6" hidden="1">{"assumptions1",#N/A,FALSE,"Valuation Analysis";"assumptions2",#N/A,FALSE,"Valuation Analysis"}</definedName>
    <definedName name="wrn.assumptions." localSheetId="26" hidden="1">{"assumptions1",#N/A,FALSE,"Valuation Analysis";"assumptions2",#N/A,FALSE,"Valuation Analysis"}</definedName>
    <definedName name="wrn.assumptions." localSheetId="25" hidden="1">{"assumptions1",#N/A,FALSE,"Valuation Analysis";"assumptions2",#N/A,FALSE,"Valuation Analysis"}</definedName>
    <definedName name="wrn.assumptions." localSheetId="24" hidden="1">{"assumptions1",#N/A,FALSE,"Valuation Analysis";"assumptions2",#N/A,FALSE,"Valuation Analysis"}</definedName>
    <definedName name="wrn.assumptions." localSheetId="21" hidden="1">{"assumptions1",#N/A,FALSE,"Valuation Analysis";"assumptions2",#N/A,FALSE,"Valuation Analysis"}</definedName>
    <definedName name="wrn.assumptions." localSheetId="14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ckups._.for._.appendixes.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1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localSheetId="6" hidden="1">{"bs",#N/A,FALSE,"SCF"}</definedName>
    <definedName name="wrn.balance._.sheet." localSheetId="26" hidden="1">{"bs",#N/A,FALSE,"SCF"}</definedName>
    <definedName name="wrn.balance._.sheet." localSheetId="25" hidden="1">{"bs",#N/A,FALSE,"SCF"}</definedName>
    <definedName name="wrn.balance._.sheet." localSheetId="24" hidden="1">{"bs",#N/A,FALSE,"SCF"}</definedName>
    <definedName name="wrn.balance._.sheet." localSheetId="21" hidden="1">{"bs",#N/A,FALSE,"SCF"}</definedName>
    <definedName name="wrn.balance._.sheet." localSheetId="14" hidden="1">{"bs",#N/A,FALSE,"SCF"}</definedName>
    <definedName name="wrn.balance._.sheet." hidden="1">{"bs",#N/A,FALSE,"SCF"}</definedName>
    <definedName name="wrn.Basic._.Report." localSheetId="6" hidden="1">{#N/A,#N/A,FALSE,"New Depr Sch-150% DB";#N/A,#N/A,FALSE,"Cash Flows RLP";#N/A,#N/A,FALSE,"IRR";#N/A,#N/A,FALSE,"Proforma IS";#N/A,#N/A,FALSE,"Assumptions"}</definedName>
    <definedName name="wrn.Basic._.Report." localSheetId="26" hidden="1">{#N/A,#N/A,FALSE,"New Depr Sch-150% DB";#N/A,#N/A,FALSE,"Cash Flows RLP";#N/A,#N/A,FALSE,"IRR";#N/A,#N/A,FALSE,"Proforma IS";#N/A,#N/A,FALSE,"Assumptions"}</definedName>
    <definedName name="wrn.Basic._.Report." localSheetId="25" hidden="1">{#N/A,#N/A,FALSE,"New Depr Sch-150% DB";#N/A,#N/A,FALSE,"Cash Flows RLP";#N/A,#N/A,FALSE,"IRR";#N/A,#N/A,FALSE,"Proforma IS";#N/A,#N/A,FALSE,"Assumptions"}</definedName>
    <definedName name="wrn.Basic._.Report." localSheetId="24" hidden="1">{#N/A,#N/A,FALSE,"New Depr Sch-150% DB";#N/A,#N/A,FALSE,"Cash Flows RLP";#N/A,#N/A,FALSE,"IRR";#N/A,#N/A,FALSE,"Proforma IS";#N/A,#N/A,FALSE,"Assumptions"}</definedName>
    <definedName name="wrn.Basic._.Report." localSheetId="21" hidden="1">{#N/A,#N/A,FALSE,"New Depr Sch-150% DB";#N/A,#N/A,FALSE,"Cash Flows RLP";#N/A,#N/A,FALSE,"IRR";#N/A,#N/A,FALSE,"Proforma IS";#N/A,#N/A,FALSE,"Assumptions"}</definedName>
    <definedName name="wrn.Basic._.Report." localSheetId="14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localSheetId="6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26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25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24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2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14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1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6" hidden="1">{"year1",#N/A,FALSE,"compare";"year2",#N/A,FALSE,"compare";"year3",#N/A,FALSE,"compare";"year4",#N/A,FALSE,"compare";"year5",#N/A,FALSE,"compare"}</definedName>
    <definedName name="wrn.compare5yrs." localSheetId="26" hidden="1">{"year1",#N/A,FALSE,"compare";"year2",#N/A,FALSE,"compare";"year3",#N/A,FALSE,"compare";"year4",#N/A,FALSE,"compare";"year5",#N/A,FALSE,"compare"}</definedName>
    <definedName name="wrn.compare5yrs." localSheetId="25" hidden="1">{"year1",#N/A,FALSE,"compare";"year2",#N/A,FALSE,"compare";"year3",#N/A,FALSE,"compare";"year4",#N/A,FALSE,"compare";"year5",#N/A,FALSE,"compare"}</definedName>
    <definedName name="wrn.compare5yrs." localSheetId="24" hidden="1">{"year1",#N/A,FALSE,"compare";"year2",#N/A,FALSE,"compare";"year3",#N/A,FALSE,"compare";"year4",#N/A,FALSE,"compare";"year5",#N/A,FALSE,"compare"}</definedName>
    <definedName name="wrn.compare5yrs." localSheetId="23" hidden="1">{"year1",#N/A,FALSE,"compare";"year2",#N/A,FALSE,"compare";"year3",#N/A,FALSE,"compare";"year4",#N/A,FALSE,"compare";"year5",#N/A,FALSE,"compare"}</definedName>
    <definedName name="wrn.compare5yrs." localSheetId="21" hidden="1">{"year1",#N/A,FALSE,"compare";"year2",#N/A,FALSE,"compare";"year3",#N/A,FALSE,"compare";"year4",#N/A,FALSE,"compare";"year5",#N/A,FALSE,"compare"}</definedName>
    <definedName name="wrn.compare5yrs." localSheetId="14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6" hidden="1">{#N/A,#N/A,FALSE,"Assumptions";#N/A,#N/A,FALSE,"Proforma IS";#N/A,#N/A,FALSE,"Cash Flows RLP";#N/A,#N/A,FALSE,"IRR";#N/A,#N/A,FALSE,"New Depr Sch-150% DB";#N/A,#N/A,FALSE,"Comments"}</definedName>
    <definedName name="wrn.Complete._.Report." localSheetId="26" hidden="1">{#N/A,#N/A,FALSE,"Assumptions";#N/A,#N/A,FALSE,"Proforma IS";#N/A,#N/A,FALSE,"Cash Flows RLP";#N/A,#N/A,FALSE,"IRR";#N/A,#N/A,FALSE,"New Depr Sch-150% DB";#N/A,#N/A,FALSE,"Comments"}</definedName>
    <definedName name="wrn.Complete._.Report." localSheetId="25" hidden="1">{#N/A,#N/A,FALSE,"Assumptions";#N/A,#N/A,FALSE,"Proforma IS";#N/A,#N/A,FALSE,"Cash Flows RLP";#N/A,#N/A,FALSE,"IRR";#N/A,#N/A,FALSE,"New Depr Sch-150% DB";#N/A,#N/A,FALSE,"Comments"}</definedName>
    <definedName name="wrn.Complete._.Report." localSheetId="24" hidden="1">{#N/A,#N/A,FALSE,"Assumptions";#N/A,#N/A,FALSE,"Proforma IS";#N/A,#N/A,FALSE,"Cash Flows RLP";#N/A,#N/A,FALSE,"IRR";#N/A,#N/A,FALSE,"New Depr Sch-150% DB";#N/A,#N/A,FALSE,"Comments"}</definedName>
    <definedName name="wrn.Complete._.Report." localSheetId="21" hidden="1">{#N/A,#N/A,FALSE,"Assumptions";#N/A,#N/A,FALSE,"Proforma IS";#N/A,#N/A,FALSE,"Cash Flows RLP";#N/A,#N/A,FALSE,"IRR";#N/A,#N/A,FALSE,"New Depr Sch-150% DB";#N/A,#N/A,FALSE,"Comments"}</definedName>
    <definedName name="wrn.Complete._.Report." localSheetId="14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localSheetId="6" hidden="1">{"contributory1",#N/A,FALSE,"Contributory Assets Detail";"contributory2",#N/A,FALSE,"Contributory Assets Detail"}</definedName>
    <definedName name="wrn.contributory._.asset._.charges." localSheetId="26" hidden="1">{"contributory1",#N/A,FALSE,"Contributory Assets Detail";"contributory2",#N/A,FALSE,"Contributory Assets Detail"}</definedName>
    <definedName name="wrn.contributory._.asset._.charges." localSheetId="25" hidden="1">{"contributory1",#N/A,FALSE,"Contributory Assets Detail";"contributory2",#N/A,FALSE,"Contributory Assets Detail"}</definedName>
    <definedName name="wrn.contributory._.asset._.charges." localSheetId="24" hidden="1">{"contributory1",#N/A,FALSE,"Contributory Assets Detail";"contributory2",#N/A,FALSE,"Contributory Assets Detail"}</definedName>
    <definedName name="wrn.contributory._.asset._.charges." localSheetId="21" hidden="1">{"contributory1",#N/A,FALSE,"Contributory Assets Detail";"contributory2",#N/A,FALSE,"Contributory Assets Detail"}</definedName>
    <definedName name="wrn.contributory._.asset._.charges." localSheetId="14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prorate._.Package." localSheetId="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2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25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2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2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1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localSheetId="6" hidden="1">{#N/A,#N/A,FALSE,"BS";#N/A,#N/A,FALSE,"PL";#N/A,#N/A,FALSE,"처분";#N/A,#N/A,FALSE,"현금";#N/A,#N/A,FALSE,"매출";#N/A,#N/A,FALSE,"원가";#N/A,#N/A,FALSE,"경영"}</definedName>
    <definedName name="wrn.COSA._.FS._.국문." localSheetId="26" hidden="1">{#N/A,#N/A,FALSE,"BS";#N/A,#N/A,FALSE,"PL";#N/A,#N/A,FALSE,"처분";#N/A,#N/A,FALSE,"현금";#N/A,#N/A,FALSE,"매출";#N/A,#N/A,FALSE,"원가";#N/A,#N/A,FALSE,"경영"}</definedName>
    <definedName name="wrn.COSA._.FS._.국문." localSheetId="25" hidden="1">{#N/A,#N/A,FALSE,"BS";#N/A,#N/A,FALSE,"PL";#N/A,#N/A,FALSE,"처분";#N/A,#N/A,FALSE,"현금";#N/A,#N/A,FALSE,"매출";#N/A,#N/A,FALSE,"원가";#N/A,#N/A,FALSE,"경영"}</definedName>
    <definedName name="wrn.COSA._.FS._.국문." localSheetId="24" hidden="1">{#N/A,#N/A,FALSE,"BS";#N/A,#N/A,FALSE,"PL";#N/A,#N/A,FALSE,"처분";#N/A,#N/A,FALSE,"현금";#N/A,#N/A,FALSE,"매출";#N/A,#N/A,FALSE,"원가";#N/A,#N/A,FALSE,"경영"}</definedName>
    <definedName name="wrn.COSA._.FS._.국문." localSheetId="21" hidden="1">{#N/A,#N/A,FALSE,"BS";#N/A,#N/A,FALSE,"PL";#N/A,#N/A,FALSE,"처분";#N/A,#N/A,FALSE,"현금";#N/A,#N/A,FALSE,"매출";#N/A,#N/A,FALSE,"원가";#N/A,#N/A,FALSE,"경영"}</definedName>
    <definedName name="wrn.COSA._.FS._.국문." localSheetId="14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1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localSheetId="6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26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25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24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2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14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6" hidden="1">{"datatable",#N/A,FALSE,"Cust.Adds_Volumes"}</definedName>
    <definedName name="wrn.custadds_volumes." localSheetId="26" hidden="1">{"datatable",#N/A,FALSE,"Cust.Adds_Volumes"}</definedName>
    <definedName name="wrn.custadds_volumes." localSheetId="25" hidden="1">{"datatable",#N/A,FALSE,"Cust.Adds_Volumes"}</definedName>
    <definedName name="wrn.custadds_volumes." localSheetId="24" hidden="1">{"datatable",#N/A,FALSE,"Cust.Adds_Volumes"}</definedName>
    <definedName name="wrn.custadds_volumes." localSheetId="23" hidden="1">{"datatable",#N/A,FALSE,"Cust.Adds_Volumes"}</definedName>
    <definedName name="wrn.custadds_volumes." localSheetId="21" hidden="1">{"datatable",#N/A,FALSE,"Cust.Adds_Volumes"}</definedName>
    <definedName name="wrn.custadds_volumes." localSheetId="14" hidden="1">{"datatable",#N/A,FALSE,"Cust.Adds_Volumes"}</definedName>
    <definedName name="wrn.custadds_volumes." hidden="1">{"datatable",#N/A,FALSE,"Cust.Adds_Volumes"}</definedName>
    <definedName name="wrn.Depreciation._.Expense.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1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localSheetId="6" hidden="1">{"documentation1",#N/A,FALSE,"Documentation";"documentation2",#N/A,FALSE,"Documentation"}</definedName>
    <definedName name="wrn.documentation." localSheetId="26" hidden="1">{"documentation1",#N/A,FALSE,"Documentation";"documentation2",#N/A,FALSE,"Documentation"}</definedName>
    <definedName name="wrn.documentation." localSheetId="25" hidden="1">{"documentation1",#N/A,FALSE,"Documentation";"documentation2",#N/A,FALSE,"Documentation"}</definedName>
    <definedName name="wrn.documentation." localSheetId="24" hidden="1">{"documentation1",#N/A,FALSE,"Documentation";"documentation2",#N/A,FALSE,"Documentation"}</definedName>
    <definedName name="wrn.documentation." localSheetId="21" hidden="1">{"documentation1",#N/A,FALSE,"Documentation";"documentation2",#N/A,FALSE,"Documentation"}</definedName>
    <definedName name="wrn.documentation." localSheetId="14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Effective._.Capital._.Expenditures.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1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localSheetId="6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localSheetId="26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localSheetId="25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localSheetId="24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localSheetId="21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localSheetId="14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localSheetId="6" hidden="1">{#N/A,#N/A,FALSE,"Exception Report"}</definedName>
    <definedName name="wrn.Exception._.Report." localSheetId="26" hidden="1">{#N/A,#N/A,FALSE,"Exception Report"}</definedName>
    <definedName name="wrn.Exception._.Report." localSheetId="25" hidden="1">{#N/A,#N/A,FALSE,"Exception Report"}</definedName>
    <definedName name="wrn.Exception._.Report." localSheetId="24" hidden="1">{#N/A,#N/A,FALSE,"Exception Report"}</definedName>
    <definedName name="wrn.Exception._.Report." localSheetId="21" hidden="1">{#N/A,#N/A,FALSE,"Exception Report"}</definedName>
    <definedName name="wrn.Exception._.Report." localSheetId="14" hidden="1">{#N/A,#N/A,FALSE,"Exception Report"}</definedName>
    <definedName name="wrn.Exception._.Report." hidden="1">{#N/A,#N/A,FALSE,"Exception Report"}</definedName>
    <definedName name="wrn.Exhibit_draft_report." localSheetId="6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localSheetId="26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localSheetId="25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localSheetId="24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localSheetId="21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localSheetId="14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6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localSheetId="26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localSheetId="25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localSheetId="24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localSheetId="21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localSheetId="14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localSheetId="6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26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25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24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2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14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localSheetId="6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26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25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24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2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14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localSheetId="6" hidden="1">{"Footnotespg1",#N/A,FALSE,"Footnotes";"Footnotespg2",#N/A,FALSE,"Footnotes"}</definedName>
    <definedName name="wrn.FOOTNOTES." localSheetId="26" hidden="1">{"Footnotespg1",#N/A,FALSE,"Footnotes";"Footnotespg2",#N/A,FALSE,"Footnotes"}</definedName>
    <definedName name="wrn.FOOTNOTES." localSheetId="25" hidden="1">{"Footnotespg1",#N/A,FALSE,"Footnotes";"Footnotespg2",#N/A,FALSE,"Footnotes"}</definedName>
    <definedName name="wrn.FOOTNOTES." localSheetId="24" hidden="1">{"Footnotespg1",#N/A,FALSE,"Footnotes";"Footnotespg2",#N/A,FALSE,"Footnotes"}</definedName>
    <definedName name="wrn.FOOTNOTES." localSheetId="21" hidden="1">{"Footnotespg1",#N/A,FALSE,"Footnotes";"Footnotespg2",#N/A,FALSE,"Footnotes"}</definedName>
    <definedName name="wrn.FOOTNOTES." localSheetId="14" hidden="1">{"Footnotespg1",#N/A,FALSE,"Footnotes";"Footnotespg2",#N/A,FALSE,"Footnotes"}</definedName>
    <definedName name="wrn.FOOTNOTES." hidden="1">{"Footnotespg1",#N/A,FALSE,"Footnotes";"Footnotespg2",#N/A,FALSE,"Footnotes"}</definedName>
    <definedName name="wrn.Full._.Business._.Plan._.Package." localSheetId="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2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2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2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2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1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localSheetId="6" hidden="1">{#N/A,#N/A,FALSE,"HIBBARD";#N/A,#N/A,FALSE,"BEATON";#N/A,#N/A,FALSE,"CLARKSON";#N/A,#N/A,FALSE,"HARTMAN";#N/A,#N/A,FALSE,"SAMSON";#N/A,#N/A,FALSE,"VENSKAITIS";#N/A,#N/A,FALSE,"MCNEIL"}</definedName>
    <definedName name="wrn.GARNISH." localSheetId="26" hidden="1">{#N/A,#N/A,FALSE,"HIBBARD";#N/A,#N/A,FALSE,"BEATON";#N/A,#N/A,FALSE,"CLARKSON";#N/A,#N/A,FALSE,"HARTMAN";#N/A,#N/A,FALSE,"SAMSON";#N/A,#N/A,FALSE,"VENSKAITIS";#N/A,#N/A,FALSE,"MCNEIL"}</definedName>
    <definedName name="wrn.GARNISH." localSheetId="25" hidden="1">{#N/A,#N/A,FALSE,"HIBBARD";#N/A,#N/A,FALSE,"BEATON";#N/A,#N/A,FALSE,"CLARKSON";#N/A,#N/A,FALSE,"HARTMAN";#N/A,#N/A,FALSE,"SAMSON";#N/A,#N/A,FALSE,"VENSKAITIS";#N/A,#N/A,FALSE,"MCNEIL"}</definedName>
    <definedName name="wrn.GARNISH." localSheetId="24" hidden="1">{#N/A,#N/A,FALSE,"HIBBARD";#N/A,#N/A,FALSE,"BEATON";#N/A,#N/A,FALSE,"CLARKSON";#N/A,#N/A,FALSE,"HARTMAN";#N/A,#N/A,FALSE,"SAMSON";#N/A,#N/A,FALSE,"VENSKAITIS";#N/A,#N/A,FALSE,"MCNEIL"}</definedName>
    <definedName name="wrn.GARNISH." localSheetId="21" hidden="1">{#N/A,#N/A,FALSE,"HIBBARD";#N/A,#N/A,FALSE,"BEATON";#N/A,#N/A,FALSE,"CLARKSON";#N/A,#N/A,FALSE,"HARTMAN";#N/A,#N/A,FALSE,"SAMSON";#N/A,#N/A,FALSE,"VENSKAITIS";#N/A,#N/A,FALSE,"MCNEIL"}</definedName>
    <definedName name="wrn.GARNISH." localSheetId="14" hidden="1">{#N/A,#N/A,FALSE,"HIBBARD";#N/A,#N/A,FALSE,"BEATON";#N/A,#N/A,FALSE,"CLARKSON";#N/A,#N/A,FALSE,"HARTMAN";#N/A,#N/A,FALSE,"SAMSON";#N/A,#N/A,FALSE,"VENSKAITIS";#N/A,#N/A,FALSE,"MCNEIL"}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localSheetId="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2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25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2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2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1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localSheetId="6" hidden="1">{"gross_margin1",#N/A,FALSE,"Gross Margin Detail";"gross_margin2",#N/A,FALSE,"Gross Margin Detail"}</definedName>
    <definedName name="wrn.gross._.margin._.detail." localSheetId="26" hidden="1">{"gross_margin1",#N/A,FALSE,"Gross Margin Detail";"gross_margin2",#N/A,FALSE,"Gross Margin Detail"}</definedName>
    <definedName name="wrn.gross._.margin._.detail." localSheetId="25" hidden="1">{"gross_margin1",#N/A,FALSE,"Gross Margin Detail";"gross_margin2",#N/A,FALSE,"Gross Margin Detail"}</definedName>
    <definedName name="wrn.gross._.margin._.detail." localSheetId="24" hidden="1">{"gross_margin1",#N/A,FALSE,"Gross Margin Detail";"gross_margin2",#N/A,FALSE,"Gross Margin Detail"}</definedName>
    <definedName name="wrn.gross._.margin._.detail." localSheetId="21" hidden="1">{"gross_margin1",#N/A,FALSE,"Gross Margin Detail";"gross_margin2",#N/A,FALSE,"Gross Margin Detail"}</definedName>
    <definedName name="wrn.gross._.margin._.detail." localSheetId="14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ross._.PPE.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1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localSheetId="6" hidden="1">{"historical acquirer",#N/A,FALSE,"Historical Performance";"historical target",#N/A,FALSE,"Historical Performance"}</definedName>
    <definedName name="wrn.historical._.performance." localSheetId="26" hidden="1">{"historical acquirer",#N/A,FALSE,"Historical Performance";"historical target",#N/A,FALSE,"Historical Performance"}</definedName>
    <definedName name="wrn.historical._.performance." localSheetId="25" hidden="1">{"historical acquirer",#N/A,FALSE,"Historical Performance";"historical target",#N/A,FALSE,"Historical Performance"}</definedName>
    <definedName name="wrn.historical._.performance." localSheetId="24" hidden="1">{"historical acquirer",#N/A,FALSE,"Historical Performance";"historical target",#N/A,FALSE,"Historical Performance"}</definedName>
    <definedName name="wrn.historical._.performance." localSheetId="21" hidden="1">{"historical acquirer",#N/A,FALSE,"Historical Performance";"historical target",#N/A,FALSE,"Historical Performance"}</definedName>
    <definedName name="wrn.historical._.performance." localSheetId="14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come." localSheetId="6" hidden="1">{"income",#N/A,FALSE,"income_statement"}</definedName>
    <definedName name="wrn.income." localSheetId="26" hidden="1">{"income",#N/A,FALSE,"income_statement"}</definedName>
    <definedName name="wrn.income." localSheetId="25" hidden="1">{"income",#N/A,FALSE,"income_statement"}</definedName>
    <definedName name="wrn.income." localSheetId="24" hidden="1">{"income",#N/A,FALSE,"income_statement"}</definedName>
    <definedName name="wrn.income." localSheetId="23" hidden="1">{"income",#N/A,FALSE,"income_statement"}</definedName>
    <definedName name="wrn.income." localSheetId="21" hidden="1">{"income",#N/A,FALSE,"income_statement"}</definedName>
    <definedName name="wrn.income." localSheetId="14" hidden="1">{"income",#N/A,FALSE,"income_statement"}</definedName>
    <definedName name="wrn.income." hidden="1">{"income",#N/A,FALSE,"income_statement"}</definedName>
    <definedName name="wrn.INCOME._.STATEMENT." localSheetId="6" hidden="1">{"INCOME STATEMENT",#N/A,FALSE,"Income Statement"}</definedName>
    <definedName name="wrn.INCOME._.STATEMENT." localSheetId="26" hidden="1">{"INCOME STATEMENT",#N/A,FALSE,"Income Statement"}</definedName>
    <definedName name="wrn.INCOME._.STATEMENT." localSheetId="25" hidden="1">{"INCOME STATEMENT",#N/A,FALSE,"Income Statement"}</definedName>
    <definedName name="wrn.INCOME._.STATEMENT." localSheetId="24" hidden="1">{"INCOME STATEMENT",#N/A,FALSE,"Income Statement"}</definedName>
    <definedName name="wrn.INCOME._.STATEMENT." localSheetId="21" hidden="1">{"INCOME STATEMENT",#N/A,FALSE,"Income Statement"}</definedName>
    <definedName name="wrn.INCOME._.STATEMENT." localSheetId="14" hidden="1">{"INCOME STATEMENT",#N/A,FALSE,"Income Statement"}</definedName>
    <definedName name="wrn.INCOME._.STATEMENT." hidden="1">{"INCOME STATEMENT",#N/A,FALSE,"Income Statement"}</definedName>
    <definedName name="wrn.incomestmt." localSheetId="6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localSheetId="26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localSheetId="25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localSheetId="24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localSheetId="21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localSheetId="14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localSheetId="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1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localSheetId="6" hidden="1">{#N/A,#N/A,FALSE,"TICKERS INPUT SHEET"}</definedName>
    <definedName name="wrn.input._.sheet." localSheetId="26" hidden="1">{#N/A,#N/A,FALSE,"TICKERS INPUT SHEET"}</definedName>
    <definedName name="wrn.input._.sheet." localSheetId="25" hidden="1">{#N/A,#N/A,FALSE,"TICKERS INPUT SHEET"}</definedName>
    <definedName name="wrn.input._.sheet." localSheetId="24" hidden="1">{#N/A,#N/A,FALSE,"TICKERS INPUT SHEET"}</definedName>
    <definedName name="wrn.input._.sheet." localSheetId="21" hidden="1">{#N/A,#N/A,FALSE,"TICKERS INPUT SHEET"}</definedName>
    <definedName name="wrn.input._.sheet." localSheetId="14" hidden="1">{#N/A,#N/A,FALSE,"TICKERS INPUT SHEET"}</definedName>
    <definedName name="wrn.input._.sheet." hidden="1">{#N/A,#N/A,FALSE,"TICKERS INPUT SHEET"}</definedName>
    <definedName name="wrn.Lead._.Schedule.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localSheetId="2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localSheetId="2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localSheetId="2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localSheetId="2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localSheetId="1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localSheetId="6" hidden="1">{"LPNL1",#N/A,FALSE,"EntitiesWithReclasses";"LPNL2",#N/A,FALSE,"EntitiesWithReclasses";"LPNL3",#N/A,FALSE,"EntitiesWithReclasses"}</definedName>
    <definedName name="wrn.LPNL." localSheetId="26" hidden="1">{"LPNL1",#N/A,FALSE,"EntitiesWithReclasses";"LPNL2",#N/A,FALSE,"EntitiesWithReclasses";"LPNL3",#N/A,FALSE,"EntitiesWithReclasses"}</definedName>
    <definedName name="wrn.LPNL." localSheetId="25" hidden="1">{"LPNL1",#N/A,FALSE,"EntitiesWithReclasses";"LPNL2",#N/A,FALSE,"EntitiesWithReclasses";"LPNL3",#N/A,FALSE,"EntitiesWithReclasses"}</definedName>
    <definedName name="wrn.LPNL." localSheetId="24" hidden="1">{"LPNL1",#N/A,FALSE,"EntitiesWithReclasses";"LPNL2",#N/A,FALSE,"EntitiesWithReclasses";"LPNL3",#N/A,FALSE,"EntitiesWithReclasses"}</definedName>
    <definedName name="wrn.LPNL." localSheetId="21" hidden="1">{"LPNL1",#N/A,FALSE,"EntitiesWithReclasses";"LPNL2",#N/A,FALSE,"EntitiesWithReclasses";"LPNL3",#N/A,FALSE,"EntitiesWithReclasses"}</definedName>
    <definedName name="wrn.LPNL." localSheetId="14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Multiples._.Calculation." localSheetId="6" hidden="1">{#N/A,#N/A,FALSE,"GCM Data Sum";#N/A,#N/A,FALSE,"TIC-Calculation";#N/A,#N/A,FALSE,"TIC  Multiples";#N/A,#N/A,FALSE,"P-E &amp; Price to Book Multiples";#N/A,#N/A,FALSE,"Margins-EBITDA-to-Growth"}</definedName>
    <definedName name="wrn.Multiples._.Calculation." localSheetId="26" hidden="1">{#N/A,#N/A,FALSE,"GCM Data Sum";#N/A,#N/A,FALSE,"TIC-Calculation";#N/A,#N/A,FALSE,"TIC  Multiples";#N/A,#N/A,FALSE,"P-E &amp; Price to Book Multiples";#N/A,#N/A,FALSE,"Margins-EBITDA-to-Growth"}</definedName>
    <definedName name="wrn.Multiples._.Calculation." localSheetId="25" hidden="1">{#N/A,#N/A,FALSE,"GCM Data Sum";#N/A,#N/A,FALSE,"TIC-Calculation";#N/A,#N/A,FALSE,"TIC  Multiples";#N/A,#N/A,FALSE,"P-E &amp; Price to Book Multiples";#N/A,#N/A,FALSE,"Margins-EBITDA-to-Growth"}</definedName>
    <definedName name="wrn.Multiples._.Calculation." localSheetId="24" hidden="1">{#N/A,#N/A,FALSE,"GCM Data Sum";#N/A,#N/A,FALSE,"TIC-Calculation";#N/A,#N/A,FALSE,"TIC  Multiples";#N/A,#N/A,FALSE,"P-E &amp; Price to Book Multiples";#N/A,#N/A,FALSE,"Margins-EBITDA-to-Growth"}</definedName>
    <definedName name="wrn.Multiples._.Calculation." localSheetId="21" hidden="1">{#N/A,#N/A,FALSE,"GCM Data Sum";#N/A,#N/A,FALSE,"TIC-Calculation";#N/A,#N/A,FALSE,"TIC  Multiples";#N/A,#N/A,FALSE,"P-E &amp; Price to Book Multiples";#N/A,#N/A,FALSE,"Margins-EBITDA-to-Growth"}</definedName>
    <definedName name="wrn.Multiples._.Calculation." localSheetId="14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localSheetId="6" hidden="1">{"OM_data",#N/A,FALSE,"O&amp;M Data Table";"OM_regulatory_adjustments",#N/A,FALSE,"O&amp;M Data Table";"OM_select_data",#N/A,FALSE,"O&amp;M Data Table"}</definedName>
    <definedName name="wrn.OMreport." localSheetId="26" hidden="1">{"OM_data",#N/A,FALSE,"O&amp;M Data Table";"OM_regulatory_adjustments",#N/A,FALSE,"O&amp;M Data Table";"OM_select_data",#N/A,FALSE,"O&amp;M Data Table"}</definedName>
    <definedName name="wrn.OMreport." localSheetId="25" hidden="1">{"OM_data",#N/A,FALSE,"O&amp;M Data Table";"OM_regulatory_adjustments",#N/A,FALSE,"O&amp;M Data Table";"OM_select_data",#N/A,FALSE,"O&amp;M Data Table"}</definedName>
    <definedName name="wrn.OMreport." localSheetId="24" hidden="1">{"OM_data",#N/A,FALSE,"O&amp;M Data Table";"OM_regulatory_adjustments",#N/A,FALSE,"O&amp;M Data Table";"OM_select_data",#N/A,FALSE,"O&amp;M Data Table"}</definedName>
    <definedName name="wrn.OMreport." localSheetId="23" hidden="1">{"OM_data",#N/A,FALSE,"O&amp;M Data Table";"OM_regulatory_adjustments",#N/A,FALSE,"O&amp;M Data Table";"OM_select_data",#N/A,FALSE,"O&amp;M Data Table"}</definedName>
    <definedName name="wrn.OMreport." localSheetId="21" hidden="1">{"OM_data",#N/A,FALSE,"O&amp;M Data Table";"OM_regulatory_adjustments",#N/A,FALSE,"O&amp;M Data Table";"OM_select_data",#N/A,FALSE,"O&amp;M Data Table"}</definedName>
    <definedName name="wrn.OMreport." localSheetId="14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localSheetId="6" hidden="1">{"PARTNERS CAPITAL STMT",#N/A,FALSE,"Partners Capital"}</definedName>
    <definedName name="wrn.PARTNERS._.CAPITAL._.STMT." localSheetId="26" hidden="1">{"PARTNERS CAPITAL STMT",#N/A,FALSE,"Partners Capital"}</definedName>
    <definedName name="wrn.PARTNERS._.CAPITAL._.STMT." localSheetId="25" hidden="1">{"PARTNERS CAPITAL STMT",#N/A,FALSE,"Partners Capital"}</definedName>
    <definedName name="wrn.PARTNERS._.CAPITAL._.STMT." localSheetId="24" hidden="1">{"PARTNERS CAPITAL STMT",#N/A,FALSE,"Partners Capital"}</definedName>
    <definedName name="wrn.PARTNERS._.CAPITAL._.STMT." localSheetId="21" hidden="1">{"PARTNERS CAPITAL STMT",#N/A,FALSE,"Partners Capital"}</definedName>
    <definedName name="wrn.PARTNERS._.CAPITAL._.STMT." localSheetId="14" hidden="1">{"PARTNERS CAPITAL STMT",#N/A,FALSE,"Partners Capital"}</definedName>
    <definedName name="wrn.PARTNERS._.CAPITAL._.STMT." hidden="1">{"PARTNERS CAPITAL STMT",#N/A,FALSE,"Partners Capital"}</definedName>
    <definedName name="wrn.Plan._.Support._.Only." localSheetId="6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26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25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24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21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14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localSheetId="6" hidden="1">{#N/A,#N/A,FALSE,"Part E";#N/A,#N/A,FALSE,"E.1 Prelim Earnings Plan"}</definedName>
    <definedName name="wrn.Preliminary._.Plan." localSheetId="26" hidden="1">{#N/A,#N/A,FALSE,"Part E";#N/A,#N/A,FALSE,"E.1 Prelim Earnings Plan"}</definedName>
    <definedName name="wrn.Preliminary._.Plan." localSheetId="25" hidden="1">{#N/A,#N/A,FALSE,"Part E";#N/A,#N/A,FALSE,"E.1 Prelim Earnings Plan"}</definedName>
    <definedName name="wrn.Preliminary._.Plan." localSheetId="24" hidden="1">{#N/A,#N/A,FALSE,"Part E";#N/A,#N/A,FALSE,"E.1 Prelim Earnings Plan"}</definedName>
    <definedName name="wrn.Preliminary._.Plan." localSheetId="21" hidden="1">{#N/A,#N/A,FALSE,"Part E";#N/A,#N/A,FALSE,"E.1 Prelim Earnings Plan"}</definedName>
    <definedName name="wrn.Preliminary._.Plan." localSheetId="14" hidden="1">{#N/A,#N/A,FALSE,"Part E";#N/A,#N/A,FALSE,"E.1 Prelim Earnings Plan"}</definedName>
    <definedName name="wrn.Preliminary._.Plan." hidden="1">{#N/A,#N/A,FALSE,"Part E";#N/A,#N/A,FALSE,"E.1 Prelim Earnings Plan"}</definedName>
    <definedName name="wrn.President._.Report." localSheetId="6" hidden="1">{#N/A,#N/A,FALSE,"President's Cover";#N/A,#N/A,FALSE,"A.1 1998 Objectives";#N/A,#N/A,FALSE,"A.2 President's Measures";#N/A,#N/A,FALSE,"A.3 Commentary"}</definedName>
    <definedName name="wrn.President._.Report." localSheetId="26" hidden="1">{#N/A,#N/A,FALSE,"President's Cover";#N/A,#N/A,FALSE,"A.1 1998 Objectives";#N/A,#N/A,FALSE,"A.2 President's Measures";#N/A,#N/A,FALSE,"A.3 Commentary"}</definedName>
    <definedName name="wrn.President._.Report." localSheetId="25" hidden="1">{#N/A,#N/A,FALSE,"President's Cover";#N/A,#N/A,FALSE,"A.1 1998 Objectives";#N/A,#N/A,FALSE,"A.2 President's Measures";#N/A,#N/A,FALSE,"A.3 Commentary"}</definedName>
    <definedName name="wrn.President._.Report." localSheetId="24" hidden="1">{#N/A,#N/A,FALSE,"President's Cover";#N/A,#N/A,FALSE,"A.1 1998 Objectives";#N/A,#N/A,FALSE,"A.2 President's Measures";#N/A,#N/A,FALSE,"A.3 Commentary"}</definedName>
    <definedName name="wrn.President._.Report." localSheetId="21" hidden="1">{#N/A,#N/A,FALSE,"President's Cover";#N/A,#N/A,FALSE,"A.1 1998 Objectives";#N/A,#N/A,FALSE,"A.2 President's Measures";#N/A,#N/A,FALSE,"A.3 Commentary"}</definedName>
    <definedName name="wrn.President._.Report." localSheetId="14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print." localSheetId="6" hidden="1">{#N/A,#N/A,FALSE,"Japan 2003";#N/A,#N/A,FALSE,"Sheet2"}</definedName>
    <definedName name="wrn.print." localSheetId="26" hidden="1">{#N/A,#N/A,FALSE,"Japan 2003";#N/A,#N/A,FALSE,"Sheet2"}</definedName>
    <definedName name="wrn.print." localSheetId="25" hidden="1">{#N/A,#N/A,FALSE,"Japan 2003";#N/A,#N/A,FALSE,"Sheet2"}</definedName>
    <definedName name="wrn.print." localSheetId="24" hidden="1">{#N/A,#N/A,FALSE,"Japan 2003";#N/A,#N/A,FALSE,"Sheet2"}</definedName>
    <definedName name="wrn.print." localSheetId="21" hidden="1">{#N/A,#N/A,FALSE,"Japan 2003";#N/A,#N/A,FALSE,"Sheet2"}</definedName>
    <definedName name="wrn.print." localSheetId="14" hidden="1">{#N/A,#N/A,FALSE,"Japan 2003";#N/A,#N/A,FALSE,"Sheet2"}</definedName>
    <definedName name="wrn.print." hidden="1">{#N/A,#N/A,FALSE,"Japan 2003";#N/A,#N/A,FALSE,"Sheet2"}</definedName>
    <definedName name="wrn.Print._.All._.Exhibits." localSheetId="6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26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25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24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2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14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6" hidden="1">{"summary",#N/A,FALSE,"Valuation Analysis";"assumptions1",#N/A,FALSE,"Valuation Analysis";"assumptions2",#N/A,FALSE,"Valuation Analysis"}</definedName>
    <definedName name="wrn.print._.all._.sheets." localSheetId="26" hidden="1">{"summary",#N/A,FALSE,"Valuation Analysis";"assumptions1",#N/A,FALSE,"Valuation Analysis";"assumptions2",#N/A,FALSE,"Valuation Analysis"}</definedName>
    <definedName name="wrn.print._.all._.sheets." localSheetId="25" hidden="1">{"summary",#N/A,FALSE,"Valuation Analysis";"assumptions1",#N/A,FALSE,"Valuation Analysis";"assumptions2",#N/A,FALSE,"Valuation Analysis"}</definedName>
    <definedName name="wrn.print._.all._.sheets." localSheetId="24" hidden="1">{"summary",#N/A,FALSE,"Valuation Analysis";"assumptions1",#N/A,FALSE,"Valuation Analysis";"assumptions2",#N/A,FALSE,"Valuation Analysis"}</definedName>
    <definedName name="wrn.print._.all._.sheets." localSheetId="21" hidden="1">{"summary",#N/A,FALSE,"Valuation Analysis";"assumptions1",#N/A,FALSE,"Valuation Analysis";"assumptions2",#N/A,FALSE,"Valuation Analysis"}</definedName>
    <definedName name="wrn.print._.all._.sheets." localSheetId="14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6" hidden="1">{"Extra 1",#N/A,FALSE,"Blank"}</definedName>
    <definedName name="wrn.Print._.Blank._.Exhibit." localSheetId="26" hidden="1">{"Extra 1",#N/A,FALSE,"Blank"}</definedName>
    <definedName name="wrn.Print._.Blank._.Exhibit." localSheetId="25" hidden="1">{"Extra 1",#N/A,FALSE,"Blank"}</definedName>
    <definedName name="wrn.Print._.Blank._.Exhibit." localSheetId="24" hidden="1">{"Extra 1",#N/A,FALSE,"Blank"}</definedName>
    <definedName name="wrn.Print._.Blank._.Exhibit." localSheetId="21" hidden="1">{"Extra 1",#N/A,FALSE,"Blank"}</definedName>
    <definedName name="wrn.Print._.Blank._.Exhibit." localSheetId="14" hidden="1">{"Extra 1",#N/A,FALSE,"Blank"}</definedName>
    <definedName name="wrn.Print._.Blank._.Exhibit." hidden="1">{"Extra 1",#N/A,FALSE,"Blank"}</definedName>
    <definedName name="wrn.Print._.BS._.Exhibits." localSheetId="6" hidden="1">{"BS Dollar",#N/A,FALSE,"BS";"BS CS",#N/A,FALSE,"BS"}</definedName>
    <definedName name="wrn.Print._.BS._.Exhibits." localSheetId="26" hidden="1">{"BS Dollar",#N/A,FALSE,"BS";"BS CS",#N/A,FALSE,"BS"}</definedName>
    <definedName name="wrn.Print._.BS._.Exhibits." localSheetId="25" hidden="1">{"BS Dollar",#N/A,FALSE,"BS";"BS CS",#N/A,FALSE,"BS"}</definedName>
    <definedName name="wrn.Print._.BS._.Exhibits." localSheetId="24" hidden="1">{"BS Dollar",#N/A,FALSE,"BS";"BS CS",#N/A,FALSE,"BS"}</definedName>
    <definedName name="wrn.Print._.BS._.Exhibits." localSheetId="21" hidden="1">{"BS Dollar",#N/A,FALSE,"BS";"BS CS",#N/A,FALSE,"BS"}</definedName>
    <definedName name="wrn.Print._.BS._.Exhibits." localSheetId="14" hidden="1">{"BS Dollar",#N/A,FALSE,"BS";"BS CS",#N/A,FALSE,"BS"}</definedName>
    <definedName name="wrn.Print._.BS._.Exhibits." hidden="1">{"BS Dollar",#N/A,FALSE,"BS";"BS CS",#N/A,FALSE,"BS"}</definedName>
    <definedName name="wrn.Print._.CF._.Exhibit." localSheetId="6" hidden="1">{"CF Dollar",#N/A,FALSE,"CF"}</definedName>
    <definedName name="wrn.Print._.CF._.Exhibit." localSheetId="26" hidden="1">{"CF Dollar",#N/A,FALSE,"CF"}</definedName>
    <definedName name="wrn.Print._.CF._.Exhibit." localSheetId="25" hidden="1">{"CF Dollar",#N/A,FALSE,"CF"}</definedName>
    <definedName name="wrn.Print._.CF._.Exhibit." localSheetId="24" hidden="1">{"CF Dollar",#N/A,FALSE,"CF"}</definedName>
    <definedName name="wrn.Print._.CF._.Exhibit." localSheetId="21" hidden="1">{"CF Dollar",#N/A,FALSE,"CF"}</definedName>
    <definedName name="wrn.Print._.CF._.Exhibit." localSheetId="14" hidden="1">{"CF Dollar",#N/A,FALSE,"CF"}</definedName>
    <definedName name="wrn.Print._.CF._.Exhibit." hidden="1">{"CF Dollar",#N/A,FALSE,"CF"}</definedName>
    <definedName name="wrn.Print._.Everything." localSheetId="6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localSheetId="26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localSheetId="25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localSheetId="24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localSheetId="21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localSheetId="14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localSheetId="6" hidden="1">{"Inc Stmt Dollar",#N/A,FALSE,"IS";"Inc Stmt CS",#N/A,FALSE,"IS"}</definedName>
    <definedName name="wrn.Print._.IS._.Exhibits." localSheetId="26" hidden="1">{"Inc Stmt Dollar",#N/A,FALSE,"IS";"Inc Stmt CS",#N/A,FALSE,"IS"}</definedName>
    <definedName name="wrn.Print._.IS._.Exhibits." localSheetId="25" hidden="1">{"Inc Stmt Dollar",#N/A,FALSE,"IS";"Inc Stmt CS",#N/A,FALSE,"IS"}</definedName>
    <definedName name="wrn.Print._.IS._.Exhibits." localSheetId="24" hidden="1">{"Inc Stmt Dollar",#N/A,FALSE,"IS";"Inc Stmt CS",#N/A,FALSE,"IS"}</definedName>
    <definedName name="wrn.Print._.IS._.Exhibits." localSheetId="21" hidden="1">{"Inc Stmt Dollar",#N/A,FALSE,"IS";"Inc Stmt CS",#N/A,FALSE,"IS"}</definedName>
    <definedName name="wrn.Print._.IS._.Exhibits." localSheetId="14" hidden="1">{"Inc Stmt Dollar",#N/A,FALSE,"IS";"Inc Stmt CS",#N/A,FALSE,"IS"}</definedName>
    <definedName name="wrn.Print._.IS._.Exhibits." hidden="1">{"Inc Stmt Dollar",#N/A,FALSE,"IS";"Inc Stmt CS",#N/A,FALSE,"IS"}</definedName>
    <definedName name="wrn.Print._.Ratio._.Exhibits." localSheetId="6" hidden="1">{"Ratio No.1",#N/A,FALSE,"Ratio";"Ratio No.2",#N/A,FALSE,"Ratio"}</definedName>
    <definedName name="wrn.Print._.Ratio._.Exhibits." localSheetId="26" hidden="1">{"Ratio No.1",#N/A,FALSE,"Ratio";"Ratio No.2",#N/A,FALSE,"Ratio"}</definedName>
    <definedName name="wrn.Print._.Ratio._.Exhibits." localSheetId="25" hidden="1">{"Ratio No.1",#N/A,FALSE,"Ratio";"Ratio No.2",#N/A,FALSE,"Ratio"}</definedName>
    <definedName name="wrn.Print._.Ratio._.Exhibits." localSheetId="24" hidden="1">{"Ratio No.1",#N/A,FALSE,"Ratio";"Ratio No.2",#N/A,FALSE,"Ratio"}</definedName>
    <definedName name="wrn.Print._.Ratio._.Exhibits." localSheetId="21" hidden="1">{"Ratio No.1",#N/A,FALSE,"Ratio";"Ratio No.2",#N/A,FALSE,"Ratio"}</definedName>
    <definedName name="wrn.Print._.Ratio._.Exhibits." localSheetId="14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6" hidden="1">{#N/A,#N/A,FALSE,"Projected Data &amp; SUBJECT-INPUTS"}</definedName>
    <definedName name="wrn.Projected._.Data._.and._.Subject._.Company._.Data." localSheetId="26" hidden="1">{#N/A,#N/A,FALSE,"Projected Data &amp; SUBJECT-INPUTS"}</definedName>
    <definedName name="wrn.Projected._.Data._.and._.Subject._.Company._.Data." localSheetId="25" hidden="1">{#N/A,#N/A,FALSE,"Projected Data &amp; SUBJECT-INPUTS"}</definedName>
    <definedName name="wrn.Projected._.Data._.and._.Subject._.Company._.Data." localSheetId="24" hidden="1">{#N/A,#N/A,FALSE,"Projected Data &amp; SUBJECT-INPUTS"}</definedName>
    <definedName name="wrn.Projected._.Data._.and._.Subject._.Company._.Data." localSheetId="21" hidden="1">{#N/A,#N/A,FALSE,"Projected Data &amp; SUBJECT-INPUTS"}</definedName>
    <definedName name="wrn.Projected._.Data._.and._.Subject._.Company._.Data." localSheetId="14" hidden="1">{#N/A,#N/A,FALSE,"Projected Data &amp; SUBJECT-INPUTS"}</definedName>
    <definedName name="wrn.Projected._.Data._.and._.Subject._.Company._.Data." hidden="1">{#N/A,#N/A,FALSE,"Projected Data &amp; SUBJECT-INPUTS"}</definedName>
    <definedName name="wrn.Quarter._.1._.Forecast." localSheetId="6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26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25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24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21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14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6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26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25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24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21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14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6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26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25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24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21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14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6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26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25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24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21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14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localSheetId="6" hidden="1">{"page1",#N/A,FALSE,"Range Value - Incl Reclasses";"page2",#N/A,FALSE,"Range Value - Incl Reclasses";"page3",#N/A,FALSE,"Range Value - Incl Reclasses"}</definedName>
    <definedName name="wrn.Range._.Values." localSheetId="26" hidden="1">{"page1",#N/A,FALSE,"Range Value - Incl Reclasses";"page2",#N/A,FALSE,"Range Value - Incl Reclasses";"page3",#N/A,FALSE,"Range Value - Incl Reclasses"}</definedName>
    <definedName name="wrn.Range._.Values." localSheetId="25" hidden="1">{"page1",#N/A,FALSE,"Range Value - Incl Reclasses";"page2",#N/A,FALSE,"Range Value - Incl Reclasses";"page3",#N/A,FALSE,"Range Value - Incl Reclasses"}</definedName>
    <definedName name="wrn.Range._.Values." localSheetId="24" hidden="1">{"page1",#N/A,FALSE,"Range Value - Incl Reclasses";"page2",#N/A,FALSE,"Range Value - Incl Reclasses";"page3",#N/A,FALSE,"Range Value - Incl Reclasses"}</definedName>
    <definedName name="wrn.Range._.Values." localSheetId="21" hidden="1">{"page1",#N/A,FALSE,"Range Value - Incl Reclasses";"page2",#N/A,FALSE,"Range Value - Incl Reclasses";"page3",#N/A,FALSE,"Range Value - Incl Reclasses"}</definedName>
    <definedName name="wrn.Range._.Values." localSheetId="14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localSheetId="6" hidden="1">{"Inc Stmt Exhibit",#N/A,FALSE,"IS";"BS Exhibit",#N/A,FALSE,"BS";"Ratio No.1",#N/A,FALSE,"Ratio";"Ratio No.2",#N/A,FALSE,"Ratio"}</definedName>
    <definedName name="wrn.Report._.Exhibits." localSheetId="26" hidden="1">{"Inc Stmt Exhibit",#N/A,FALSE,"IS";"BS Exhibit",#N/A,FALSE,"BS";"Ratio No.1",#N/A,FALSE,"Ratio";"Ratio No.2",#N/A,FALSE,"Ratio"}</definedName>
    <definedName name="wrn.Report._.Exhibits." localSheetId="25" hidden="1">{"Inc Stmt Exhibit",#N/A,FALSE,"IS";"BS Exhibit",#N/A,FALSE,"BS";"Ratio No.1",#N/A,FALSE,"Ratio";"Ratio No.2",#N/A,FALSE,"Ratio"}</definedName>
    <definedName name="wrn.Report._.Exhibits." localSheetId="24" hidden="1">{"Inc Stmt Exhibit",#N/A,FALSE,"IS";"BS Exhibit",#N/A,FALSE,"BS";"Ratio No.1",#N/A,FALSE,"Ratio";"Ratio No.2",#N/A,FALSE,"Ratio"}</definedName>
    <definedName name="wrn.Report._.Exhibits." localSheetId="21" hidden="1">{"Inc Stmt Exhibit",#N/A,FALSE,"IS";"BS Exhibit",#N/A,FALSE,"BS";"Ratio No.1",#N/A,FALSE,"Ratio";"Ratio No.2",#N/A,FALSE,"Ratio"}</definedName>
    <definedName name="wrn.Report._.Exhibits." localSheetId="14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1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localSheetId="6" hidden="1">{"revenue detail 1",#N/A,FALSE,"Revenue Detail";"revenue detail 2",#N/A,FALSE,"Revenue Detail";"revenue detail 3",#N/A,FALSE,"Revenue Detail";"revenue detail 4",#N/A,FALSE,"Revenue Detail"}</definedName>
    <definedName name="wrn.revenue._.detail." localSheetId="26" hidden="1">{"revenue detail 1",#N/A,FALSE,"Revenue Detail";"revenue detail 2",#N/A,FALSE,"Revenue Detail";"revenue detail 3",#N/A,FALSE,"Revenue Detail";"revenue detail 4",#N/A,FALSE,"Revenue Detail"}</definedName>
    <definedName name="wrn.revenue._.detail." localSheetId="25" hidden="1">{"revenue detail 1",#N/A,FALSE,"Revenue Detail";"revenue detail 2",#N/A,FALSE,"Revenue Detail";"revenue detail 3",#N/A,FALSE,"Revenue Detail";"revenue detail 4",#N/A,FALSE,"Revenue Detail"}</definedName>
    <definedName name="wrn.revenue._.detail." localSheetId="24" hidden="1">{"revenue detail 1",#N/A,FALSE,"Revenue Detail";"revenue detail 2",#N/A,FALSE,"Revenue Detail";"revenue detail 3",#N/A,FALSE,"Revenue Detail";"revenue detail 4",#N/A,FALSE,"Revenue Detail"}</definedName>
    <definedName name="wrn.revenue._.detail." localSheetId="21" hidden="1">{"revenue detail 1",#N/A,FALSE,"Revenue Detail";"revenue detail 2",#N/A,FALSE,"Revenue Detail";"revenue detail 3",#N/A,FALSE,"Revenue Detail";"revenue detail 4",#N/A,FALSE,"Revenue Detail"}</definedName>
    <definedName name="wrn.revenue._.detail." localSheetId="14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6" hidden="1">{"revenue graph",#N/A,FALSE,"Revenue Graph"}</definedName>
    <definedName name="wrn.revenue._.graph." localSheetId="26" hidden="1">{"revenue graph",#N/A,FALSE,"Revenue Graph"}</definedName>
    <definedName name="wrn.revenue._.graph." localSheetId="25" hidden="1">{"revenue graph",#N/A,FALSE,"Revenue Graph"}</definedName>
    <definedName name="wrn.revenue._.graph." localSheetId="24" hidden="1">{"revenue graph",#N/A,FALSE,"Revenue Graph"}</definedName>
    <definedName name="wrn.revenue._.graph." localSheetId="21" hidden="1">{"revenue graph",#N/A,FALSE,"Revenue Graph"}</definedName>
    <definedName name="wrn.revenue._.graph." localSheetId="14" hidden="1">{"revenue graph",#N/A,FALSE,"Revenue Graph"}</definedName>
    <definedName name="wrn.revenue._.graph." hidden="1">{"revenue graph",#N/A,FALSE,"Revenue Graph"}</definedName>
    <definedName name="wrn.sample." localSheetId="6" hidden="1">{"sample",#N/A,FALSE,"Client Input Sheet"}</definedName>
    <definedName name="wrn.sample." localSheetId="26" hidden="1">{"sample",#N/A,FALSE,"Client Input Sheet"}</definedName>
    <definedName name="wrn.sample." localSheetId="25" hidden="1">{"sample",#N/A,FALSE,"Client Input Sheet"}</definedName>
    <definedName name="wrn.sample." localSheetId="24" hidden="1">{"sample",#N/A,FALSE,"Client Input Sheet"}</definedName>
    <definedName name="wrn.sample." localSheetId="21" hidden="1">{"sample",#N/A,FALSE,"Client Input Sheet"}</definedName>
    <definedName name="wrn.sample." localSheetId="14" hidden="1">{"sample",#N/A,FALSE,"Client Input Sheet"}</definedName>
    <definedName name="wrn.sample." hidden="1">{"sample",#N/A,FALSE,"Client Input Sheet"}</definedName>
    <definedName name="wrn.Shorten._.Version." localSheetId="6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localSheetId="26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localSheetId="25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localSheetId="24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localSheetId="2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localSheetId="14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localSheetId="6" hidden="1">{#N/A,#N/A,FALSE,"IS US";#N/A,#N/A,FALSE,"BS US";#N/A,#N/A,FALSE,"IS LOCAL";#N/A,#N/A,FALSE,"BS INPUT";#N/A,#N/A,FALSE,"EQUITY";#N/A,#N/A,FALSE,"LOCAL ADJ";#N/A,#N/A,FALSE,"GAAP ADJ"}</definedName>
    <definedName name="wrn.Standard." localSheetId="26" hidden="1">{#N/A,#N/A,FALSE,"IS US";#N/A,#N/A,FALSE,"BS US";#N/A,#N/A,FALSE,"IS LOCAL";#N/A,#N/A,FALSE,"BS INPUT";#N/A,#N/A,FALSE,"EQUITY";#N/A,#N/A,FALSE,"LOCAL ADJ";#N/A,#N/A,FALSE,"GAAP ADJ"}</definedName>
    <definedName name="wrn.Standard." localSheetId="25" hidden="1">{#N/A,#N/A,FALSE,"IS US";#N/A,#N/A,FALSE,"BS US";#N/A,#N/A,FALSE,"IS LOCAL";#N/A,#N/A,FALSE,"BS INPUT";#N/A,#N/A,FALSE,"EQUITY";#N/A,#N/A,FALSE,"LOCAL ADJ";#N/A,#N/A,FALSE,"GAAP ADJ"}</definedName>
    <definedName name="wrn.Standard." localSheetId="24" hidden="1">{#N/A,#N/A,FALSE,"IS US";#N/A,#N/A,FALSE,"BS US";#N/A,#N/A,FALSE,"IS LOCAL";#N/A,#N/A,FALSE,"BS INPUT";#N/A,#N/A,FALSE,"EQUITY";#N/A,#N/A,FALSE,"LOCAL ADJ";#N/A,#N/A,FALSE,"GAAP ADJ"}</definedName>
    <definedName name="wrn.Standard." localSheetId="21" hidden="1">{#N/A,#N/A,FALSE,"IS US";#N/A,#N/A,FALSE,"BS US";#N/A,#N/A,FALSE,"IS LOCAL";#N/A,#N/A,FALSE,"BS INPUT";#N/A,#N/A,FALSE,"EQUITY";#N/A,#N/A,FALSE,"LOCAL ADJ";#N/A,#N/A,FALSE,"GAAP ADJ"}</definedName>
    <definedName name="wrn.Standard." localSheetId="14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localSheetId="6" hidden="1">{"STMT OF CASH FLOWS",#N/A,FALSE,"Cash Flows Indirect"}</definedName>
    <definedName name="wrn.STMT._.OF._.CASH._.FLOWS." localSheetId="26" hidden="1">{"STMT OF CASH FLOWS",#N/A,FALSE,"Cash Flows Indirect"}</definedName>
    <definedName name="wrn.STMT._.OF._.CASH._.FLOWS." localSheetId="25" hidden="1">{"STMT OF CASH FLOWS",#N/A,FALSE,"Cash Flows Indirect"}</definedName>
    <definedName name="wrn.STMT._.OF._.CASH._.FLOWS." localSheetId="24" hidden="1">{"STMT OF CASH FLOWS",#N/A,FALSE,"Cash Flows Indirect"}</definedName>
    <definedName name="wrn.STMT._.OF._.CASH._.FLOWS." localSheetId="21" hidden="1">{"STMT OF CASH FLOWS",#N/A,FALSE,"Cash Flows Indirect"}</definedName>
    <definedName name="wrn.STMT._.OF._.CASH._.FLOWS." localSheetId="14" hidden="1">{"STMT OF CASH FLOWS",#N/A,FALSE,"Cash Flows Indirect"}</definedName>
    <definedName name="wrn.STMT._.OF._.CASH._.FLOWS." hidden="1">{"STMT OF CASH FLOWS",#N/A,FALSE,"Cash Flows Indirect"}</definedName>
    <definedName name="wrn.summary." localSheetId="6" hidden="1">{"summary",#N/A,FALSE,"Valuation Analysis"}</definedName>
    <definedName name="wrn.summary." localSheetId="26" hidden="1">{"summary",#N/A,FALSE,"Valuation Analysis"}</definedName>
    <definedName name="wrn.summary." localSheetId="25" hidden="1">{"summary",#N/A,FALSE,"Valuation Analysis"}</definedName>
    <definedName name="wrn.summary." localSheetId="24" hidden="1">{"summary",#N/A,FALSE,"Valuation Analysis"}</definedName>
    <definedName name="wrn.summary." localSheetId="21" hidden="1">{"summary",#N/A,FALSE,"Valuation Analysis"}</definedName>
    <definedName name="wrn.summary." localSheetId="14" hidden="1">{"summary",#N/A,FALSE,"Valuation Analysis"}</definedName>
    <definedName name="wrn.summary." hidden="1">{"summary",#N/A,FALSE,"Valuation Analysis"}</definedName>
    <definedName name="wrn.summary._.schedules." localSheetId="6" hidden="1">{"summary1",#N/A,FALSE,"Summary of Values";"summary2",#N/A,FALSE,"Summary of Values"}</definedName>
    <definedName name="wrn.summary._.schedules." localSheetId="26" hidden="1">{"summary1",#N/A,FALSE,"Summary of Values";"summary2",#N/A,FALSE,"Summary of Values"}</definedName>
    <definedName name="wrn.summary._.schedules." localSheetId="25" hidden="1">{"summary1",#N/A,FALSE,"Summary of Values";"summary2",#N/A,FALSE,"Summary of Values"}</definedName>
    <definedName name="wrn.summary._.schedules." localSheetId="24" hidden="1">{"summary1",#N/A,FALSE,"Summary of Values";"summary2",#N/A,FALSE,"Summary of Values"}</definedName>
    <definedName name="wrn.summary._.schedules." localSheetId="21" hidden="1">{"summary1",#N/A,FALSE,"Summary of Values";"summary2",#N/A,FALSE,"Summary of Values"}</definedName>
    <definedName name="wrn.summary._.schedules." localSheetId="14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pplemental._.Pkg.." localSheetId="6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26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25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24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21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14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localSheetId="6" hidden="1">{"BALANCE SHEET ACCOUNTS",#N/A,TRUE,"Working Trial Balance";"INCOME ACCOUNTS",#N/A,TRUE,"Working Trial Balance"}</definedName>
    <definedName name="wrn.TB._.ALL._.ACCTS." localSheetId="26" hidden="1">{"BALANCE SHEET ACCOUNTS",#N/A,TRUE,"Working Trial Balance";"INCOME ACCOUNTS",#N/A,TRUE,"Working Trial Balance"}</definedName>
    <definedName name="wrn.TB._.ALL._.ACCTS." localSheetId="25" hidden="1">{"BALANCE SHEET ACCOUNTS",#N/A,TRUE,"Working Trial Balance";"INCOME ACCOUNTS",#N/A,TRUE,"Working Trial Balance"}</definedName>
    <definedName name="wrn.TB._.ALL._.ACCTS." localSheetId="24" hidden="1">{"BALANCE SHEET ACCOUNTS",#N/A,TRUE,"Working Trial Balance";"INCOME ACCOUNTS",#N/A,TRUE,"Working Trial Balance"}</definedName>
    <definedName name="wrn.TB._.ALL._.ACCTS." localSheetId="21" hidden="1">{"BALANCE SHEET ACCOUNTS",#N/A,TRUE,"Working Trial Balance";"INCOME ACCOUNTS",#N/A,TRUE,"Working Trial Balance"}</definedName>
    <definedName name="wrn.TB._.ALL._.ACCTS." localSheetId="14" hidden="1">{"BALANCE SHEET ACCOUNTS",#N/A,TRUE,"Working Trial Balance";"INCOME ACCOUNTS",#N/A,TRUE,"Working Trial Balance"}</definedName>
    <definedName name="wrn.TB._.ALL._.ACCTS." hidden="1">{"BALANCE SHEET ACCOUNTS",#N/A,TRUE,"Working Trial Balance";"INCOME ACCOUNTS",#N/A,TRUE,"Working Trial Balance"}</definedName>
    <definedName name="wrn.TB._.BALANCE._.SHEET." localSheetId="6" hidden="1">{"BALANCE SHEET ACCOUNTS",#N/A,FALSE,"Working Trial Balance"}</definedName>
    <definedName name="wrn.TB._.BALANCE._.SHEET." localSheetId="26" hidden="1">{"BALANCE SHEET ACCOUNTS",#N/A,FALSE,"Working Trial Balance"}</definedName>
    <definedName name="wrn.TB._.BALANCE._.SHEET." localSheetId="25" hidden="1">{"BALANCE SHEET ACCOUNTS",#N/A,FALSE,"Working Trial Balance"}</definedName>
    <definedName name="wrn.TB._.BALANCE._.SHEET." localSheetId="24" hidden="1">{"BALANCE SHEET ACCOUNTS",#N/A,FALSE,"Working Trial Balance"}</definedName>
    <definedName name="wrn.TB._.BALANCE._.SHEET." localSheetId="21" hidden="1">{"BALANCE SHEET ACCOUNTS",#N/A,FALSE,"Working Trial Balance"}</definedName>
    <definedName name="wrn.TB._.BALANCE._.SHEET." localSheetId="14" hidden="1">{"BALANCE SHEET ACCOUNTS",#N/A,FALSE,"Working Trial Balance"}</definedName>
    <definedName name="wrn.TB._.BALANCE._.SHEET." hidden="1">{"BALANCE SHEET ACCOUNTS",#N/A,FALSE,"Working Trial Balance"}</definedName>
    <definedName name="wrn.TB._.EXPLANATIONS." localSheetId="6" hidden="1">{"EXPLANATIONS",#N/A,FALSE,"Working Trial Balance"}</definedName>
    <definedName name="wrn.TB._.EXPLANATIONS." localSheetId="26" hidden="1">{"EXPLANATIONS",#N/A,FALSE,"Working Trial Balance"}</definedName>
    <definedName name="wrn.TB._.EXPLANATIONS." localSheetId="25" hidden="1">{"EXPLANATIONS",#N/A,FALSE,"Working Trial Balance"}</definedName>
    <definedName name="wrn.TB._.EXPLANATIONS." localSheetId="24" hidden="1">{"EXPLANATIONS",#N/A,FALSE,"Working Trial Balance"}</definedName>
    <definedName name="wrn.TB._.EXPLANATIONS." localSheetId="21" hidden="1">{"EXPLANATIONS",#N/A,FALSE,"Working Trial Balance"}</definedName>
    <definedName name="wrn.TB._.EXPLANATIONS." localSheetId="14" hidden="1">{"EXPLANATIONS",#N/A,FALSE,"Working Trial Balance"}</definedName>
    <definedName name="wrn.TB._.EXPLANATIONS." hidden="1">{"EXPLANATIONS",#N/A,FALSE,"Working Trial Balance"}</definedName>
    <definedName name="wrn.TB._.INCOME._.STMT." localSheetId="6" hidden="1">{"INCOME ACCOUNTS",#N/A,FALSE,"Working Trial Balance"}</definedName>
    <definedName name="wrn.TB._.INCOME._.STMT." localSheetId="26" hidden="1">{"INCOME ACCOUNTS",#N/A,FALSE,"Working Trial Balance"}</definedName>
    <definedName name="wrn.TB._.INCOME._.STMT." localSheetId="25" hidden="1">{"INCOME ACCOUNTS",#N/A,FALSE,"Working Trial Balance"}</definedName>
    <definedName name="wrn.TB._.INCOME._.STMT." localSheetId="24" hidden="1">{"INCOME ACCOUNTS",#N/A,FALSE,"Working Trial Balance"}</definedName>
    <definedName name="wrn.TB._.INCOME._.STMT." localSheetId="21" hidden="1">{"INCOME ACCOUNTS",#N/A,FALSE,"Working Trial Balance"}</definedName>
    <definedName name="wrn.TB._.INCOME._.STMT." localSheetId="14" hidden="1">{"INCOME ACCOUNTS",#N/A,FALSE,"Working Trial Balance"}</definedName>
    <definedName name="wrn.TB._.INCOME._.STMT." hidden="1">{"INCOME ACCOUNTS",#N/A,FALSE,"Working Trial Balance"}</definedName>
    <definedName name="wrn.technology." localSheetId="6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localSheetId="26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localSheetId="25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localSheetId="24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localSheetId="21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localSheetId="14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localSheetId="6" hidden="1">{"trademark1",#N/A,FALSE,"Trademark(s) and Trade Name(s)"}</definedName>
    <definedName name="wrn.trademark._.and._.trade._.name." localSheetId="26" hidden="1">{"trademark1",#N/A,FALSE,"Trademark(s) and Trade Name(s)"}</definedName>
    <definedName name="wrn.trademark._.and._.trade._.name." localSheetId="25" hidden="1">{"trademark1",#N/A,FALSE,"Trademark(s) and Trade Name(s)"}</definedName>
    <definedName name="wrn.trademark._.and._.trade._.name." localSheetId="24" hidden="1">{"trademark1",#N/A,FALSE,"Trademark(s) and Trade Name(s)"}</definedName>
    <definedName name="wrn.trademark._.and._.trade._.name." localSheetId="21" hidden="1">{"trademark1",#N/A,FALSE,"Trademark(s) and Trade Name(s)"}</definedName>
    <definedName name="wrn.trademark._.and._.trade._.name." localSheetId="14" hidden="1">{"trademark1",#N/A,FALSE,"Trademark(s) and Trade Name(s)"}</definedName>
    <definedName name="wrn.trademark._.and._.trade._.name." hidden="1">{"trademark1",#N/A,FALSE,"Trademark(s) and Trade Name(s)"}</definedName>
    <definedName name="wrn.Worcester._.Model._._._.Full.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localSheetId="2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localSheetId="25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localSheetId="2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localSheetId="2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localSheetId="1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localSheetId="6" hidden="1">{"summary1",#N/A,FALSE,"Summary of Values";"summary2",#N/A,FALSE,"Summary of Values";"weighted average returns",#N/A,FALSE,"WACC and WARA";"fixed asset detail",#N/A,FALSE,"Fixed Asset Detail"}</definedName>
    <definedName name="wrn.work._.paper._.shcedules." localSheetId="26" hidden="1">{"summary1",#N/A,FALSE,"Summary of Values";"summary2",#N/A,FALSE,"Summary of Values";"weighted average returns",#N/A,FALSE,"WACC and WARA";"fixed asset detail",#N/A,FALSE,"Fixed Asset Detail"}</definedName>
    <definedName name="wrn.work._.paper._.shcedules." localSheetId="25" hidden="1">{"summary1",#N/A,FALSE,"Summary of Values";"summary2",#N/A,FALSE,"Summary of Values";"weighted average returns",#N/A,FALSE,"WACC and WARA";"fixed asset detail",#N/A,FALSE,"Fixed Asset Detail"}</definedName>
    <definedName name="wrn.work._.paper._.shcedules." localSheetId="24" hidden="1">{"summary1",#N/A,FALSE,"Summary of Values";"summary2",#N/A,FALSE,"Summary of Values";"weighted average returns",#N/A,FALSE,"WACC and WARA";"fixed asset detail",#N/A,FALSE,"Fixed Asset Detail"}</definedName>
    <definedName name="wrn.work._.paper._.shcedules." localSheetId="21" hidden="1">{"summary1",#N/A,FALSE,"Summary of Values";"summary2",#N/A,FALSE,"Summary of Values";"weighted average returns",#N/A,FALSE,"WACC and WARA";"fixed asset detail",#N/A,FALSE,"Fixed Asset Detail"}</definedName>
    <definedName name="wrn.work._.paper._.shcedules." localSheetId="14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localSheetId="6" hidden="1">{"page1",#N/A,FALSE,"X140withReclasses";"page2",#N/A,FALSE,"X140withReclasses";"page3",#N/A,FALSE,"X140withReclasses"}</definedName>
    <definedName name="wrn.X140." localSheetId="26" hidden="1">{"page1",#N/A,FALSE,"X140withReclasses";"page2",#N/A,FALSE,"X140withReclasses";"page3",#N/A,FALSE,"X140withReclasses"}</definedName>
    <definedName name="wrn.X140." localSheetId="25" hidden="1">{"page1",#N/A,FALSE,"X140withReclasses";"page2",#N/A,FALSE,"X140withReclasses";"page3",#N/A,FALSE,"X140withReclasses"}</definedName>
    <definedName name="wrn.X140." localSheetId="24" hidden="1">{"page1",#N/A,FALSE,"X140withReclasses";"page2",#N/A,FALSE,"X140withReclasses";"page3",#N/A,FALSE,"X140withReclasses"}</definedName>
    <definedName name="wrn.X140." localSheetId="21" hidden="1">{"page1",#N/A,FALSE,"X140withReclasses";"page2",#N/A,FALSE,"X140withReclasses";"page3",#N/A,FALSE,"X140withReclasses"}</definedName>
    <definedName name="wrn.X140." localSheetId="14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Year._.End._.Reporting._.Pkg.." localSheetId="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2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25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2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2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1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localSheetId="6" hidden="1">{"土地",#N/A,FALSE,"土地建物"}</definedName>
    <definedName name="wrn.土地." localSheetId="26" hidden="1">{"土地",#N/A,FALSE,"土地建物"}</definedName>
    <definedName name="wrn.土地." localSheetId="25" hidden="1">{"土地",#N/A,FALSE,"土地建物"}</definedName>
    <definedName name="wrn.土地." localSheetId="24" hidden="1">{"土地",#N/A,FALSE,"土地建物"}</definedName>
    <definedName name="wrn.土地." localSheetId="21" hidden="1">{"土地",#N/A,FALSE,"土地建物"}</definedName>
    <definedName name="wrn.土地." localSheetId="14" hidden="1">{"土地",#N/A,FALSE,"土地建物"}</definedName>
    <definedName name="wrn.土地." hidden="1">{"土地",#N/A,FALSE,"土地建物"}</definedName>
    <definedName name="wrn.建物." localSheetId="6" hidden="1">{"建物",#N/A,FALSE,"土地建物"}</definedName>
    <definedName name="wrn.建物." localSheetId="26" hidden="1">{"建物",#N/A,FALSE,"土地建物"}</definedName>
    <definedName name="wrn.建物." localSheetId="25" hidden="1">{"建物",#N/A,FALSE,"土地建物"}</definedName>
    <definedName name="wrn.建物." localSheetId="24" hidden="1">{"建物",#N/A,FALSE,"土地建物"}</definedName>
    <definedName name="wrn.建物." localSheetId="21" hidden="1">{"建物",#N/A,FALSE,"土地建物"}</definedName>
    <definedName name="wrn.建物." localSheetId="14" hidden="1">{"建物",#N/A,FALSE,"土地建物"}</definedName>
    <definedName name="wrn.建物." hidden="1">{"建物",#N/A,FALSE,"土地建物"}</definedName>
    <definedName name="WS">#REF!</definedName>
    <definedName name="wwwwww" localSheetId="24">#REF!</definedName>
    <definedName name="wwwwww" localSheetId="23">#REF!</definedName>
    <definedName name="wwwwww">#REF!</definedName>
    <definedName name="x" localSheetId="24">#REF!</definedName>
    <definedName name="x" localSheetId="23">#REF!</definedName>
    <definedName name="x">#REF!</definedName>
    <definedName name="XK_by_Peer_Group">#REF!</definedName>
    <definedName name="xx">#REF!</definedName>
    <definedName name="xxx" localSheetId="24">#REF!</definedName>
    <definedName name="xxx" localSheetId="23">#REF!</definedName>
    <definedName name="XXX">#REF!</definedName>
    <definedName name="xxxx">#REF!</definedName>
    <definedName name="xxxxxx" localSheetId="25">#REF!</definedName>
    <definedName name="xxxxxx">#REF!</definedName>
    <definedName name="xxxxxxx" localSheetId="6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26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25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24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2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14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_SELECTED">#REF!</definedName>
    <definedName name="YEAR2010">#REF!</definedName>
    <definedName name="YearList">#REF!</definedName>
    <definedName name="YearTag">#REF!</definedName>
    <definedName name="Yr1Depr">#REF!</definedName>
    <definedName name="yrh" localSheetId="6" hidden="1">{#N/A,#N/A,FALSE,"Aging Summary";#N/A,#N/A,FALSE,"Ratio Analysis";#N/A,#N/A,FALSE,"Test 120 Day Accts";#N/A,#N/A,FALSE,"Tickmarks"}</definedName>
    <definedName name="yrh" localSheetId="26" hidden="1">{#N/A,#N/A,FALSE,"Aging Summary";#N/A,#N/A,FALSE,"Ratio Analysis";#N/A,#N/A,FALSE,"Test 120 Day Accts";#N/A,#N/A,FALSE,"Tickmarks"}</definedName>
    <definedName name="yrh" localSheetId="25" hidden="1">{#N/A,#N/A,FALSE,"Aging Summary";#N/A,#N/A,FALSE,"Ratio Analysis";#N/A,#N/A,FALSE,"Test 120 Day Accts";#N/A,#N/A,FALSE,"Tickmarks"}</definedName>
    <definedName name="yrh" localSheetId="24" hidden="1">{#N/A,#N/A,FALSE,"Aging Summary";#N/A,#N/A,FALSE,"Ratio Analysis";#N/A,#N/A,FALSE,"Test 120 Day Accts";#N/A,#N/A,FALSE,"Tickmarks"}</definedName>
    <definedName name="yrh" localSheetId="21" hidden="1">{#N/A,#N/A,FALSE,"Aging Summary";#N/A,#N/A,FALSE,"Ratio Analysis";#N/A,#N/A,FALSE,"Test 120 Day Accts";#N/A,#N/A,FALSE,"Tickmarks"}</definedName>
    <definedName name="yrh" localSheetId="14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YRS_LEFT">#REF!</definedName>
    <definedName name="YTD_CF">#REF!</definedName>
    <definedName name="YTD_IS">#REF!</definedName>
    <definedName name="YTD_LAB" localSheetId="24">#REF!</definedName>
    <definedName name="YTD_LAB" localSheetId="23">#REF!</definedName>
    <definedName name="YTD_LAB">#REF!</definedName>
    <definedName name="YTD_LAB_VA" localSheetId="24">#REF!</definedName>
    <definedName name="YTD_LAB_VA" localSheetId="23">#REF!</definedName>
    <definedName name="YTD_LAB_VA">#REF!</definedName>
    <definedName name="YTD_RNM" localSheetId="24">#REF!</definedName>
    <definedName name="YTD_RNM" localSheetId="23">#REF!</definedName>
    <definedName name="YTD_RNM">#REF!</definedName>
    <definedName name="YTD_RNM_VA" localSheetId="24">#REF!</definedName>
    <definedName name="YTD_RNM_VA" localSheetId="23">#REF!</definedName>
    <definedName name="YTD_RNM_VA">#REF!</definedName>
    <definedName name="YTDACT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localSheetId="6" hidden="1">{#N/A,#N/A,FALSE,"Aging Summary";#N/A,#N/A,FALSE,"Ratio Analysis";#N/A,#N/A,FALSE,"Test 120 Day Accts";#N/A,#N/A,FALSE,"Tickmarks"}</definedName>
    <definedName name="ytrytry" localSheetId="26" hidden="1">{#N/A,#N/A,FALSE,"Aging Summary";#N/A,#N/A,FALSE,"Ratio Analysis";#N/A,#N/A,FALSE,"Test 120 Day Accts";#N/A,#N/A,FALSE,"Tickmarks"}</definedName>
    <definedName name="ytrytry" localSheetId="25" hidden="1">{#N/A,#N/A,FALSE,"Aging Summary";#N/A,#N/A,FALSE,"Ratio Analysis";#N/A,#N/A,FALSE,"Test 120 Day Accts";#N/A,#N/A,FALSE,"Tickmarks"}</definedName>
    <definedName name="ytrytry" localSheetId="24" hidden="1">{#N/A,#N/A,FALSE,"Aging Summary";#N/A,#N/A,FALSE,"Ratio Analysis";#N/A,#N/A,FALSE,"Test 120 Day Accts";#N/A,#N/A,FALSE,"Tickmarks"}</definedName>
    <definedName name="ytrytry" localSheetId="21" hidden="1">{#N/A,#N/A,FALSE,"Aging Summary";#N/A,#N/A,FALSE,"Ratio Analysis";#N/A,#N/A,FALSE,"Test 120 Day Accts";#N/A,#N/A,FALSE,"Tickmarks"}</definedName>
    <definedName name="ytrytry" localSheetId="14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localSheetId="6" hidden="1">{#N/A,#N/A,FALSE,"Aging Summary";#N/A,#N/A,FALSE,"Ratio Analysis";#N/A,#N/A,FALSE,"Test 120 Day Accts";#N/A,#N/A,FALSE,"Tickmarks"}</definedName>
    <definedName name="yy" localSheetId="26" hidden="1">{#N/A,#N/A,FALSE,"Aging Summary";#N/A,#N/A,FALSE,"Ratio Analysis";#N/A,#N/A,FALSE,"Test 120 Day Accts";#N/A,#N/A,FALSE,"Tickmarks"}</definedName>
    <definedName name="yy" localSheetId="25" hidden="1">{#N/A,#N/A,FALSE,"Aging Summary";#N/A,#N/A,FALSE,"Ratio Analysis";#N/A,#N/A,FALSE,"Test 120 Day Accts";#N/A,#N/A,FALSE,"Tickmarks"}</definedName>
    <definedName name="yy" localSheetId="24" hidden="1">{#N/A,#N/A,FALSE,"Aging Summary";#N/A,#N/A,FALSE,"Ratio Analysis";#N/A,#N/A,FALSE,"Test 120 Day Accts";#N/A,#N/A,FALSE,"Tickmarks"}</definedName>
    <definedName name="yy" localSheetId="21" hidden="1">{#N/A,#N/A,FALSE,"Aging Summary";#N/A,#N/A,FALSE,"Ratio Analysis";#N/A,#N/A,FALSE,"Test 120 Day Accts";#N/A,#N/A,FALSE,"Tickmarks"}</definedName>
    <definedName name="yy" localSheetId="14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2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2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2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2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1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 localSheetId="24">#REF!</definedName>
    <definedName name="z" localSheetId="23">#REF!</definedName>
    <definedName name="z">#REF!</definedName>
    <definedName name="Z_Factor_Analysis">#REF!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TECOdata">#REF!:#REF!</definedName>
    <definedName name="ZTECOdata3">#REF!</definedName>
    <definedName name="zzz" localSheetId="6" hidden="1">{#N/A,#N/A,FALSE,"Aging Summary";#N/A,#N/A,FALSE,"Ratio Analysis";#N/A,#N/A,FALSE,"Test 120 Day Accts";#N/A,#N/A,FALSE,"Tickmarks"}</definedName>
    <definedName name="zzz" localSheetId="26" hidden="1">{#N/A,#N/A,FALSE,"Aging Summary";#N/A,#N/A,FALSE,"Ratio Analysis";#N/A,#N/A,FALSE,"Test 120 Day Accts";#N/A,#N/A,FALSE,"Tickmarks"}</definedName>
    <definedName name="zzz" localSheetId="25" hidden="1">{#N/A,#N/A,FALSE,"Aging Summary";#N/A,#N/A,FALSE,"Ratio Analysis";#N/A,#N/A,FALSE,"Test 120 Day Accts";#N/A,#N/A,FALSE,"Tickmarks"}</definedName>
    <definedName name="zzz" localSheetId="24" hidden="1">{#N/A,#N/A,FALSE,"Aging Summary";#N/A,#N/A,FALSE,"Ratio Analysis";#N/A,#N/A,FALSE,"Test 120 Day Accts";#N/A,#N/A,FALSE,"Tickmarks"}</definedName>
    <definedName name="zzz" localSheetId="21" hidden="1">{#N/A,#N/A,FALSE,"Aging Summary";#N/A,#N/A,FALSE,"Ratio Analysis";#N/A,#N/A,FALSE,"Test 120 Day Accts";#N/A,#N/A,FALSE,"Tickmarks"}</definedName>
    <definedName name="zzz" localSheetId="14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건가new" localSheetId="6" hidden="1">{#N/A,#N/A,FALSE,"BS";#N/A,#N/A,FALSE,"PL";#N/A,#N/A,FALSE,"처분";#N/A,#N/A,FALSE,"현금";#N/A,#N/A,FALSE,"매출";#N/A,#N/A,FALSE,"원가";#N/A,#N/A,FALSE,"경영"}</definedName>
    <definedName name="건가new" localSheetId="26" hidden="1">{#N/A,#N/A,FALSE,"BS";#N/A,#N/A,FALSE,"PL";#N/A,#N/A,FALSE,"처분";#N/A,#N/A,FALSE,"현금";#N/A,#N/A,FALSE,"매출";#N/A,#N/A,FALSE,"원가";#N/A,#N/A,FALSE,"경영"}</definedName>
    <definedName name="건가new" localSheetId="25" hidden="1">{#N/A,#N/A,FALSE,"BS";#N/A,#N/A,FALSE,"PL";#N/A,#N/A,FALSE,"처분";#N/A,#N/A,FALSE,"현금";#N/A,#N/A,FALSE,"매출";#N/A,#N/A,FALSE,"원가";#N/A,#N/A,FALSE,"경영"}</definedName>
    <definedName name="건가new" localSheetId="24" hidden="1">{#N/A,#N/A,FALSE,"BS";#N/A,#N/A,FALSE,"PL";#N/A,#N/A,FALSE,"처분";#N/A,#N/A,FALSE,"현금";#N/A,#N/A,FALSE,"매출";#N/A,#N/A,FALSE,"원가";#N/A,#N/A,FALSE,"경영"}</definedName>
    <definedName name="건가new" localSheetId="21" hidden="1">{#N/A,#N/A,FALSE,"BS";#N/A,#N/A,FALSE,"PL";#N/A,#N/A,FALSE,"처분";#N/A,#N/A,FALSE,"현금";#N/A,#N/A,FALSE,"매출";#N/A,#N/A,FALSE,"원가";#N/A,#N/A,FALSE,"경영"}</definedName>
    <definedName name="건가new" localSheetId="14" hidden="1">{#N/A,#N/A,FALSE,"BS";#N/A,#N/A,FALSE,"PL";#N/A,#N/A,FALSE,"처분";#N/A,#N/A,FALSE,"현금";#N/A,#N/A,FALSE,"매출";#N/A,#N/A,FALSE,"원가";#N/A,#N/A,FALSE,"경영"}</definedName>
    <definedName name="건가new" hidden="1">{#N/A,#N/A,FALSE,"BS";#N/A,#N/A,FALSE,"PL";#N/A,#N/A,FALSE,"처분";#N/A,#N/A,FALSE,"현금";#N/A,#N/A,FALSE,"매출";#N/A,#N/A,FALSE,"원가";#N/A,#N/A,FALSE,"경영"}</definedName>
    <definedName name="결맹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localSheetId="2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localSheetId="2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localSheetId="2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localSheetId="2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localSheetId="1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localSheetId="6" hidden="1">{#N/A,#N/A,FALSE,"BS";#N/A,#N/A,FALSE,"PL";#N/A,#N/A,FALSE,"처분";#N/A,#N/A,FALSE,"현금";#N/A,#N/A,FALSE,"매출";#N/A,#N/A,FALSE,"원가";#N/A,#N/A,FALSE,"경영"}</definedName>
    <definedName name="결산공고" localSheetId="26" hidden="1">{#N/A,#N/A,FALSE,"BS";#N/A,#N/A,FALSE,"PL";#N/A,#N/A,FALSE,"처분";#N/A,#N/A,FALSE,"현금";#N/A,#N/A,FALSE,"매출";#N/A,#N/A,FALSE,"원가";#N/A,#N/A,FALSE,"경영"}</definedName>
    <definedName name="결산공고" localSheetId="25" hidden="1">{#N/A,#N/A,FALSE,"BS";#N/A,#N/A,FALSE,"PL";#N/A,#N/A,FALSE,"처분";#N/A,#N/A,FALSE,"현금";#N/A,#N/A,FALSE,"매출";#N/A,#N/A,FALSE,"원가";#N/A,#N/A,FALSE,"경영"}</definedName>
    <definedName name="결산공고" localSheetId="24" hidden="1">{#N/A,#N/A,FALSE,"BS";#N/A,#N/A,FALSE,"PL";#N/A,#N/A,FALSE,"처분";#N/A,#N/A,FALSE,"현금";#N/A,#N/A,FALSE,"매출";#N/A,#N/A,FALSE,"원가";#N/A,#N/A,FALSE,"경영"}</definedName>
    <definedName name="결산공고" localSheetId="21" hidden="1">{#N/A,#N/A,FALSE,"BS";#N/A,#N/A,FALSE,"PL";#N/A,#N/A,FALSE,"처분";#N/A,#N/A,FALSE,"현금";#N/A,#N/A,FALSE,"매출";#N/A,#N/A,FALSE,"원가";#N/A,#N/A,FALSE,"경영"}</definedName>
    <definedName name="결산공고" localSheetId="14" hidden="1">{#N/A,#N/A,FALSE,"BS";#N/A,#N/A,FALSE,"PL";#N/A,#N/A,FALSE,"처분";#N/A,#N/A,FALSE,"현금";#N/A,#N/A,FALSE,"매출";#N/A,#N/A,FALSE,"원가";#N/A,#N/A,FALSE,"경영"}</definedName>
    <definedName name="결산공고" hidden="1">{#N/A,#N/A,FALSE,"BS";#N/A,#N/A,FALSE,"PL";#N/A,#N/A,FALSE,"처분";#N/A,#N/A,FALSE,"현금";#N/A,#N/A,FALSE,"매출";#N/A,#N/A,FALSE,"원가";#N/A,#N/A,FALSE,"경영"}</definedName>
    <definedName name="결손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localSheetId="2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localSheetId="2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localSheetId="2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localSheetId="2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localSheetId="1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localSheetId="6" hidden="1">{#N/A,#N/A,FALSE,"BS";#N/A,#N/A,FALSE,"PL";#N/A,#N/A,FALSE,"처분";#N/A,#N/A,FALSE,"현금";#N/A,#N/A,FALSE,"매출";#N/A,#N/A,FALSE,"원가";#N/A,#N/A,FALSE,"경영"}</definedName>
    <definedName name="결손금" localSheetId="26" hidden="1">{#N/A,#N/A,FALSE,"BS";#N/A,#N/A,FALSE,"PL";#N/A,#N/A,FALSE,"처분";#N/A,#N/A,FALSE,"현금";#N/A,#N/A,FALSE,"매출";#N/A,#N/A,FALSE,"원가";#N/A,#N/A,FALSE,"경영"}</definedName>
    <definedName name="결손금" localSheetId="25" hidden="1">{#N/A,#N/A,FALSE,"BS";#N/A,#N/A,FALSE,"PL";#N/A,#N/A,FALSE,"처분";#N/A,#N/A,FALSE,"현금";#N/A,#N/A,FALSE,"매출";#N/A,#N/A,FALSE,"원가";#N/A,#N/A,FALSE,"경영"}</definedName>
    <definedName name="결손금" localSheetId="24" hidden="1">{#N/A,#N/A,FALSE,"BS";#N/A,#N/A,FALSE,"PL";#N/A,#N/A,FALSE,"처분";#N/A,#N/A,FALSE,"현금";#N/A,#N/A,FALSE,"매출";#N/A,#N/A,FALSE,"원가";#N/A,#N/A,FALSE,"경영"}</definedName>
    <definedName name="결손금" localSheetId="21" hidden="1">{#N/A,#N/A,FALSE,"BS";#N/A,#N/A,FALSE,"PL";#N/A,#N/A,FALSE,"처분";#N/A,#N/A,FALSE,"현금";#N/A,#N/A,FALSE,"매출";#N/A,#N/A,FALSE,"원가";#N/A,#N/A,FALSE,"경영"}</definedName>
    <definedName name="결손금" localSheetId="14" hidden="1">{#N/A,#N/A,FALSE,"BS";#N/A,#N/A,FALSE,"PL";#N/A,#N/A,FALSE,"처분";#N/A,#N/A,FALSE,"현금";#N/A,#N/A,FALSE,"매출";#N/A,#N/A,FALSE,"원가";#N/A,#N/A,FALSE,"경영"}</definedName>
    <definedName name="결손금" hidden="1">{#N/A,#N/A,FALSE,"BS";#N/A,#N/A,FALSE,"PL";#N/A,#N/A,FALSE,"처분";#N/A,#N/A,FALSE,"현금";#N/A,#N/A,FALSE,"매출";#N/A,#N/A,FALSE,"원가";#N/A,#N/A,FALSE,"경영"}</definedName>
    <definedName name="ㄴㅇ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localSheetId="2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localSheetId="2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localSheetId="2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localSheetId="2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localSheetId="1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2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2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2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2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1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localSheetId="6" hidden="1">{#N/A,#N/A,FALSE,"BS";#N/A,#N/A,FALSE,"PL";#N/A,#N/A,FALSE,"처분";#N/A,#N/A,FALSE,"현금";#N/A,#N/A,FALSE,"매출";#N/A,#N/A,FALSE,"원가";#N/A,#N/A,FALSE,"경영"}</definedName>
    <definedName name="편집" localSheetId="26" hidden="1">{#N/A,#N/A,FALSE,"BS";#N/A,#N/A,FALSE,"PL";#N/A,#N/A,FALSE,"처분";#N/A,#N/A,FALSE,"현금";#N/A,#N/A,FALSE,"매출";#N/A,#N/A,FALSE,"원가";#N/A,#N/A,FALSE,"경영"}</definedName>
    <definedName name="편집" localSheetId="25" hidden="1">{#N/A,#N/A,FALSE,"BS";#N/A,#N/A,FALSE,"PL";#N/A,#N/A,FALSE,"처분";#N/A,#N/A,FALSE,"현금";#N/A,#N/A,FALSE,"매출";#N/A,#N/A,FALSE,"원가";#N/A,#N/A,FALSE,"경영"}</definedName>
    <definedName name="편집" localSheetId="24" hidden="1">{#N/A,#N/A,FALSE,"BS";#N/A,#N/A,FALSE,"PL";#N/A,#N/A,FALSE,"처분";#N/A,#N/A,FALSE,"현금";#N/A,#N/A,FALSE,"매출";#N/A,#N/A,FALSE,"원가";#N/A,#N/A,FALSE,"경영"}</definedName>
    <definedName name="편집" localSheetId="21" hidden="1">{#N/A,#N/A,FALSE,"BS";#N/A,#N/A,FALSE,"PL";#N/A,#N/A,FALSE,"처분";#N/A,#N/A,FALSE,"현금";#N/A,#N/A,FALSE,"매출";#N/A,#N/A,FALSE,"원가";#N/A,#N/A,FALSE,"경영"}</definedName>
    <definedName name="편집" localSheetId="14" hidden="1">{#N/A,#N/A,FALSE,"BS";#N/A,#N/A,FALSE,"PL";#N/A,#N/A,FALSE,"처분";#N/A,#N/A,FALSE,"현금";#N/A,#N/A,FALSE,"매출";#N/A,#N/A,FALSE,"원가";#N/A,#N/A,FALSE,"경영"}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localSheetId="2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localSheetId="2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localSheetId="2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localSheetId="2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localSheetId="1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1" i="1" l="1"/>
  <c r="AL61" i="1"/>
  <c r="AK62" i="1"/>
  <c r="AL62" i="1"/>
  <c r="AK63" i="1"/>
  <c r="AL63" i="1"/>
  <c r="AK64" i="1"/>
  <c r="AL64" i="1"/>
  <c r="AK65" i="1"/>
  <c r="AL65" i="1"/>
  <c r="AK66" i="1"/>
  <c r="AL66" i="1"/>
  <c r="AK67" i="1"/>
  <c r="AL67" i="1"/>
  <c r="AK68" i="1"/>
  <c r="AL68" i="1"/>
  <c r="BA205" i="1"/>
  <c r="BB205" i="1"/>
  <c r="BC205" i="1"/>
  <c r="BE205" i="1"/>
  <c r="BF205" i="1"/>
  <c r="AI68" i="1"/>
  <c r="AH68" i="1"/>
  <c r="AG68" i="1"/>
  <c r="AI67" i="1"/>
  <c r="AH67" i="1"/>
  <c r="AG67" i="1"/>
  <c r="AI66" i="1"/>
  <c r="AH66" i="1"/>
  <c r="AG66" i="1"/>
  <c r="AI65" i="1"/>
  <c r="AH65" i="1"/>
  <c r="AG65" i="1"/>
  <c r="AI64" i="1"/>
  <c r="AH64" i="1"/>
  <c r="AG64" i="1"/>
  <c r="AI63" i="1"/>
  <c r="AH63" i="1"/>
  <c r="AG63" i="1"/>
  <c r="AI62" i="1"/>
  <c r="AH62" i="1"/>
  <c r="AG62" i="1"/>
  <c r="AI61" i="1"/>
  <c r="AH61" i="1"/>
  <c r="AG61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C61" i="1"/>
  <c r="AA68" i="1"/>
  <c r="Z68" i="1"/>
  <c r="Y68" i="1"/>
  <c r="AA67" i="1"/>
  <c r="Z67" i="1"/>
  <c r="Y67" i="1"/>
  <c r="AA66" i="1"/>
  <c r="Z66" i="1"/>
  <c r="Y66" i="1"/>
  <c r="AA65" i="1"/>
  <c r="Z65" i="1"/>
  <c r="Y65" i="1"/>
  <c r="AA64" i="1"/>
  <c r="Z64" i="1"/>
  <c r="Y64" i="1"/>
  <c r="AA63" i="1"/>
  <c r="Z63" i="1"/>
  <c r="Y63" i="1"/>
  <c r="AA62" i="1"/>
  <c r="Z62" i="1"/>
  <c r="Y62" i="1"/>
  <c r="AA61" i="1"/>
  <c r="Z61" i="1"/>
  <c r="Y61" i="1"/>
  <c r="AA140" i="1"/>
  <c r="Z140" i="1"/>
  <c r="Y140" i="1"/>
  <c r="AA139" i="1"/>
  <c r="Z139" i="1"/>
  <c r="Y139" i="1"/>
  <c r="AA138" i="1"/>
  <c r="Z138" i="1"/>
  <c r="Y138" i="1"/>
  <c r="AA137" i="1"/>
  <c r="Z137" i="1"/>
  <c r="Y137" i="1"/>
  <c r="AA136" i="1"/>
  <c r="Z136" i="1"/>
  <c r="Y136" i="1"/>
  <c r="AA135" i="1"/>
  <c r="Z135" i="1"/>
  <c r="Y135" i="1"/>
  <c r="AA134" i="1"/>
  <c r="Z134" i="1"/>
  <c r="Y134" i="1"/>
  <c r="AA133" i="1"/>
  <c r="Z133" i="1"/>
  <c r="Y133" i="1"/>
  <c r="AD140" i="1"/>
  <c r="AC140" i="1"/>
  <c r="AD139" i="1"/>
  <c r="AC139" i="1"/>
  <c r="AD138" i="1"/>
  <c r="AC138" i="1"/>
  <c r="AD137" i="1"/>
  <c r="AC137" i="1"/>
  <c r="AD136" i="1"/>
  <c r="AC136" i="1"/>
  <c r="AD135" i="1"/>
  <c r="AC135" i="1"/>
  <c r="AD134" i="1"/>
  <c r="AC134" i="1"/>
  <c r="AD133" i="1"/>
  <c r="AC133" i="1"/>
  <c r="AI140" i="1"/>
  <c r="AH140" i="1"/>
  <c r="AG140" i="1"/>
  <c r="AI139" i="1"/>
  <c r="AH139" i="1"/>
  <c r="AG139" i="1"/>
  <c r="AI138" i="1"/>
  <c r="AH138" i="1"/>
  <c r="AG138" i="1"/>
  <c r="AI137" i="1"/>
  <c r="AH137" i="1"/>
  <c r="AG137" i="1"/>
  <c r="AI136" i="1"/>
  <c r="AH136" i="1"/>
  <c r="AG136" i="1"/>
  <c r="AI135" i="1"/>
  <c r="AH135" i="1"/>
  <c r="AG135" i="1"/>
  <c r="AI134" i="1"/>
  <c r="AH134" i="1"/>
  <c r="AG134" i="1"/>
  <c r="AI133" i="1"/>
  <c r="AH133" i="1"/>
  <c r="AG133" i="1"/>
  <c r="AL140" i="1"/>
  <c r="AK140" i="1"/>
  <c r="AL139" i="1"/>
  <c r="AK139" i="1"/>
  <c r="AL138" i="1"/>
  <c r="AK138" i="1"/>
  <c r="AL137" i="1"/>
  <c r="AK137" i="1"/>
  <c r="AL136" i="1"/>
  <c r="AK136" i="1"/>
  <c r="AL135" i="1"/>
  <c r="AK135" i="1"/>
  <c r="AL134" i="1"/>
  <c r="AK134" i="1"/>
  <c r="AL133" i="1"/>
  <c r="AK133" i="1"/>
  <c r="AL212" i="1"/>
  <c r="AK212" i="1"/>
  <c r="AL211" i="1"/>
  <c r="AK211" i="1"/>
  <c r="AL210" i="1"/>
  <c r="AK210" i="1"/>
  <c r="AL209" i="1"/>
  <c r="AK209" i="1"/>
  <c r="AL208" i="1"/>
  <c r="AK208" i="1"/>
  <c r="AL207" i="1"/>
  <c r="AK207" i="1"/>
  <c r="AL206" i="1"/>
  <c r="AK206" i="1"/>
  <c r="AK205" i="1"/>
  <c r="AI212" i="1"/>
  <c r="AH212" i="1"/>
  <c r="AG212" i="1"/>
  <c r="AI211" i="1"/>
  <c r="AH211" i="1"/>
  <c r="AG211" i="1"/>
  <c r="AI210" i="1"/>
  <c r="AH210" i="1"/>
  <c r="AG210" i="1"/>
  <c r="AI209" i="1"/>
  <c r="AH209" i="1"/>
  <c r="AG209" i="1"/>
  <c r="AI208" i="1"/>
  <c r="AH208" i="1"/>
  <c r="AG208" i="1"/>
  <c r="AI207" i="1"/>
  <c r="AH207" i="1"/>
  <c r="AG207" i="1"/>
  <c r="AI206" i="1"/>
  <c r="AH206" i="1"/>
  <c r="AG206" i="1"/>
  <c r="AH205" i="1"/>
  <c r="AG205" i="1"/>
  <c r="AD212" i="1"/>
  <c r="AC212" i="1"/>
  <c r="AD211" i="1"/>
  <c r="AC211" i="1"/>
  <c r="AD210" i="1"/>
  <c r="AC210" i="1"/>
  <c r="AD209" i="1"/>
  <c r="AC209" i="1"/>
  <c r="AD208" i="1"/>
  <c r="AC208" i="1"/>
  <c r="AD207" i="1"/>
  <c r="AC207" i="1"/>
  <c r="AD206" i="1"/>
  <c r="AC206" i="1"/>
  <c r="AD205" i="1"/>
  <c r="AC205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6" i="1"/>
  <c r="Z206" i="1"/>
  <c r="AA205" i="1"/>
  <c r="Z205" i="1"/>
  <c r="Y212" i="1"/>
  <c r="Y211" i="1"/>
  <c r="Y210" i="1"/>
  <c r="Y209" i="1"/>
  <c r="Y208" i="1"/>
  <c r="Y207" i="1"/>
  <c r="Y206" i="1"/>
  <c r="Y205" i="1"/>
  <c r="Q212" i="1" l="1"/>
  <c r="BF212" i="1" s="1"/>
  <c r="P212" i="1"/>
  <c r="Q211" i="1"/>
  <c r="P211" i="1"/>
  <c r="Q210" i="1"/>
  <c r="P210" i="1"/>
  <c r="BE210" i="1" s="1"/>
  <c r="Q209" i="1"/>
  <c r="P209" i="1"/>
  <c r="Q208" i="1"/>
  <c r="P208" i="1"/>
  <c r="Q207" i="1"/>
  <c r="BF207" i="1" s="1"/>
  <c r="P207" i="1"/>
  <c r="BE207" i="1" s="1"/>
  <c r="Q206" i="1"/>
  <c r="BF206" i="1" s="1"/>
  <c r="P206" i="1"/>
  <c r="BE206" i="1" s="1"/>
  <c r="P205" i="1"/>
  <c r="N212" i="1"/>
  <c r="BC212" i="1" s="1"/>
  <c r="M212" i="1"/>
  <c r="L212" i="1"/>
  <c r="BA212" i="1" s="1"/>
  <c r="N211" i="1"/>
  <c r="M211" i="1"/>
  <c r="BB211" i="1" s="1"/>
  <c r="L211" i="1"/>
  <c r="N210" i="1"/>
  <c r="BC210" i="1" s="1"/>
  <c r="M210" i="1"/>
  <c r="L210" i="1"/>
  <c r="N209" i="1"/>
  <c r="M209" i="1"/>
  <c r="BB209" i="1" s="1"/>
  <c r="L209" i="1"/>
  <c r="BA209" i="1" s="1"/>
  <c r="N208" i="1"/>
  <c r="M208" i="1"/>
  <c r="L208" i="1"/>
  <c r="BA208" i="1" s="1"/>
  <c r="N207" i="1"/>
  <c r="M207" i="1"/>
  <c r="BB207" i="1" s="1"/>
  <c r="L207" i="1"/>
  <c r="N206" i="1"/>
  <c r="BC206" i="1" s="1"/>
  <c r="M206" i="1"/>
  <c r="L206" i="1"/>
  <c r="M205" i="1"/>
  <c r="L205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BG212" i="1"/>
  <c r="BE212" i="1"/>
  <c r="BD212" i="1"/>
  <c r="BB212" i="1"/>
  <c r="BG211" i="1"/>
  <c r="BF211" i="1"/>
  <c r="BE211" i="1"/>
  <c r="BD211" i="1"/>
  <c r="BC211" i="1"/>
  <c r="BA211" i="1"/>
  <c r="BF210" i="1"/>
  <c r="BB210" i="1"/>
  <c r="BA210" i="1"/>
  <c r="BF209" i="1"/>
  <c r="BE209" i="1"/>
  <c r="BC209" i="1"/>
  <c r="BF208" i="1"/>
  <c r="BE208" i="1"/>
  <c r="BC208" i="1"/>
  <c r="BB208" i="1"/>
  <c r="BC207" i="1"/>
  <c r="BA207" i="1"/>
  <c r="BB206" i="1"/>
  <c r="BA206" i="1"/>
  <c r="BH203" i="1"/>
  <c r="BG203" i="1"/>
  <c r="BF203" i="1"/>
  <c r="BE203" i="1"/>
  <c r="BD203" i="1"/>
  <c r="BC203" i="1"/>
  <c r="BB203" i="1"/>
  <c r="BA203" i="1"/>
  <c r="BH202" i="1"/>
  <c r="BG202" i="1"/>
  <c r="BF202" i="1"/>
  <c r="BE202" i="1"/>
  <c r="BD202" i="1"/>
  <c r="BC202" i="1"/>
  <c r="BB202" i="1"/>
  <c r="BA202" i="1"/>
  <c r="BH201" i="1"/>
  <c r="BG201" i="1"/>
  <c r="BF201" i="1"/>
  <c r="BE201" i="1"/>
  <c r="BD201" i="1"/>
  <c r="BC201" i="1"/>
  <c r="BB201" i="1"/>
  <c r="BA201" i="1"/>
  <c r="BH200" i="1"/>
  <c r="BG200" i="1"/>
  <c r="BF200" i="1"/>
  <c r="BE200" i="1"/>
  <c r="BD200" i="1"/>
  <c r="BC200" i="1"/>
  <c r="BB200" i="1"/>
  <c r="BA200" i="1"/>
  <c r="BH199" i="1"/>
  <c r="BG199" i="1"/>
  <c r="BF199" i="1"/>
  <c r="BE199" i="1"/>
  <c r="BD199" i="1"/>
  <c r="BC199" i="1"/>
  <c r="BB199" i="1"/>
  <c r="BA199" i="1"/>
  <c r="BH198" i="1"/>
  <c r="BG198" i="1"/>
  <c r="BF198" i="1"/>
  <c r="BE198" i="1"/>
  <c r="BD198" i="1"/>
  <c r="BC198" i="1"/>
  <c r="BB198" i="1"/>
  <c r="BA198" i="1"/>
  <c r="BH197" i="1"/>
  <c r="BG197" i="1"/>
  <c r="BF197" i="1"/>
  <c r="BE197" i="1"/>
  <c r="BD197" i="1"/>
  <c r="BC197" i="1"/>
  <c r="BB197" i="1"/>
  <c r="BA197" i="1"/>
  <c r="BH196" i="1"/>
  <c r="BG196" i="1"/>
  <c r="BF196" i="1"/>
  <c r="BE196" i="1"/>
  <c r="BD196" i="1"/>
  <c r="BC196" i="1"/>
  <c r="BB196" i="1"/>
  <c r="BA196" i="1"/>
  <c r="BH195" i="1"/>
  <c r="BG195" i="1"/>
  <c r="BF195" i="1"/>
  <c r="BE195" i="1"/>
  <c r="BD195" i="1"/>
  <c r="BC195" i="1"/>
  <c r="BB195" i="1"/>
  <c r="BA195" i="1"/>
  <c r="BH194" i="1"/>
  <c r="BG194" i="1"/>
  <c r="BF194" i="1"/>
  <c r="BE194" i="1"/>
  <c r="BD194" i="1"/>
  <c r="BC194" i="1"/>
  <c r="BB194" i="1"/>
  <c r="BA194" i="1"/>
  <c r="BH193" i="1"/>
  <c r="BG193" i="1"/>
  <c r="BF193" i="1"/>
  <c r="BE193" i="1"/>
  <c r="BD193" i="1"/>
  <c r="BC193" i="1"/>
  <c r="BB193" i="1"/>
  <c r="BA193" i="1"/>
  <c r="BH192" i="1"/>
  <c r="BG192" i="1"/>
  <c r="BF192" i="1"/>
  <c r="BE192" i="1"/>
  <c r="BD192" i="1"/>
  <c r="BC192" i="1"/>
  <c r="BB192" i="1"/>
  <c r="BA192" i="1"/>
  <c r="BH191" i="1"/>
  <c r="BG191" i="1"/>
  <c r="BF191" i="1"/>
  <c r="BE191" i="1"/>
  <c r="BD191" i="1"/>
  <c r="BC191" i="1"/>
  <c r="BB191" i="1"/>
  <c r="BA191" i="1"/>
  <c r="BH190" i="1"/>
  <c r="BG190" i="1"/>
  <c r="BF190" i="1"/>
  <c r="BE190" i="1"/>
  <c r="BD190" i="1"/>
  <c r="BC190" i="1"/>
  <c r="BB190" i="1"/>
  <c r="BA190" i="1"/>
  <c r="BH189" i="1"/>
  <c r="BG189" i="1"/>
  <c r="BF189" i="1"/>
  <c r="BE189" i="1"/>
  <c r="BD189" i="1"/>
  <c r="BC189" i="1"/>
  <c r="BB189" i="1"/>
  <c r="BA189" i="1"/>
  <c r="BH188" i="1"/>
  <c r="BG188" i="1"/>
  <c r="BF188" i="1"/>
  <c r="BE188" i="1"/>
  <c r="BD188" i="1"/>
  <c r="BC188" i="1"/>
  <c r="BB188" i="1"/>
  <c r="BA188" i="1"/>
  <c r="BH187" i="1"/>
  <c r="BG187" i="1"/>
  <c r="BF187" i="1"/>
  <c r="BE187" i="1"/>
  <c r="BD187" i="1"/>
  <c r="BC187" i="1"/>
  <c r="BB187" i="1"/>
  <c r="BA187" i="1"/>
  <c r="BH186" i="1"/>
  <c r="BG186" i="1"/>
  <c r="BF186" i="1"/>
  <c r="BE186" i="1"/>
  <c r="BD186" i="1"/>
  <c r="BC186" i="1"/>
  <c r="BB186" i="1"/>
  <c r="BA186" i="1"/>
  <c r="BH185" i="1"/>
  <c r="BG185" i="1"/>
  <c r="BF185" i="1"/>
  <c r="BE185" i="1"/>
  <c r="BD185" i="1"/>
  <c r="BC185" i="1"/>
  <c r="BB185" i="1"/>
  <c r="BA185" i="1"/>
  <c r="BH184" i="1"/>
  <c r="BG184" i="1"/>
  <c r="BF184" i="1"/>
  <c r="BE184" i="1"/>
  <c r="BD184" i="1"/>
  <c r="BC184" i="1"/>
  <c r="BB184" i="1"/>
  <c r="BA184" i="1"/>
  <c r="BH183" i="1"/>
  <c r="BG183" i="1"/>
  <c r="BF183" i="1"/>
  <c r="BE183" i="1"/>
  <c r="BD183" i="1"/>
  <c r="BC183" i="1"/>
  <c r="BB183" i="1"/>
  <c r="BA183" i="1"/>
  <c r="BH182" i="1"/>
  <c r="BG182" i="1"/>
  <c r="BF182" i="1"/>
  <c r="BE182" i="1"/>
  <c r="BD182" i="1"/>
  <c r="BC182" i="1"/>
  <c r="BB182" i="1"/>
  <c r="BA182" i="1"/>
  <c r="BH181" i="1"/>
  <c r="BG181" i="1"/>
  <c r="BF181" i="1"/>
  <c r="BE181" i="1"/>
  <c r="BD181" i="1"/>
  <c r="BC181" i="1"/>
  <c r="BB181" i="1"/>
  <c r="BA181" i="1"/>
  <c r="BH180" i="1"/>
  <c r="BG180" i="1"/>
  <c r="BF180" i="1"/>
  <c r="BE180" i="1"/>
  <c r="BD180" i="1"/>
  <c r="BC180" i="1"/>
  <c r="BB180" i="1"/>
  <c r="BA180" i="1"/>
  <c r="BH179" i="1"/>
  <c r="BG179" i="1"/>
  <c r="BF179" i="1"/>
  <c r="BE179" i="1"/>
  <c r="BD179" i="1"/>
  <c r="BC179" i="1"/>
  <c r="BB179" i="1"/>
  <c r="BA179" i="1"/>
  <c r="BH178" i="1"/>
  <c r="BG178" i="1"/>
  <c r="BF178" i="1"/>
  <c r="BE178" i="1"/>
  <c r="BD178" i="1"/>
  <c r="BC178" i="1"/>
  <c r="BB178" i="1"/>
  <c r="BA178" i="1"/>
  <c r="BH177" i="1"/>
  <c r="BG177" i="1"/>
  <c r="BF177" i="1"/>
  <c r="BE177" i="1"/>
  <c r="BD177" i="1"/>
  <c r="BC177" i="1"/>
  <c r="BB177" i="1"/>
  <c r="BA177" i="1"/>
  <c r="BH176" i="1"/>
  <c r="BG176" i="1"/>
  <c r="BF176" i="1"/>
  <c r="BE176" i="1"/>
  <c r="BD176" i="1"/>
  <c r="BC176" i="1"/>
  <c r="BB176" i="1"/>
  <c r="BA176" i="1"/>
  <c r="BH175" i="1"/>
  <c r="BG175" i="1"/>
  <c r="BF175" i="1"/>
  <c r="BE175" i="1"/>
  <c r="BD175" i="1"/>
  <c r="BC175" i="1"/>
  <c r="BB175" i="1"/>
  <c r="BA175" i="1"/>
  <c r="BH174" i="1"/>
  <c r="BG174" i="1"/>
  <c r="BF174" i="1"/>
  <c r="BE174" i="1"/>
  <c r="BD174" i="1"/>
  <c r="BC174" i="1"/>
  <c r="BB174" i="1"/>
  <c r="BA174" i="1"/>
  <c r="BH173" i="1"/>
  <c r="BG173" i="1"/>
  <c r="BF173" i="1"/>
  <c r="BE173" i="1"/>
  <c r="BD173" i="1"/>
  <c r="BC173" i="1"/>
  <c r="BB173" i="1"/>
  <c r="BA173" i="1"/>
  <c r="BH172" i="1"/>
  <c r="BG172" i="1"/>
  <c r="BF172" i="1"/>
  <c r="BE172" i="1"/>
  <c r="BD172" i="1"/>
  <c r="BC172" i="1"/>
  <c r="BB172" i="1"/>
  <c r="BA172" i="1"/>
  <c r="BH171" i="1"/>
  <c r="BG171" i="1"/>
  <c r="BF171" i="1"/>
  <c r="BE171" i="1"/>
  <c r="BD171" i="1"/>
  <c r="BC171" i="1"/>
  <c r="BB171" i="1"/>
  <c r="BA171" i="1"/>
  <c r="BH170" i="1"/>
  <c r="BG170" i="1"/>
  <c r="BF170" i="1"/>
  <c r="BE170" i="1"/>
  <c r="BD170" i="1"/>
  <c r="BC170" i="1"/>
  <c r="BB170" i="1"/>
  <c r="BA170" i="1"/>
  <c r="BH169" i="1"/>
  <c r="BG169" i="1"/>
  <c r="BF169" i="1"/>
  <c r="BE169" i="1"/>
  <c r="BD169" i="1"/>
  <c r="BC169" i="1"/>
  <c r="BB169" i="1"/>
  <c r="BA169" i="1"/>
  <c r="BH168" i="1"/>
  <c r="BG168" i="1"/>
  <c r="BF168" i="1"/>
  <c r="BE168" i="1"/>
  <c r="BD168" i="1"/>
  <c r="BC168" i="1"/>
  <c r="BB168" i="1"/>
  <c r="BA168" i="1"/>
  <c r="BH167" i="1"/>
  <c r="BG167" i="1"/>
  <c r="BF167" i="1"/>
  <c r="BE167" i="1"/>
  <c r="BD167" i="1"/>
  <c r="BC167" i="1"/>
  <c r="BB167" i="1"/>
  <c r="BA167" i="1"/>
  <c r="BH166" i="1"/>
  <c r="BG166" i="1"/>
  <c r="BF166" i="1"/>
  <c r="BE166" i="1"/>
  <c r="BD166" i="1"/>
  <c r="BC166" i="1"/>
  <c r="BB166" i="1"/>
  <c r="BA166" i="1"/>
  <c r="BH165" i="1"/>
  <c r="BG165" i="1"/>
  <c r="BF165" i="1"/>
  <c r="BE165" i="1"/>
  <c r="BD165" i="1"/>
  <c r="BC165" i="1"/>
  <c r="BB165" i="1"/>
  <c r="BA165" i="1"/>
  <c r="BH164" i="1"/>
  <c r="BG164" i="1"/>
  <c r="BF164" i="1"/>
  <c r="BE164" i="1"/>
  <c r="BD164" i="1"/>
  <c r="BC164" i="1"/>
  <c r="BB164" i="1"/>
  <c r="BA164" i="1"/>
  <c r="BH163" i="1"/>
  <c r="BG163" i="1"/>
  <c r="BF163" i="1"/>
  <c r="BE163" i="1"/>
  <c r="BD163" i="1"/>
  <c r="BC163" i="1"/>
  <c r="BB163" i="1"/>
  <c r="BA163" i="1"/>
  <c r="BH162" i="1"/>
  <c r="BG162" i="1"/>
  <c r="BF162" i="1"/>
  <c r="BE162" i="1"/>
  <c r="BD162" i="1"/>
  <c r="BC162" i="1"/>
  <c r="BB162" i="1"/>
  <c r="BA162" i="1"/>
  <c r="BH161" i="1"/>
  <c r="BG161" i="1"/>
  <c r="BF161" i="1"/>
  <c r="BE161" i="1"/>
  <c r="BD161" i="1"/>
  <c r="BC161" i="1"/>
  <c r="BB161" i="1"/>
  <c r="BA161" i="1"/>
  <c r="BH160" i="1"/>
  <c r="BG160" i="1"/>
  <c r="BF160" i="1"/>
  <c r="BE160" i="1"/>
  <c r="BD160" i="1"/>
  <c r="BC160" i="1"/>
  <c r="BB160" i="1"/>
  <c r="BA160" i="1"/>
  <c r="BH159" i="1"/>
  <c r="BG159" i="1"/>
  <c r="BF159" i="1"/>
  <c r="BE159" i="1"/>
  <c r="BD159" i="1"/>
  <c r="BC159" i="1"/>
  <c r="BB159" i="1"/>
  <c r="BA159" i="1"/>
  <c r="BH158" i="1"/>
  <c r="BG158" i="1"/>
  <c r="BF158" i="1"/>
  <c r="BE158" i="1"/>
  <c r="BD158" i="1"/>
  <c r="BC158" i="1"/>
  <c r="BB158" i="1"/>
  <c r="BA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158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M388" i="47"/>
  <c r="M389" i="47"/>
  <c r="M390" i="47"/>
  <c r="M391" i="47"/>
  <c r="M392" i="47"/>
  <c r="M393" i="47"/>
  <c r="M394" i="47"/>
  <c r="M395" i="47"/>
  <c r="M396" i="47"/>
  <c r="M397" i="47"/>
  <c r="M398" i="47"/>
  <c r="M399" i="47"/>
  <c r="M400" i="47"/>
  <c r="M401" i="47"/>
  <c r="M402" i="47"/>
  <c r="M403" i="47"/>
  <c r="M404" i="47"/>
  <c r="M405" i="47"/>
  <c r="M406" i="47"/>
  <c r="M407" i="47"/>
  <c r="M408" i="47"/>
  <c r="M409" i="47"/>
  <c r="M410" i="47"/>
  <c r="M411" i="47"/>
  <c r="M412" i="47"/>
  <c r="M413" i="47"/>
  <c r="M414" i="47"/>
  <c r="M415" i="47"/>
  <c r="M416" i="47"/>
  <c r="M417" i="47"/>
  <c r="M418" i="47"/>
  <c r="M419" i="47"/>
  <c r="M437" i="47" s="1"/>
  <c r="M420" i="47"/>
  <c r="M421" i="47"/>
  <c r="M422" i="47"/>
  <c r="M423" i="47"/>
  <c r="M424" i="47"/>
  <c r="M425" i="47"/>
  <c r="M426" i="47"/>
  <c r="M439" i="47" s="1"/>
  <c r="M427" i="47"/>
  <c r="M428" i="47"/>
  <c r="M429" i="47"/>
  <c r="M430" i="47"/>
  <c r="M435" i="47" s="1"/>
  <c r="M431" i="47"/>
  <c r="M440" i="47" s="1"/>
  <c r="M432" i="47"/>
  <c r="M441" i="47" s="1"/>
  <c r="M387" i="47"/>
  <c r="M434" i="47" s="1"/>
  <c r="P388" i="47"/>
  <c r="Q388" i="47"/>
  <c r="P389" i="47"/>
  <c r="Q389" i="47"/>
  <c r="P390" i="47"/>
  <c r="Q390" i="47"/>
  <c r="P391" i="47"/>
  <c r="Q391" i="47"/>
  <c r="P392" i="47"/>
  <c r="Q392" i="47"/>
  <c r="P393" i="47"/>
  <c r="Q393" i="47"/>
  <c r="P394" i="47"/>
  <c r="Q394" i="47"/>
  <c r="P395" i="47"/>
  <c r="Q395" i="47"/>
  <c r="P396" i="47"/>
  <c r="Q396" i="47"/>
  <c r="P397" i="47"/>
  <c r="Q397" i="47"/>
  <c r="P398" i="47"/>
  <c r="Q398" i="47"/>
  <c r="P399" i="47"/>
  <c r="Q399" i="47"/>
  <c r="P400" i="47"/>
  <c r="Q400" i="47"/>
  <c r="P401" i="47"/>
  <c r="Q401" i="47"/>
  <c r="P402" i="47"/>
  <c r="Q402" i="47"/>
  <c r="P403" i="47"/>
  <c r="Q403" i="47"/>
  <c r="P404" i="47"/>
  <c r="Q404" i="47"/>
  <c r="Q436" i="47" s="1"/>
  <c r="P405" i="47"/>
  <c r="Q405" i="47"/>
  <c r="P406" i="47"/>
  <c r="Q406" i="47"/>
  <c r="P407" i="47"/>
  <c r="Q407" i="47"/>
  <c r="P408" i="47"/>
  <c r="Q408" i="47"/>
  <c r="P409" i="47"/>
  <c r="Q409" i="47"/>
  <c r="P410" i="47"/>
  <c r="Q410" i="47"/>
  <c r="P411" i="47"/>
  <c r="Q411" i="47"/>
  <c r="P412" i="47"/>
  <c r="Q412" i="47"/>
  <c r="P413" i="47"/>
  <c r="Q413" i="47"/>
  <c r="P414" i="47"/>
  <c r="Q414" i="47"/>
  <c r="P415" i="47"/>
  <c r="Q415" i="47"/>
  <c r="P416" i="47"/>
  <c r="Q416" i="47"/>
  <c r="P417" i="47"/>
  <c r="Q417" i="47"/>
  <c r="P418" i="47"/>
  <c r="Q418" i="47"/>
  <c r="P419" i="47"/>
  <c r="Q419" i="47"/>
  <c r="P420" i="47"/>
  <c r="Q420" i="47"/>
  <c r="P421" i="47"/>
  <c r="Q421" i="47"/>
  <c r="P422" i="47"/>
  <c r="Q422" i="47"/>
  <c r="P423" i="47"/>
  <c r="Q423" i="47"/>
  <c r="P424" i="47"/>
  <c r="Q424" i="47"/>
  <c r="P425" i="47"/>
  <c r="Q425" i="47"/>
  <c r="P426" i="47"/>
  <c r="Q426" i="47"/>
  <c r="Q439" i="47" s="1"/>
  <c r="P427" i="47"/>
  <c r="Q427" i="47"/>
  <c r="P428" i="47"/>
  <c r="Q428" i="47"/>
  <c r="P429" i="47"/>
  <c r="Q429" i="47"/>
  <c r="P430" i="47"/>
  <c r="P435" i="47" s="1"/>
  <c r="Q430" i="47"/>
  <c r="Q435" i="47" s="1"/>
  <c r="P431" i="47"/>
  <c r="Q431" i="47"/>
  <c r="P432" i="47"/>
  <c r="Q432" i="47"/>
  <c r="Q441" i="47" s="1"/>
  <c r="Q387" i="47"/>
  <c r="P387" i="47"/>
  <c r="Q434" i="47"/>
  <c r="J435" i="47"/>
  <c r="J436" i="47"/>
  <c r="J437" i="47"/>
  <c r="J438" i="47"/>
  <c r="J439" i="47"/>
  <c r="J440" i="47"/>
  <c r="J441" i="47"/>
  <c r="J434" i="47"/>
  <c r="I441" i="47"/>
  <c r="H441" i="47"/>
  <c r="I440" i="47"/>
  <c r="H440" i="47"/>
  <c r="I439" i="47"/>
  <c r="H439" i="47"/>
  <c r="I438" i="47"/>
  <c r="H438" i="47"/>
  <c r="I437" i="47"/>
  <c r="H437" i="47"/>
  <c r="I436" i="47"/>
  <c r="H436" i="47"/>
  <c r="I435" i="47"/>
  <c r="H435" i="47"/>
  <c r="I434" i="47"/>
  <c r="H434" i="47"/>
  <c r="E434" i="47"/>
  <c r="F434" i="47"/>
  <c r="F442" i="47" s="1"/>
  <c r="E435" i="47"/>
  <c r="F435" i="47"/>
  <c r="E436" i="47"/>
  <c r="F436" i="47"/>
  <c r="G436" i="47" s="1"/>
  <c r="E437" i="47"/>
  <c r="F437" i="47"/>
  <c r="E438" i="47"/>
  <c r="F438" i="47"/>
  <c r="E439" i="47"/>
  <c r="F439" i="47"/>
  <c r="E440" i="47"/>
  <c r="F440" i="47"/>
  <c r="E441" i="47"/>
  <c r="F441" i="47"/>
  <c r="I388" i="47"/>
  <c r="I389" i="47"/>
  <c r="I390" i="47"/>
  <c r="I391" i="47"/>
  <c r="I392" i="47"/>
  <c r="I393" i="47"/>
  <c r="I394" i="47"/>
  <c r="I395" i="47"/>
  <c r="I396" i="47"/>
  <c r="I397" i="47"/>
  <c r="I398" i="47"/>
  <c r="I399" i="47"/>
  <c r="I400" i="47"/>
  <c r="I401" i="47"/>
  <c r="I402" i="47"/>
  <c r="I403" i="47"/>
  <c r="I404" i="47"/>
  <c r="I405" i="47"/>
  <c r="I406" i="47"/>
  <c r="I407" i="47"/>
  <c r="I408" i="47"/>
  <c r="I409" i="47"/>
  <c r="I410" i="47"/>
  <c r="I411" i="47"/>
  <c r="I412" i="47"/>
  <c r="I413" i="47"/>
  <c r="I414" i="47"/>
  <c r="I415" i="47"/>
  <c r="I416" i="47"/>
  <c r="I417" i="47"/>
  <c r="I418" i="47"/>
  <c r="I419" i="47"/>
  <c r="I420" i="47"/>
  <c r="I421" i="47"/>
  <c r="I422" i="47"/>
  <c r="I423" i="47"/>
  <c r="I424" i="47"/>
  <c r="I425" i="47"/>
  <c r="I426" i="47"/>
  <c r="I427" i="47"/>
  <c r="I428" i="47"/>
  <c r="I429" i="47"/>
  <c r="I430" i="47"/>
  <c r="I431" i="47"/>
  <c r="I432" i="47"/>
  <c r="I387" i="47"/>
  <c r="E388" i="47"/>
  <c r="E389" i="47"/>
  <c r="E390" i="47"/>
  <c r="E391" i="47"/>
  <c r="E392" i="47"/>
  <c r="E393" i="47"/>
  <c r="E394" i="47"/>
  <c r="E395" i="47"/>
  <c r="E396" i="47"/>
  <c r="E397" i="47"/>
  <c r="E398" i="47"/>
  <c r="E399" i="47"/>
  <c r="E400" i="47"/>
  <c r="E401" i="47"/>
  <c r="E402" i="47"/>
  <c r="E403" i="47"/>
  <c r="E404" i="47"/>
  <c r="E405" i="47"/>
  <c r="E406" i="47"/>
  <c r="E407" i="47"/>
  <c r="E408" i="47"/>
  <c r="E409" i="47"/>
  <c r="E410" i="47"/>
  <c r="E411" i="47"/>
  <c r="E412" i="47"/>
  <c r="E413" i="47"/>
  <c r="E414" i="47"/>
  <c r="E415" i="47"/>
  <c r="E416" i="47"/>
  <c r="E417" i="47"/>
  <c r="E418" i="47"/>
  <c r="E419" i="47"/>
  <c r="E420" i="47"/>
  <c r="E421" i="47"/>
  <c r="E422" i="47"/>
  <c r="E423" i="47"/>
  <c r="E424" i="47"/>
  <c r="E425" i="47"/>
  <c r="E426" i="47"/>
  <c r="E427" i="47"/>
  <c r="E428" i="47"/>
  <c r="E429" i="47"/>
  <c r="E430" i="47"/>
  <c r="E431" i="47"/>
  <c r="E432" i="47"/>
  <c r="E387" i="47"/>
  <c r="H388" i="47"/>
  <c r="H389" i="47"/>
  <c r="H390" i="47"/>
  <c r="H391" i="47"/>
  <c r="H392" i="47"/>
  <c r="H393" i="47"/>
  <c r="H394" i="47"/>
  <c r="H395" i="47"/>
  <c r="H396" i="47"/>
  <c r="H397" i="47"/>
  <c r="H398" i="47"/>
  <c r="H399" i="47"/>
  <c r="H400" i="47"/>
  <c r="H401" i="47"/>
  <c r="H402" i="47"/>
  <c r="H403" i="47"/>
  <c r="H404" i="47"/>
  <c r="H405" i="47"/>
  <c r="H406" i="47"/>
  <c r="H407" i="47"/>
  <c r="H408" i="47"/>
  <c r="H409" i="47"/>
  <c r="H410" i="47"/>
  <c r="H411" i="47"/>
  <c r="H412" i="47"/>
  <c r="H413" i="47"/>
  <c r="H414" i="47"/>
  <c r="H415" i="47"/>
  <c r="H416" i="47"/>
  <c r="H417" i="47"/>
  <c r="H418" i="47"/>
  <c r="H419" i="47"/>
  <c r="H420" i="47"/>
  <c r="H421" i="47"/>
  <c r="H422" i="47"/>
  <c r="H423" i="47"/>
  <c r="H424" i="47"/>
  <c r="H425" i="47"/>
  <c r="H426" i="47"/>
  <c r="H427" i="47"/>
  <c r="H428" i="47"/>
  <c r="H429" i="47"/>
  <c r="H430" i="47"/>
  <c r="H431" i="47"/>
  <c r="H432" i="47"/>
  <c r="H387" i="47"/>
  <c r="P434" i="47"/>
  <c r="P438" i="47"/>
  <c r="P439" i="47"/>
  <c r="P440" i="47"/>
  <c r="P441" i="47"/>
  <c r="E48" i="45"/>
  <c r="P316" i="47"/>
  <c r="P317" i="47"/>
  <c r="P318" i="47"/>
  <c r="P319" i="47"/>
  <c r="P320" i="47"/>
  <c r="P321" i="47"/>
  <c r="P322" i="47"/>
  <c r="P323" i="47"/>
  <c r="P324" i="47"/>
  <c r="P325" i="47"/>
  <c r="P326" i="47"/>
  <c r="P327" i="47"/>
  <c r="P328" i="47"/>
  <c r="P329" i="47"/>
  <c r="P330" i="47"/>
  <c r="P331" i="47"/>
  <c r="P332" i="47"/>
  <c r="P333" i="47"/>
  <c r="P334" i="47"/>
  <c r="P335" i="47"/>
  <c r="P336" i="47"/>
  <c r="P337" i="47"/>
  <c r="P338" i="47"/>
  <c r="P339" i="47"/>
  <c r="P340" i="47"/>
  <c r="P341" i="47"/>
  <c r="Q376" i="47" s="1"/>
  <c r="P342" i="47"/>
  <c r="P343" i="47"/>
  <c r="P344" i="47"/>
  <c r="P345" i="47"/>
  <c r="P346" i="47"/>
  <c r="P347" i="47"/>
  <c r="P365" i="47" s="1"/>
  <c r="P348" i="47"/>
  <c r="P349" i="47"/>
  <c r="P350" i="47"/>
  <c r="P351" i="47"/>
  <c r="P352" i="47"/>
  <c r="P366" i="47" s="1"/>
  <c r="P353" i="47"/>
  <c r="P354" i="47"/>
  <c r="P367" i="47" s="1"/>
  <c r="P355" i="47"/>
  <c r="P356" i="47"/>
  <c r="P357" i="47"/>
  <c r="P358" i="47"/>
  <c r="P363" i="47" s="1"/>
  <c r="P359" i="47"/>
  <c r="P368" i="47" s="1"/>
  <c r="P360" i="47"/>
  <c r="P369" i="47" s="1"/>
  <c r="P315" i="47"/>
  <c r="Q316" i="47"/>
  <c r="Q317" i="47"/>
  <c r="Q318" i="47"/>
  <c r="Q319" i="47"/>
  <c r="Q320" i="47"/>
  <c r="Q321" i="47"/>
  <c r="Q322" i="47"/>
  <c r="Q323" i="47"/>
  <c r="Q324" i="47"/>
  <c r="Q325" i="47"/>
  <c r="Q326" i="47"/>
  <c r="Q327" i="47"/>
  <c r="Q328" i="47"/>
  <c r="Q329" i="47"/>
  <c r="Q330" i="47"/>
  <c r="Q331" i="47"/>
  <c r="Q332" i="47"/>
  <c r="Q333" i="47"/>
  <c r="Q334" i="47"/>
  <c r="Q335" i="47"/>
  <c r="Q336" i="47"/>
  <c r="Q337" i="47"/>
  <c r="Q338" i="47"/>
  <c r="Q339" i="47"/>
  <c r="Q340" i="47"/>
  <c r="Q341" i="47"/>
  <c r="Q342" i="47"/>
  <c r="Q343" i="47"/>
  <c r="Q344" i="47"/>
  <c r="Q345" i="47"/>
  <c r="Q346" i="47"/>
  <c r="Q347" i="47"/>
  <c r="Q348" i="47"/>
  <c r="Q349" i="47"/>
  <c r="Q350" i="47"/>
  <c r="Q351" i="47"/>
  <c r="Q352" i="47"/>
  <c r="Q353" i="47"/>
  <c r="Q354" i="47"/>
  <c r="Q355" i="47"/>
  <c r="Q356" i="47"/>
  <c r="Q357" i="47"/>
  <c r="Q358" i="47"/>
  <c r="Q363" i="47" s="1"/>
  <c r="Q359" i="47"/>
  <c r="Q360" i="47"/>
  <c r="Q315" i="47"/>
  <c r="Q375" i="47"/>
  <c r="Q366" i="47"/>
  <c r="Q367" i="47"/>
  <c r="I316" i="47"/>
  <c r="I317" i="47"/>
  <c r="I318" i="47"/>
  <c r="I319" i="47"/>
  <c r="I320" i="47"/>
  <c r="I321" i="47"/>
  <c r="I322" i="47"/>
  <c r="I323" i="47"/>
  <c r="I324" i="47"/>
  <c r="I325" i="47"/>
  <c r="I326" i="47"/>
  <c r="I327" i="47"/>
  <c r="I328" i="47"/>
  <c r="I329" i="47"/>
  <c r="I330" i="47"/>
  <c r="I331" i="47"/>
  <c r="I332" i="47"/>
  <c r="I364" i="47" s="1"/>
  <c r="I333" i="47"/>
  <c r="I334" i="47"/>
  <c r="I335" i="47"/>
  <c r="I336" i="47"/>
  <c r="I337" i="47"/>
  <c r="I338" i="47"/>
  <c r="I339" i="47"/>
  <c r="I340" i="47"/>
  <c r="I341" i="47"/>
  <c r="I342" i="47"/>
  <c r="I343" i="47"/>
  <c r="I344" i="47"/>
  <c r="I345" i="47"/>
  <c r="I346" i="47"/>
  <c r="I347" i="47"/>
  <c r="I348" i="47"/>
  <c r="I349" i="47"/>
  <c r="I350" i="47"/>
  <c r="I351" i="47"/>
  <c r="I352" i="47"/>
  <c r="I366" i="47" s="1"/>
  <c r="I353" i="47"/>
  <c r="I354" i="47"/>
  <c r="I367" i="47" s="1"/>
  <c r="I355" i="47"/>
  <c r="I356" i="47"/>
  <c r="I357" i="47"/>
  <c r="I358" i="47"/>
  <c r="I359" i="47"/>
  <c r="I368" i="47" s="1"/>
  <c r="I360" i="47"/>
  <c r="I369" i="47" s="1"/>
  <c r="I315" i="47"/>
  <c r="I362" i="47" s="1"/>
  <c r="I363" i="47"/>
  <c r="H315" i="47"/>
  <c r="H362" i="47" s="1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65" i="47" s="1"/>
  <c r="H348" i="47"/>
  <c r="H349" i="47"/>
  <c r="H350" i="47"/>
  <c r="H351" i="47"/>
  <c r="H352" i="47"/>
  <c r="H353" i="47"/>
  <c r="H354" i="47"/>
  <c r="H367" i="47" s="1"/>
  <c r="H355" i="47"/>
  <c r="H356" i="47"/>
  <c r="H357" i="47"/>
  <c r="H358" i="47"/>
  <c r="H363" i="47" s="1"/>
  <c r="H359" i="47"/>
  <c r="H368" i="47" s="1"/>
  <c r="H360" i="47"/>
  <c r="H369" i="47" s="1"/>
  <c r="I291" i="47"/>
  <c r="Q286" i="47"/>
  <c r="P286" i="47"/>
  <c r="Q285" i="47"/>
  <c r="P285" i="47"/>
  <c r="Q284" i="47"/>
  <c r="P284" i="47"/>
  <c r="P289" i="47" s="1"/>
  <c r="Q283" i="47"/>
  <c r="P283" i="47"/>
  <c r="Q282" i="47"/>
  <c r="P282" i="47"/>
  <c r="Q281" i="47"/>
  <c r="P281" i="47"/>
  <c r="Q280" i="47"/>
  <c r="P280" i="47"/>
  <c r="Q279" i="47"/>
  <c r="P279" i="47"/>
  <c r="Q278" i="47"/>
  <c r="P278" i="47"/>
  <c r="P292" i="47" s="1"/>
  <c r="Q277" i="47"/>
  <c r="P277" i="47"/>
  <c r="Q276" i="47"/>
  <c r="P276" i="47"/>
  <c r="Q275" i="47"/>
  <c r="P275" i="47"/>
  <c r="Q274" i="47"/>
  <c r="P274" i="47"/>
  <c r="Q273" i="47"/>
  <c r="P273" i="47"/>
  <c r="Q272" i="47"/>
  <c r="P272" i="47"/>
  <c r="Q271" i="47"/>
  <c r="P271" i="47"/>
  <c r="Q270" i="47"/>
  <c r="P270" i="47"/>
  <c r="Q269" i="47"/>
  <c r="P269" i="47"/>
  <c r="Q268" i="47"/>
  <c r="P268" i="47"/>
  <c r="Q267" i="47"/>
  <c r="P267" i="47"/>
  <c r="Q266" i="47"/>
  <c r="P266" i="47"/>
  <c r="Q265" i="47"/>
  <c r="P265" i="47"/>
  <c r="Q264" i="47"/>
  <c r="P264" i="47"/>
  <c r="Q263" i="47"/>
  <c r="P263" i="47"/>
  <c r="Q262" i="47"/>
  <c r="P262" i="47"/>
  <c r="Q261" i="47"/>
  <c r="P261" i="47"/>
  <c r="Q260" i="47"/>
  <c r="P260" i="47"/>
  <c r="Q259" i="47"/>
  <c r="P259" i="47"/>
  <c r="Q258" i="47"/>
  <c r="P258" i="47"/>
  <c r="Q257" i="47"/>
  <c r="P257" i="47"/>
  <c r="Q256" i="47"/>
  <c r="P256" i="47"/>
  <c r="Q255" i="47"/>
  <c r="P255" i="47"/>
  <c r="Q254" i="47"/>
  <c r="P254" i="47"/>
  <c r="Q253" i="47"/>
  <c r="P253" i="47"/>
  <c r="Q252" i="47"/>
  <c r="P252" i="47"/>
  <c r="Q251" i="47"/>
  <c r="P251" i="47"/>
  <c r="Q250" i="47"/>
  <c r="P250" i="47"/>
  <c r="Q249" i="47"/>
  <c r="P249" i="47"/>
  <c r="Q248" i="47"/>
  <c r="P248" i="47"/>
  <c r="Q247" i="47"/>
  <c r="P247" i="47"/>
  <c r="Q246" i="47"/>
  <c r="P246" i="47"/>
  <c r="Q245" i="47"/>
  <c r="P245" i="47"/>
  <c r="Q244" i="47"/>
  <c r="P244" i="47"/>
  <c r="Q243" i="47"/>
  <c r="P243" i="47"/>
  <c r="Q242" i="47"/>
  <c r="P242" i="47"/>
  <c r="Q241" i="47"/>
  <c r="P241" i="47"/>
  <c r="L286" i="47"/>
  <c r="L285" i="47"/>
  <c r="L284" i="47"/>
  <c r="L283" i="47"/>
  <c r="L282" i="47"/>
  <c r="L281" i="47"/>
  <c r="L280" i="47"/>
  <c r="L279" i="47"/>
  <c r="L278" i="47"/>
  <c r="L277" i="47"/>
  <c r="L276" i="47"/>
  <c r="L275" i="47"/>
  <c r="L274" i="47"/>
  <c r="L273" i="47"/>
  <c r="L272" i="47"/>
  <c r="L271" i="47"/>
  <c r="L270" i="47"/>
  <c r="L269" i="47"/>
  <c r="L268" i="47"/>
  <c r="L267" i="47"/>
  <c r="L266" i="47"/>
  <c r="L265" i="47"/>
  <c r="L264" i="47"/>
  <c r="L263" i="47"/>
  <c r="L262" i="47"/>
  <c r="L261" i="47"/>
  <c r="L260" i="47"/>
  <c r="L259" i="47"/>
  <c r="L258" i="47"/>
  <c r="L257" i="47"/>
  <c r="L256" i="47"/>
  <c r="L255" i="47"/>
  <c r="L254" i="47"/>
  <c r="L253" i="47"/>
  <c r="L252" i="47"/>
  <c r="L251" i="47"/>
  <c r="L250" i="47"/>
  <c r="L249" i="47"/>
  <c r="L248" i="47"/>
  <c r="L247" i="47"/>
  <c r="L246" i="47"/>
  <c r="L245" i="47"/>
  <c r="L244" i="47"/>
  <c r="L243" i="47"/>
  <c r="L242" i="47"/>
  <c r="L241" i="47"/>
  <c r="D286" i="47"/>
  <c r="D285" i="47"/>
  <c r="D284" i="47"/>
  <c r="D283" i="47"/>
  <c r="D282" i="47"/>
  <c r="D281" i="47"/>
  <c r="D280" i="47"/>
  <c r="D279" i="47"/>
  <c r="D278" i="47"/>
  <c r="D277" i="47"/>
  <c r="D276" i="47"/>
  <c r="D275" i="47"/>
  <c r="D274" i="47"/>
  <c r="D273" i="47"/>
  <c r="D272" i="47"/>
  <c r="D271" i="47"/>
  <c r="D270" i="47"/>
  <c r="D269" i="47"/>
  <c r="D268" i="47"/>
  <c r="D267" i="47"/>
  <c r="D266" i="47"/>
  <c r="D265" i="47"/>
  <c r="D264" i="47"/>
  <c r="D263" i="47"/>
  <c r="D262" i="47"/>
  <c r="D261" i="47"/>
  <c r="D260" i="47"/>
  <c r="D259" i="47"/>
  <c r="D258" i="47"/>
  <c r="D257" i="47"/>
  <c r="D256" i="47"/>
  <c r="D255" i="47"/>
  <c r="D254" i="47"/>
  <c r="D253" i="47"/>
  <c r="D252" i="47"/>
  <c r="D251" i="47"/>
  <c r="D250" i="47"/>
  <c r="D249" i="47"/>
  <c r="D248" i="47"/>
  <c r="D247" i="47"/>
  <c r="D246" i="47"/>
  <c r="D245" i="47"/>
  <c r="D244" i="47"/>
  <c r="D243" i="47"/>
  <c r="D242" i="47"/>
  <c r="D241" i="47"/>
  <c r="I242" i="47"/>
  <c r="I243" i="47"/>
  <c r="I244" i="47"/>
  <c r="I245" i="47"/>
  <c r="I246" i="47"/>
  <c r="I247" i="47"/>
  <c r="I248" i="47"/>
  <c r="I249" i="47"/>
  <c r="I250" i="47"/>
  <c r="I251" i="47"/>
  <c r="I252" i="47"/>
  <c r="I253" i="47"/>
  <c r="I254" i="47"/>
  <c r="I255" i="47"/>
  <c r="I256" i="47"/>
  <c r="I257" i="47"/>
  <c r="I258" i="47"/>
  <c r="I216" i="47" s="1"/>
  <c r="I259" i="47"/>
  <c r="I260" i="47"/>
  <c r="I261" i="47"/>
  <c r="I262" i="47"/>
  <c r="I263" i="47"/>
  <c r="I264" i="47"/>
  <c r="I265" i="47"/>
  <c r="I266" i="47"/>
  <c r="I267" i="47"/>
  <c r="I268" i="47"/>
  <c r="I269" i="47"/>
  <c r="I270" i="47"/>
  <c r="I271" i="47"/>
  <c r="I272" i="47"/>
  <c r="I273" i="47"/>
  <c r="I217" i="47" s="1"/>
  <c r="I274" i="47"/>
  <c r="I275" i="47"/>
  <c r="I276" i="47"/>
  <c r="I277" i="47"/>
  <c r="I278" i="47"/>
  <c r="I292" i="47" s="1"/>
  <c r="I279" i="47"/>
  <c r="I280" i="47"/>
  <c r="I293" i="47" s="1"/>
  <c r="I281" i="47"/>
  <c r="I282" i="47"/>
  <c r="I283" i="47"/>
  <c r="I284" i="47"/>
  <c r="I289" i="47" s="1"/>
  <c r="I285" i="47"/>
  <c r="I294" i="47" s="1"/>
  <c r="I286" i="47"/>
  <c r="I221" i="47" s="1"/>
  <c r="I241" i="47"/>
  <c r="I288" i="47" s="1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16" i="47" s="1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91" i="47" s="1"/>
  <c r="H274" i="47"/>
  <c r="H275" i="47"/>
  <c r="H276" i="47"/>
  <c r="H277" i="47"/>
  <c r="H278" i="47"/>
  <c r="H218" i="47" s="1"/>
  <c r="H279" i="47"/>
  <c r="H280" i="47"/>
  <c r="H219" i="47" s="1"/>
  <c r="H281" i="47"/>
  <c r="H282" i="47"/>
  <c r="H283" i="47"/>
  <c r="H284" i="47"/>
  <c r="H289" i="47" s="1"/>
  <c r="H285" i="47"/>
  <c r="H294" i="47" s="1"/>
  <c r="H286" i="47"/>
  <c r="H295" i="47" s="1"/>
  <c r="H241" i="47"/>
  <c r="H288" i="47" s="1"/>
  <c r="H48" i="45"/>
  <c r="Q216" i="47"/>
  <c r="Q217" i="47"/>
  <c r="Q218" i="47"/>
  <c r="Q227" i="47"/>
  <c r="P218" i="47"/>
  <c r="P219" i="47"/>
  <c r="P215" i="47"/>
  <c r="P216" i="47"/>
  <c r="P217" i="47"/>
  <c r="P220" i="47"/>
  <c r="Q219" i="47"/>
  <c r="P221" i="47"/>
  <c r="Q215" i="47"/>
  <c r="Q228" i="47"/>
  <c r="I215" i="47"/>
  <c r="H214" i="47"/>
  <c r="N441" i="47"/>
  <c r="N440" i="47"/>
  <c r="N439" i="47"/>
  <c r="N438" i="47"/>
  <c r="M438" i="47"/>
  <c r="N437" i="47"/>
  <c r="N436" i="47"/>
  <c r="M436" i="47"/>
  <c r="L436" i="47"/>
  <c r="D436" i="47"/>
  <c r="N435" i="47"/>
  <c r="N434" i="47"/>
  <c r="N442" i="47" s="1"/>
  <c r="N433" i="47"/>
  <c r="F433" i="47"/>
  <c r="Q440" i="47"/>
  <c r="Q438" i="47"/>
  <c r="Q437" i="47"/>
  <c r="P437" i="47"/>
  <c r="Q448" i="47"/>
  <c r="Q447" i="47"/>
  <c r="O404" i="47"/>
  <c r="N369" i="47"/>
  <c r="M369" i="47"/>
  <c r="F369" i="47"/>
  <c r="E369" i="47"/>
  <c r="Q368" i="47"/>
  <c r="N368" i="47"/>
  <c r="M368" i="47"/>
  <c r="F368" i="47"/>
  <c r="E368" i="47"/>
  <c r="N367" i="47"/>
  <c r="M367" i="47"/>
  <c r="F367" i="47"/>
  <c r="E367" i="47"/>
  <c r="N366" i="47"/>
  <c r="M366" i="47"/>
  <c r="H366" i="47"/>
  <c r="F366" i="47"/>
  <c r="E366" i="47"/>
  <c r="N365" i="47"/>
  <c r="M365" i="47"/>
  <c r="F365" i="47"/>
  <c r="E365" i="47"/>
  <c r="Q364" i="47"/>
  <c r="P364" i="47"/>
  <c r="N364" i="47"/>
  <c r="M364" i="47"/>
  <c r="F364" i="47"/>
  <c r="E364" i="47"/>
  <c r="N363" i="47"/>
  <c r="M363" i="47"/>
  <c r="F363" i="47"/>
  <c r="E363" i="47"/>
  <c r="N362" i="47"/>
  <c r="M362" i="47"/>
  <c r="F362" i="47"/>
  <c r="E362" i="47"/>
  <c r="N361" i="47"/>
  <c r="N370" i="47" s="1"/>
  <c r="M361" i="47"/>
  <c r="F361" i="47"/>
  <c r="F370" i="47" s="1"/>
  <c r="E361" i="47"/>
  <c r="Q369" i="47"/>
  <c r="Q365" i="47"/>
  <c r="I365" i="47"/>
  <c r="H364" i="47"/>
  <c r="P295" i="47"/>
  <c r="N295" i="47"/>
  <c r="M295" i="47"/>
  <c r="F295" i="47"/>
  <c r="E295" i="47"/>
  <c r="N294" i="47"/>
  <c r="M294" i="47"/>
  <c r="F294" i="47"/>
  <c r="E294" i="47"/>
  <c r="N293" i="47"/>
  <c r="M293" i="47"/>
  <c r="F293" i="47"/>
  <c r="E293" i="47"/>
  <c r="N292" i="47"/>
  <c r="M292" i="47"/>
  <c r="F292" i="47"/>
  <c r="E292" i="47"/>
  <c r="N291" i="47"/>
  <c r="M291" i="47"/>
  <c r="F291" i="47"/>
  <c r="E291" i="47"/>
  <c r="N290" i="47"/>
  <c r="M290" i="47"/>
  <c r="F290" i="47"/>
  <c r="E290" i="47"/>
  <c r="N289" i="47"/>
  <c r="M289" i="47"/>
  <c r="F289" i="47"/>
  <c r="E289" i="47"/>
  <c r="E296" i="47" s="1"/>
  <c r="N288" i="47"/>
  <c r="M288" i="47"/>
  <c r="M296" i="47" s="1"/>
  <c r="F288" i="47"/>
  <c r="E288" i="47"/>
  <c r="N287" i="47"/>
  <c r="N296" i="47" s="1"/>
  <c r="M287" i="47"/>
  <c r="F287" i="47"/>
  <c r="E287" i="47"/>
  <c r="Q295" i="47"/>
  <c r="Q294" i="47"/>
  <c r="P294" i="47"/>
  <c r="Q289" i="47"/>
  <c r="Q293" i="47"/>
  <c r="P293" i="47"/>
  <c r="Q292" i="47"/>
  <c r="Q291" i="47"/>
  <c r="P291" i="47"/>
  <c r="Q302" i="47"/>
  <c r="Q301" i="47"/>
  <c r="Q290" i="47"/>
  <c r="P290" i="47"/>
  <c r="N222" i="47"/>
  <c r="N221" i="47"/>
  <c r="M221" i="47"/>
  <c r="F221" i="47"/>
  <c r="E221" i="47"/>
  <c r="N220" i="47"/>
  <c r="M220" i="47"/>
  <c r="F220" i="47"/>
  <c r="E220" i="47"/>
  <c r="N219" i="47"/>
  <c r="M219" i="47"/>
  <c r="F219" i="47"/>
  <c r="E219" i="47"/>
  <c r="N218" i="47"/>
  <c r="M218" i="47"/>
  <c r="F218" i="47"/>
  <c r="E218" i="47"/>
  <c r="N217" i="47"/>
  <c r="M217" i="47"/>
  <c r="F217" i="47"/>
  <c r="E217" i="47"/>
  <c r="N216" i="47"/>
  <c r="M216" i="47"/>
  <c r="F216" i="47"/>
  <c r="E216" i="47"/>
  <c r="N215" i="47"/>
  <c r="M215" i="47"/>
  <c r="F215" i="47"/>
  <c r="E215" i="47"/>
  <c r="N214" i="47"/>
  <c r="M214" i="47"/>
  <c r="F214" i="47"/>
  <c r="E214" i="47"/>
  <c r="N213" i="47"/>
  <c r="M213" i="47"/>
  <c r="F213" i="47"/>
  <c r="E213" i="47"/>
  <c r="Q221" i="47"/>
  <c r="Q220" i="47"/>
  <c r="N148" i="47"/>
  <c r="F148" i="47"/>
  <c r="Q147" i="47"/>
  <c r="I147" i="47"/>
  <c r="H147" i="47"/>
  <c r="P146" i="47"/>
  <c r="Q145" i="47"/>
  <c r="P145" i="47"/>
  <c r="H145" i="47"/>
  <c r="Q144" i="47"/>
  <c r="P144" i="47"/>
  <c r="H144" i="47"/>
  <c r="Q143" i="47"/>
  <c r="P143" i="47"/>
  <c r="H143" i="47"/>
  <c r="I141" i="47"/>
  <c r="N139" i="47"/>
  <c r="M139" i="47"/>
  <c r="M148" i="47" s="1"/>
  <c r="F139" i="47"/>
  <c r="P147" i="47"/>
  <c r="Q146" i="47"/>
  <c r="I146" i="47"/>
  <c r="H146" i="47"/>
  <c r="Q141" i="47"/>
  <c r="P141" i="47"/>
  <c r="H141" i="47"/>
  <c r="I145" i="47"/>
  <c r="I144" i="47"/>
  <c r="Q154" i="47"/>
  <c r="Q153" i="47"/>
  <c r="I143" i="47"/>
  <c r="Q142" i="47"/>
  <c r="P142" i="47"/>
  <c r="J110" i="47"/>
  <c r="H142" i="47"/>
  <c r="P139" i="47"/>
  <c r="Q140" i="47"/>
  <c r="P140" i="47"/>
  <c r="N74" i="47"/>
  <c r="M74" i="47"/>
  <c r="E74" i="47"/>
  <c r="Q73" i="47"/>
  <c r="P73" i="47"/>
  <c r="D73" i="47"/>
  <c r="G73" i="47" s="1"/>
  <c r="P72" i="47"/>
  <c r="L72" i="47"/>
  <c r="O72" i="47" s="1"/>
  <c r="H71" i="47"/>
  <c r="D71" i="47"/>
  <c r="G71" i="47" s="1"/>
  <c r="L70" i="47"/>
  <c r="O70" i="47" s="1"/>
  <c r="R70" i="47" s="1"/>
  <c r="I70" i="47"/>
  <c r="H69" i="47"/>
  <c r="D69" i="47"/>
  <c r="G69" i="47" s="1"/>
  <c r="Q67" i="47"/>
  <c r="L67" i="47"/>
  <c r="O67" i="47" s="1"/>
  <c r="I67" i="47"/>
  <c r="D67" i="47"/>
  <c r="G67" i="47" s="1"/>
  <c r="D66" i="47"/>
  <c r="G66" i="47" s="1"/>
  <c r="N65" i="47"/>
  <c r="M65" i="47"/>
  <c r="F65" i="47"/>
  <c r="F74" i="47" s="1"/>
  <c r="E65" i="47"/>
  <c r="R64" i="47"/>
  <c r="L138" i="47" s="1"/>
  <c r="O64" i="47"/>
  <c r="L73" i="47"/>
  <c r="O73" i="47" s="1"/>
  <c r="R73" i="47" s="1"/>
  <c r="I73" i="47"/>
  <c r="H73" i="47"/>
  <c r="G64" i="47"/>
  <c r="Q72" i="47"/>
  <c r="I72" i="47"/>
  <c r="H72" i="47"/>
  <c r="G63" i="47"/>
  <c r="P67" i="47"/>
  <c r="O62" i="47"/>
  <c r="H67" i="47"/>
  <c r="O61" i="47"/>
  <c r="R61" i="47"/>
  <c r="L135" i="47" s="1"/>
  <c r="O135" i="47" s="1"/>
  <c r="R135" i="47" s="1"/>
  <c r="J61" i="47"/>
  <c r="D135" i="47" s="1"/>
  <c r="G135" i="47" s="1"/>
  <c r="J135" i="47" s="1"/>
  <c r="O60" i="47"/>
  <c r="J60" i="47"/>
  <c r="G60" i="47"/>
  <c r="R59" i="47"/>
  <c r="L133" i="47" s="1"/>
  <c r="O133" i="47" s="1"/>
  <c r="R133" i="47" s="1"/>
  <c r="O59" i="47"/>
  <c r="G59" i="47"/>
  <c r="Q71" i="47"/>
  <c r="O58" i="47"/>
  <c r="I71" i="47"/>
  <c r="G58" i="47"/>
  <c r="J58" i="47" s="1"/>
  <c r="D132" i="47" s="1"/>
  <c r="D145" i="47" s="1"/>
  <c r="G145" i="47" s="1"/>
  <c r="J145" i="47" s="1"/>
  <c r="R57" i="47"/>
  <c r="L131" i="47" s="1"/>
  <c r="O131" i="47" s="1"/>
  <c r="R131" i="47" s="1"/>
  <c r="O57" i="47"/>
  <c r="J57" i="47"/>
  <c r="D131" i="47" s="1"/>
  <c r="G131" i="47" s="1"/>
  <c r="J131" i="47" s="1"/>
  <c r="G57" i="47"/>
  <c r="Q70" i="47"/>
  <c r="P70" i="47"/>
  <c r="O56" i="47"/>
  <c r="H70" i="47"/>
  <c r="G56" i="47"/>
  <c r="R55" i="47"/>
  <c r="L129" i="47" s="1"/>
  <c r="O129" i="47" s="1"/>
  <c r="R129" i="47" s="1"/>
  <c r="J55" i="47"/>
  <c r="G55" i="47"/>
  <c r="J54" i="47"/>
  <c r="D128" i="47" s="1"/>
  <c r="G128" i="47" s="1"/>
  <c r="J128" i="47" s="1"/>
  <c r="G54" i="47"/>
  <c r="R53" i="47"/>
  <c r="L127" i="47" s="1"/>
  <c r="O127" i="47" s="1"/>
  <c r="R127" i="47" s="1"/>
  <c r="O53" i="47"/>
  <c r="G53" i="47"/>
  <c r="R52" i="47"/>
  <c r="L126" i="47" s="1"/>
  <c r="O126" i="47" s="1"/>
  <c r="R126" i="47" s="1"/>
  <c r="O52" i="47"/>
  <c r="J52" i="47"/>
  <c r="G52" i="47"/>
  <c r="G51" i="47"/>
  <c r="J51" i="47"/>
  <c r="R50" i="47"/>
  <c r="L124" i="47" s="1"/>
  <c r="O124" i="47" s="1"/>
  <c r="R124" i="47" s="1"/>
  <c r="O50" i="47"/>
  <c r="J50" i="47"/>
  <c r="G50" i="47"/>
  <c r="R49" i="47"/>
  <c r="L123" i="47" s="1"/>
  <c r="O123" i="47" s="1"/>
  <c r="R123" i="47" s="1"/>
  <c r="J49" i="47"/>
  <c r="D123" i="47" s="1"/>
  <c r="G123" i="47" s="1"/>
  <c r="J123" i="47" s="1"/>
  <c r="O48" i="47"/>
  <c r="J48" i="47"/>
  <c r="R47" i="47"/>
  <c r="L121" i="47" s="1"/>
  <c r="O121" i="47" s="1"/>
  <c r="R121" i="47" s="1"/>
  <c r="O47" i="47"/>
  <c r="J47" i="47"/>
  <c r="G47" i="47"/>
  <c r="R46" i="47"/>
  <c r="L120" i="47" s="1"/>
  <c r="O120" i="47" s="1"/>
  <c r="R120" i="47" s="1"/>
  <c r="O46" i="47"/>
  <c r="G46" i="47"/>
  <c r="Q80" i="47"/>
  <c r="O45" i="47"/>
  <c r="G45" i="47"/>
  <c r="J45" i="47"/>
  <c r="O44" i="47"/>
  <c r="Q79" i="47"/>
  <c r="O43" i="47"/>
  <c r="R43" i="47"/>
  <c r="L117" i="47" s="1"/>
  <c r="O117" i="47" s="1"/>
  <c r="R117" i="47" s="1"/>
  <c r="J43" i="47"/>
  <c r="G43" i="47"/>
  <c r="R42" i="47"/>
  <c r="L116" i="47" s="1"/>
  <c r="O116" i="47" s="1"/>
  <c r="R116" i="47" s="1"/>
  <c r="J42" i="47"/>
  <c r="G42" i="47"/>
  <c r="R41" i="47"/>
  <c r="L115" i="47" s="1"/>
  <c r="O115" i="47" s="1"/>
  <c r="R115" i="47" s="1"/>
  <c r="J41" i="47"/>
  <c r="O40" i="47"/>
  <c r="R40" i="47"/>
  <c r="L114" i="47" s="1"/>
  <c r="O114" i="47" s="1"/>
  <c r="R114" i="47" s="1"/>
  <c r="G40" i="47"/>
  <c r="O39" i="47"/>
  <c r="R39" i="47"/>
  <c r="L113" i="47" s="1"/>
  <c r="O113" i="47" s="1"/>
  <c r="R113" i="47" s="1"/>
  <c r="J39" i="47"/>
  <c r="R38" i="47"/>
  <c r="L112" i="47" s="1"/>
  <c r="O112" i="47" s="1"/>
  <c r="R112" i="47" s="1"/>
  <c r="O38" i="47"/>
  <c r="G38" i="47"/>
  <c r="J38" i="47"/>
  <c r="Q69" i="47"/>
  <c r="P69" i="47"/>
  <c r="O37" i="47"/>
  <c r="I69" i="47"/>
  <c r="J37" i="47"/>
  <c r="Q68" i="47"/>
  <c r="P68" i="47"/>
  <c r="L68" i="47"/>
  <c r="O68" i="47" s="1"/>
  <c r="I68" i="47"/>
  <c r="H68" i="47"/>
  <c r="D68" i="47"/>
  <c r="G68" i="47" s="1"/>
  <c r="R35" i="47"/>
  <c r="L109" i="47" s="1"/>
  <c r="O109" i="47" s="1"/>
  <c r="R109" i="47" s="1"/>
  <c r="G35" i="47"/>
  <c r="J35" i="47"/>
  <c r="O34" i="47"/>
  <c r="J34" i="47"/>
  <c r="D108" i="47" s="1"/>
  <c r="G108" i="47" s="1"/>
  <c r="J108" i="47" s="1"/>
  <c r="G34" i="47"/>
  <c r="R33" i="47"/>
  <c r="L107" i="47" s="1"/>
  <c r="O107" i="47" s="1"/>
  <c r="R107" i="47" s="1"/>
  <c r="J33" i="47"/>
  <c r="G33" i="47"/>
  <c r="O32" i="47"/>
  <c r="R32" i="47"/>
  <c r="L106" i="47" s="1"/>
  <c r="O106" i="47" s="1"/>
  <c r="R106" i="47" s="1"/>
  <c r="J32" i="47"/>
  <c r="G32" i="47"/>
  <c r="R31" i="47"/>
  <c r="L105" i="47" s="1"/>
  <c r="O105" i="47" s="1"/>
  <c r="R105" i="47" s="1"/>
  <c r="J31" i="47"/>
  <c r="G31" i="47"/>
  <c r="R30" i="47"/>
  <c r="L104" i="47" s="1"/>
  <c r="O104" i="47" s="1"/>
  <c r="R104" i="47" s="1"/>
  <c r="G30" i="47"/>
  <c r="O29" i="47"/>
  <c r="R29" i="47"/>
  <c r="L103" i="47" s="1"/>
  <c r="O103" i="47" s="1"/>
  <c r="R103" i="47" s="1"/>
  <c r="G29" i="47"/>
  <c r="R28" i="47"/>
  <c r="L102" i="47" s="1"/>
  <c r="O102" i="47" s="1"/>
  <c r="R102" i="47" s="1"/>
  <c r="J28" i="47"/>
  <c r="R27" i="47"/>
  <c r="L101" i="47" s="1"/>
  <c r="O101" i="47" s="1"/>
  <c r="R101" i="47" s="1"/>
  <c r="O27" i="47"/>
  <c r="G27" i="47"/>
  <c r="J27" i="47"/>
  <c r="R26" i="47"/>
  <c r="L100" i="47" s="1"/>
  <c r="O100" i="47" s="1"/>
  <c r="R100" i="47" s="1"/>
  <c r="O26" i="47"/>
  <c r="J26" i="47"/>
  <c r="R25" i="47"/>
  <c r="L99" i="47" s="1"/>
  <c r="O99" i="47" s="1"/>
  <c r="R99" i="47" s="1"/>
  <c r="O25" i="47"/>
  <c r="G25" i="47"/>
  <c r="R24" i="47"/>
  <c r="L98" i="47" s="1"/>
  <c r="O98" i="47" s="1"/>
  <c r="R98" i="47" s="1"/>
  <c r="O24" i="47"/>
  <c r="J24" i="47"/>
  <c r="O23" i="47"/>
  <c r="J23" i="47"/>
  <c r="R22" i="47"/>
  <c r="L96" i="47" s="1"/>
  <c r="O96" i="47" s="1"/>
  <c r="R96" i="47" s="1"/>
  <c r="J22" i="47"/>
  <c r="D96" i="47" s="1"/>
  <c r="G96" i="47" s="1"/>
  <c r="J96" i="47" s="1"/>
  <c r="G22" i="47"/>
  <c r="R21" i="47"/>
  <c r="L95" i="47" s="1"/>
  <c r="O95" i="47" s="1"/>
  <c r="R95" i="47" s="1"/>
  <c r="J21" i="47"/>
  <c r="G21" i="47"/>
  <c r="O20" i="47"/>
  <c r="R20" i="47"/>
  <c r="L94" i="47" s="1"/>
  <c r="O94" i="47" s="1"/>
  <c r="R94" i="47" s="1"/>
  <c r="J20" i="47"/>
  <c r="G20" i="47"/>
  <c r="Q66" i="47"/>
  <c r="I66" i="47"/>
  <c r="H66" i="47"/>
  <c r="G19" i="47"/>
  <c r="D65" i="47"/>
  <c r="O436" i="47" l="1"/>
  <c r="M433" i="47"/>
  <c r="M442" i="47" s="1"/>
  <c r="E433" i="47"/>
  <c r="E442" i="47"/>
  <c r="J404" i="47"/>
  <c r="H217" i="47"/>
  <c r="I287" i="47"/>
  <c r="H287" i="47"/>
  <c r="J258" i="47"/>
  <c r="I290" i="47"/>
  <c r="H292" i="47"/>
  <c r="H293" i="47"/>
  <c r="H221" i="47"/>
  <c r="I295" i="47"/>
  <c r="H290" i="47"/>
  <c r="H215" i="47"/>
  <c r="J184" i="47"/>
  <c r="I219" i="47"/>
  <c r="I218" i="47"/>
  <c r="P148" i="47"/>
  <c r="P150" i="47" s="1"/>
  <c r="Q156" i="47" s="1"/>
  <c r="R58" i="47"/>
  <c r="L132" i="47" s="1"/>
  <c r="L145" i="47" s="1"/>
  <c r="O145" i="47" s="1"/>
  <c r="R145" i="47" s="1"/>
  <c r="S145" i="47" s="1"/>
  <c r="R68" i="47"/>
  <c r="J71" i="47"/>
  <c r="J67" i="47"/>
  <c r="J73" i="47"/>
  <c r="S73" i="47" s="1"/>
  <c r="D98" i="47"/>
  <c r="G98" i="47" s="1"/>
  <c r="J98" i="47" s="1"/>
  <c r="S24" i="47"/>
  <c r="R177" i="47"/>
  <c r="O177" i="47"/>
  <c r="S31" i="47"/>
  <c r="D105" i="47"/>
  <c r="G105" i="47" s="1"/>
  <c r="J105" i="47" s="1"/>
  <c r="R203" i="47"/>
  <c r="O203" i="47"/>
  <c r="O132" i="47"/>
  <c r="R132" i="47" s="1"/>
  <c r="O168" i="47"/>
  <c r="R168" i="47"/>
  <c r="D100" i="47"/>
  <c r="G100" i="47" s="1"/>
  <c r="J100" i="47" s="1"/>
  <c r="S26" i="47"/>
  <c r="D109" i="47"/>
  <c r="G109" i="47" s="1"/>
  <c r="J109" i="47" s="1"/>
  <c r="S35" i="47"/>
  <c r="D121" i="47"/>
  <c r="G121" i="47" s="1"/>
  <c r="J121" i="47" s="1"/>
  <c r="S47" i="47"/>
  <c r="R198" i="47"/>
  <c r="O198" i="47"/>
  <c r="R72" i="47"/>
  <c r="R179" i="47"/>
  <c r="O179" i="47"/>
  <c r="D111" i="47"/>
  <c r="R188" i="47"/>
  <c r="O188" i="47"/>
  <c r="G197" i="47"/>
  <c r="J197" i="47" s="1"/>
  <c r="J66" i="47"/>
  <c r="S67" i="47"/>
  <c r="R181" i="47"/>
  <c r="O181" i="47"/>
  <c r="R190" i="47"/>
  <c r="O190" i="47"/>
  <c r="S131" i="47"/>
  <c r="R186" i="47"/>
  <c r="O186" i="47"/>
  <c r="D125" i="47"/>
  <c r="G125" i="47" s="1"/>
  <c r="J125" i="47" s="1"/>
  <c r="D115" i="47"/>
  <c r="G115" i="47" s="1"/>
  <c r="J115" i="47" s="1"/>
  <c r="S41" i="47"/>
  <c r="S21" i="47"/>
  <c r="D95" i="47"/>
  <c r="G95" i="47" s="1"/>
  <c r="J95" i="47" s="1"/>
  <c r="D101" i="47"/>
  <c r="G101" i="47" s="1"/>
  <c r="J101" i="47" s="1"/>
  <c r="S27" i="47"/>
  <c r="R178" i="47"/>
  <c r="O178" i="47"/>
  <c r="R187" i="47"/>
  <c r="O187" i="47"/>
  <c r="R195" i="47"/>
  <c r="O195" i="47"/>
  <c r="O209" i="47"/>
  <c r="R209" i="47"/>
  <c r="J69" i="47"/>
  <c r="D107" i="47"/>
  <c r="G107" i="47" s="1"/>
  <c r="J107" i="47" s="1"/>
  <c r="S33" i="47"/>
  <c r="D102" i="47"/>
  <c r="G102" i="47" s="1"/>
  <c r="J102" i="47" s="1"/>
  <c r="S28" i="47"/>
  <c r="R174" i="47"/>
  <c r="O174" i="47"/>
  <c r="O191" i="47"/>
  <c r="R191" i="47"/>
  <c r="O194" i="47"/>
  <c r="R194" i="47"/>
  <c r="D124" i="47"/>
  <c r="G124" i="47" s="1"/>
  <c r="J124" i="47" s="1"/>
  <c r="S50" i="47"/>
  <c r="O201" i="47"/>
  <c r="R201" i="47"/>
  <c r="D94" i="47"/>
  <c r="G94" i="47" s="1"/>
  <c r="J94" i="47" s="1"/>
  <c r="S20" i="47"/>
  <c r="R173" i="47"/>
  <c r="O173" i="47"/>
  <c r="D134" i="47"/>
  <c r="G134" i="47" s="1"/>
  <c r="J134" i="47" s="1"/>
  <c r="S96" i="47"/>
  <c r="R175" i="47"/>
  <c r="O175" i="47"/>
  <c r="R170" i="47"/>
  <c r="O170" i="47"/>
  <c r="D116" i="47"/>
  <c r="G116" i="47" s="1"/>
  <c r="J116" i="47" s="1"/>
  <c r="S42" i="47"/>
  <c r="D113" i="47"/>
  <c r="G113" i="47" s="1"/>
  <c r="J113" i="47" s="1"/>
  <c r="S39" i="47"/>
  <c r="O172" i="47"/>
  <c r="R172" i="47"/>
  <c r="O183" i="47"/>
  <c r="R183" i="47"/>
  <c r="R197" i="47"/>
  <c r="O197" i="47"/>
  <c r="O200" i="47"/>
  <c r="R200" i="47"/>
  <c r="D97" i="47"/>
  <c r="G97" i="47" s="1"/>
  <c r="J97" i="47" s="1"/>
  <c r="O176" i="47"/>
  <c r="R176" i="47"/>
  <c r="D106" i="47"/>
  <c r="G106" i="47" s="1"/>
  <c r="J106" i="47" s="1"/>
  <c r="S32" i="47"/>
  <c r="O205" i="47"/>
  <c r="R205" i="47"/>
  <c r="O169" i="47"/>
  <c r="R169" i="47"/>
  <c r="R180" i="47"/>
  <c r="O180" i="47"/>
  <c r="J68" i="47"/>
  <c r="S68" i="47" s="1"/>
  <c r="D112" i="47"/>
  <c r="G112" i="47" s="1"/>
  <c r="J112" i="47" s="1"/>
  <c r="S38" i="47"/>
  <c r="S43" i="47"/>
  <c r="D117" i="47"/>
  <c r="G117" i="47" s="1"/>
  <c r="J117" i="47" s="1"/>
  <c r="D119" i="47"/>
  <c r="G119" i="47" s="1"/>
  <c r="J119" i="47" s="1"/>
  <c r="S45" i="47"/>
  <c r="D122" i="47"/>
  <c r="G122" i="47" s="1"/>
  <c r="J122" i="47" s="1"/>
  <c r="S58" i="47"/>
  <c r="R207" i="47"/>
  <c r="O207" i="47"/>
  <c r="O189" i="47"/>
  <c r="R189" i="47"/>
  <c r="O35" i="47"/>
  <c r="R37" i="47"/>
  <c r="L111" i="47" s="1"/>
  <c r="G41" i="47"/>
  <c r="O22" i="47"/>
  <c r="J19" i="47"/>
  <c r="O21" i="47"/>
  <c r="G28" i="47"/>
  <c r="O33" i="47"/>
  <c r="G39" i="47"/>
  <c r="G48" i="47"/>
  <c r="O55" i="47"/>
  <c r="R56" i="47"/>
  <c r="L130" i="47" s="1"/>
  <c r="S57" i="47"/>
  <c r="D72" i="47"/>
  <c r="G72" i="47" s="1"/>
  <c r="J72" i="47" s="1"/>
  <c r="S72" i="47" s="1"/>
  <c r="J63" i="47"/>
  <c r="J64" i="47"/>
  <c r="L71" i="47"/>
  <c r="O71" i="47" s="1"/>
  <c r="Q214" i="47"/>
  <c r="Q213" i="47"/>
  <c r="J30" i="47"/>
  <c r="R45" i="47"/>
  <c r="L119" i="47" s="1"/>
  <c r="O119" i="47" s="1"/>
  <c r="R119" i="47" s="1"/>
  <c r="J59" i="47"/>
  <c r="S123" i="47"/>
  <c r="D129" i="47"/>
  <c r="G129" i="47" s="1"/>
  <c r="J129" i="47" s="1"/>
  <c r="S55" i="47"/>
  <c r="P214" i="47"/>
  <c r="P213" i="47"/>
  <c r="R34" i="47"/>
  <c r="L108" i="47" s="1"/>
  <c r="O108" i="47" s="1"/>
  <c r="R108" i="47" s="1"/>
  <c r="G37" i="47"/>
  <c r="J40" i="47"/>
  <c r="O42" i="47"/>
  <c r="R44" i="47"/>
  <c r="L118" i="47" s="1"/>
  <c r="O118" i="47" s="1"/>
  <c r="R118" i="47" s="1"/>
  <c r="O49" i="47"/>
  <c r="J53" i="47"/>
  <c r="R54" i="47"/>
  <c r="L128" i="47" s="1"/>
  <c r="O128" i="47" s="1"/>
  <c r="R128" i="47" s="1"/>
  <c r="S61" i="47"/>
  <c r="R67" i="47"/>
  <c r="L69" i="47"/>
  <c r="O69" i="47" s="1"/>
  <c r="R69" i="47" s="1"/>
  <c r="P71" i="47"/>
  <c r="R51" i="47"/>
  <c r="L125" i="47" s="1"/>
  <c r="O125" i="47" s="1"/>
  <c r="R125" i="47" s="1"/>
  <c r="O51" i="47"/>
  <c r="G49" i="47"/>
  <c r="I65" i="47"/>
  <c r="I74" i="47" s="1"/>
  <c r="L66" i="47"/>
  <c r="O66" i="47" s="1"/>
  <c r="L65" i="47"/>
  <c r="P65" i="47"/>
  <c r="O30" i="47"/>
  <c r="O41" i="47"/>
  <c r="J46" i="47"/>
  <c r="O54" i="47"/>
  <c r="J62" i="47"/>
  <c r="Q65" i="47"/>
  <c r="Q74" i="47" s="1"/>
  <c r="G132" i="47"/>
  <c r="J132" i="47" s="1"/>
  <c r="R23" i="47"/>
  <c r="L97" i="47" s="1"/>
  <c r="O97" i="47" s="1"/>
  <c r="R97" i="47" s="1"/>
  <c r="J29" i="47"/>
  <c r="O31" i="47"/>
  <c r="J56" i="47"/>
  <c r="D70" i="47"/>
  <c r="G70" i="47" s="1"/>
  <c r="J70" i="47" s="1"/>
  <c r="S70" i="47" s="1"/>
  <c r="R60" i="47"/>
  <c r="L134" i="47" s="1"/>
  <c r="O134" i="47" s="1"/>
  <c r="R134" i="47" s="1"/>
  <c r="G62" i="47"/>
  <c r="R63" i="47"/>
  <c r="L137" i="47" s="1"/>
  <c r="H140" i="47"/>
  <c r="H139" i="47"/>
  <c r="I142" i="47"/>
  <c r="R62" i="47"/>
  <c r="L136" i="47" s="1"/>
  <c r="O19" i="47"/>
  <c r="G23" i="47"/>
  <c r="O28" i="47"/>
  <c r="O138" i="47"/>
  <c r="R138" i="47" s="1"/>
  <c r="L147" i="47"/>
  <c r="O147" i="47" s="1"/>
  <c r="R147" i="47" s="1"/>
  <c r="I140" i="47"/>
  <c r="I139" i="47"/>
  <c r="S135" i="47"/>
  <c r="H65" i="47"/>
  <c r="H74" i="47" s="1"/>
  <c r="S22" i="47"/>
  <c r="S49" i="47"/>
  <c r="D126" i="47"/>
  <c r="G126" i="47" s="1"/>
  <c r="J126" i="47" s="1"/>
  <c r="S52" i="47"/>
  <c r="J25" i="47"/>
  <c r="J36" i="47"/>
  <c r="J44" i="47"/>
  <c r="E139" i="47"/>
  <c r="E148" i="47" s="1"/>
  <c r="E222" i="47"/>
  <c r="R19" i="47"/>
  <c r="G44" i="47"/>
  <c r="R48" i="47"/>
  <c r="L122" i="47" s="1"/>
  <c r="O122" i="47" s="1"/>
  <c r="R122" i="47" s="1"/>
  <c r="G61" i="47"/>
  <c r="R36" i="47"/>
  <c r="L110" i="47" s="1"/>
  <c r="G26" i="47"/>
  <c r="G24" i="47"/>
  <c r="O36" i="47"/>
  <c r="P66" i="47"/>
  <c r="Q139" i="47"/>
  <c r="Q148" i="47" s="1"/>
  <c r="F222" i="47"/>
  <c r="O63" i="47"/>
  <c r="H213" i="47"/>
  <c r="M222" i="47"/>
  <c r="I214" i="47"/>
  <c r="I213" i="47"/>
  <c r="P362" i="47"/>
  <c r="P361" i="47"/>
  <c r="P288" i="47"/>
  <c r="P287" i="47"/>
  <c r="P296" i="47" s="1"/>
  <c r="P298" i="47" s="1"/>
  <c r="Q304" i="47" s="1"/>
  <c r="Q361" i="47"/>
  <c r="Q370" i="47" s="1"/>
  <c r="Q362" i="47"/>
  <c r="Q288" i="47"/>
  <c r="Q287" i="47"/>
  <c r="F296" i="47"/>
  <c r="E370" i="47"/>
  <c r="P436" i="47"/>
  <c r="R436" i="47" s="1"/>
  <c r="R404" i="47"/>
  <c r="H361" i="47"/>
  <c r="H370" i="47" s="1"/>
  <c r="I361" i="47"/>
  <c r="I370" i="47" s="1"/>
  <c r="M370" i="47"/>
  <c r="P433" i="47"/>
  <c r="Q433" i="47"/>
  <c r="Q442" i="47" s="1"/>
  <c r="H433" i="47"/>
  <c r="H442" i="47" s="1"/>
  <c r="I433" i="47"/>
  <c r="I442" i="47" s="1"/>
  <c r="S404" i="47" l="1"/>
  <c r="H296" i="47"/>
  <c r="P222" i="47"/>
  <c r="P224" i="47" s="1"/>
  <c r="Q230" i="47" s="1"/>
  <c r="Q222" i="47"/>
  <c r="H222" i="47"/>
  <c r="I222" i="47"/>
  <c r="H148" i="47"/>
  <c r="I148" i="47"/>
  <c r="S34" i="47"/>
  <c r="S48" i="47"/>
  <c r="S108" i="47"/>
  <c r="S51" i="47"/>
  <c r="G65" i="47"/>
  <c r="G74" i="47" s="1"/>
  <c r="G209" i="47"/>
  <c r="J209" i="47" s="1"/>
  <c r="O137" i="47"/>
  <c r="R137" i="47" s="1"/>
  <c r="L146" i="47"/>
  <c r="O146" i="47" s="1"/>
  <c r="R146" i="47" s="1"/>
  <c r="D120" i="47"/>
  <c r="G120" i="47" s="1"/>
  <c r="J120" i="47" s="1"/>
  <c r="S46" i="47"/>
  <c r="R71" i="47"/>
  <c r="S71" i="47" s="1"/>
  <c r="J65" i="47"/>
  <c r="J74" i="47" s="1"/>
  <c r="S19" i="47"/>
  <c r="D93" i="47"/>
  <c r="R271" i="47"/>
  <c r="L345" i="47" s="1"/>
  <c r="O271" i="47"/>
  <c r="R249" i="47"/>
  <c r="L323" i="47" s="1"/>
  <c r="O249" i="47"/>
  <c r="S101" i="47"/>
  <c r="D143" i="47"/>
  <c r="G143" i="47" s="1"/>
  <c r="J143" i="47" s="1"/>
  <c r="G111" i="47"/>
  <c r="J111" i="47" s="1"/>
  <c r="R242" i="47"/>
  <c r="L316" i="47" s="1"/>
  <c r="O242" i="47"/>
  <c r="S64" i="47"/>
  <c r="D138" i="47"/>
  <c r="S122" i="47"/>
  <c r="O279" i="47"/>
  <c r="R279" i="47"/>
  <c r="L353" i="47" s="1"/>
  <c r="R257" i="47"/>
  <c r="L331" i="47" s="1"/>
  <c r="O257" i="47"/>
  <c r="G170" i="47"/>
  <c r="J170" i="47" s="1"/>
  <c r="S107" i="47"/>
  <c r="S95" i="47"/>
  <c r="R264" i="47"/>
  <c r="L338" i="47" s="1"/>
  <c r="O264" i="47"/>
  <c r="S54" i="47"/>
  <c r="R208" i="47"/>
  <c r="O208" i="47"/>
  <c r="D137" i="47"/>
  <c r="S63" i="47"/>
  <c r="S124" i="47"/>
  <c r="S69" i="47"/>
  <c r="R253" i="47"/>
  <c r="L327" i="47" s="1"/>
  <c r="O253" i="47"/>
  <c r="L219" i="47"/>
  <c r="O219" i="47" s="1"/>
  <c r="R219" i="47" s="1"/>
  <c r="O206" i="47"/>
  <c r="R206" i="47" s="1"/>
  <c r="P370" i="47"/>
  <c r="P372" i="47" s="1"/>
  <c r="Q378" i="47" s="1"/>
  <c r="D118" i="47"/>
  <c r="G118" i="47" s="1"/>
  <c r="J118" i="47" s="1"/>
  <c r="S44" i="47"/>
  <c r="S129" i="47"/>
  <c r="L143" i="47"/>
  <c r="O143" i="47" s="1"/>
  <c r="R143" i="47" s="1"/>
  <c r="O111" i="47"/>
  <c r="R111" i="47" s="1"/>
  <c r="S119" i="47"/>
  <c r="R246" i="47"/>
  <c r="L320" i="47" s="1"/>
  <c r="O246" i="47"/>
  <c r="S60" i="47"/>
  <c r="R268" i="47"/>
  <c r="L342" i="47" s="1"/>
  <c r="O268" i="47"/>
  <c r="R283" i="47"/>
  <c r="L357" i="47" s="1"/>
  <c r="O283" i="47"/>
  <c r="R255" i="47"/>
  <c r="L329" i="47" s="1"/>
  <c r="O255" i="47"/>
  <c r="D130" i="47"/>
  <c r="S56" i="47"/>
  <c r="S106" i="47"/>
  <c r="D110" i="47"/>
  <c r="D142" i="47" s="1"/>
  <c r="G142" i="47" s="1"/>
  <c r="J142" i="47" s="1"/>
  <c r="S36" i="47"/>
  <c r="S115" i="47"/>
  <c r="S117" i="47"/>
  <c r="S134" i="47"/>
  <c r="R272" i="47"/>
  <c r="L346" i="47" s="1"/>
  <c r="O272" i="47"/>
  <c r="R66" i="47"/>
  <c r="S113" i="47"/>
  <c r="O65" i="47"/>
  <c r="O74" i="47" s="1"/>
  <c r="S121" i="47"/>
  <c r="R196" i="47"/>
  <c r="O196" i="47"/>
  <c r="L141" i="47"/>
  <c r="O141" i="47" s="1"/>
  <c r="R141" i="47" s="1"/>
  <c r="O136" i="47"/>
  <c r="R136" i="47" s="1"/>
  <c r="S132" i="47"/>
  <c r="R193" i="47"/>
  <c r="O193" i="47"/>
  <c r="S97" i="47"/>
  <c r="S116" i="47"/>
  <c r="S94" i="47"/>
  <c r="R248" i="47"/>
  <c r="L322" i="47" s="1"/>
  <c r="O248" i="47"/>
  <c r="O261" i="47"/>
  <c r="R261" i="47"/>
  <c r="L335" i="47" s="1"/>
  <c r="R260" i="47"/>
  <c r="L334" i="47" s="1"/>
  <c r="O260" i="47"/>
  <c r="S197" i="47"/>
  <c r="Q296" i="47"/>
  <c r="D114" i="47"/>
  <c r="G114" i="47" s="1"/>
  <c r="J114" i="47" s="1"/>
  <c r="S40" i="47"/>
  <c r="S30" i="47"/>
  <c r="D104" i="47"/>
  <c r="G104" i="47" s="1"/>
  <c r="J104" i="47" s="1"/>
  <c r="O274" i="47"/>
  <c r="R274" i="47"/>
  <c r="L348" i="47" s="1"/>
  <c r="D216" i="47"/>
  <c r="G216" i="47" s="1"/>
  <c r="J216" i="47" s="1"/>
  <c r="S109" i="47"/>
  <c r="O251" i="47"/>
  <c r="R251" i="47"/>
  <c r="L325" i="47" s="1"/>
  <c r="L142" i="47"/>
  <c r="O142" i="47" s="1"/>
  <c r="R142" i="47" s="1"/>
  <c r="O110" i="47"/>
  <c r="R110" i="47" s="1"/>
  <c r="L221" i="47"/>
  <c r="O221" i="47" s="1"/>
  <c r="R221" i="47" s="1"/>
  <c r="O212" i="47"/>
  <c r="R212" i="47"/>
  <c r="P74" i="47"/>
  <c r="P76" i="47" s="1"/>
  <c r="Q82" i="47" s="1"/>
  <c r="O202" i="47"/>
  <c r="R202" i="47"/>
  <c r="D99" i="47"/>
  <c r="G99" i="47" s="1"/>
  <c r="J99" i="47" s="1"/>
  <c r="S25" i="47"/>
  <c r="L74" i="47"/>
  <c r="D127" i="47"/>
  <c r="G127" i="47" s="1"/>
  <c r="J127" i="47" s="1"/>
  <c r="S53" i="47"/>
  <c r="S59" i="47"/>
  <c r="D133" i="47"/>
  <c r="G133" i="47" s="1"/>
  <c r="J133" i="47" s="1"/>
  <c r="O130" i="47"/>
  <c r="R130" i="47" s="1"/>
  <c r="L144" i="47"/>
  <c r="O144" i="47" s="1"/>
  <c r="R144" i="47" s="1"/>
  <c r="R263" i="47"/>
  <c r="L337" i="47" s="1"/>
  <c r="O263" i="47"/>
  <c r="O250" i="47"/>
  <c r="R250" i="47"/>
  <c r="L324" i="47" s="1"/>
  <c r="O265" i="47"/>
  <c r="R265" i="47"/>
  <c r="L339" i="47" s="1"/>
  <c r="O277" i="47"/>
  <c r="R277" i="47"/>
  <c r="L351" i="47" s="1"/>
  <c r="I296" i="47"/>
  <c r="S29" i="47"/>
  <c r="D103" i="47"/>
  <c r="G103" i="47" s="1"/>
  <c r="J103" i="47" s="1"/>
  <c r="S128" i="47"/>
  <c r="R247" i="47"/>
  <c r="L321" i="47" s="1"/>
  <c r="O247" i="47"/>
  <c r="O269" i="47"/>
  <c r="R269" i="47"/>
  <c r="L343" i="47" s="1"/>
  <c r="S125" i="47"/>
  <c r="S66" i="47"/>
  <c r="S105" i="47"/>
  <c r="S126" i="47"/>
  <c r="R171" i="47"/>
  <c r="O171" i="47"/>
  <c r="R192" i="47"/>
  <c r="O192" i="47"/>
  <c r="G202" i="47"/>
  <c r="J202" i="47" s="1"/>
  <c r="G182" i="47"/>
  <c r="J182" i="47" s="1"/>
  <c r="S112" i="47"/>
  <c r="S23" i="47"/>
  <c r="P442" i="47"/>
  <c r="P444" i="47" s="1"/>
  <c r="Q450" i="47" s="1"/>
  <c r="R65" i="47"/>
  <c r="L93" i="47"/>
  <c r="D136" i="47"/>
  <c r="S62" i="47"/>
  <c r="R281" i="47"/>
  <c r="L355" i="47" s="1"/>
  <c r="O281" i="47"/>
  <c r="R254" i="47"/>
  <c r="L328" i="47" s="1"/>
  <c r="O254" i="47"/>
  <c r="O244" i="47"/>
  <c r="R244" i="47"/>
  <c r="L318" i="47" s="1"/>
  <c r="O252" i="47"/>
  <c r="R252" i="47"/>
  <c r="L326" i="47" s="1"/>
  <c r="G205" i="47"/>
  <c r="J205" i="47" s="1"/>
  <c r="R262" i="47"/>
  <c r="L336" i="47" s="1"/>
  <c r="O262" i="47"/>
  <c r="S436" i="47"/>
  <c r="L217" i="47"/>
  <c r="O217" i="47" s="1"/>
  <c r="R217" i="47" s="1"/>
  <c r="O199" i="47"/>
  <c r="R199" i="47"/>
  <c r="R182" i="47"/>
  <c r="O182" i="47"/>
  <c r="O243" i="47"/>
  <c r="R243" i="47"/>
  <c r="L317" i="47" s="1"/>
  <c r="R275" i="47"/>
  <c r="L349" i="47" s="1"/>
  <c r="O275" i="47"/>
  <c r="S102" i="47"/>
  <c r="D74" i="47"/>
  <c r="S37" i="47"/>
  <c r="S100" i="47"/>
  <c r="S98" i="47"/>
  <c r="S142" i="47" l="1"/>
  <c r="R74" i="47"/>
  <c r="O349" i="47"/>
  <c r="R349" i="47"/>
  <c r="L421" i="47" s="1"/>
  <c r="O421" i="47" s="1"/>
  <c r="R421" i="47" s="1"/>
  <c r="L295" i="47"/>
  <c r="O295" i="47" s="1"/>
  <c r="R295" i="47" s="1"/>
  <c r="R286" i="47"/>
  <c r="L360" i="47" s="1"/>
  <c r="O286" i="47"/>
  <c r="L215" i="47"/>
  <c r="O215" i="47" s="1"/>
  <c r="R215" i="47" s="1"/>
  <c r="O210" i="47"/>
  <c r="R210" i="47"/>
  <c r="G208" i="47"/>
  <c r="J208" i="47" s="1"/>
  <c r="G198" i="47"/>
  <c r="J198" i="47" s="1"/>
  <c r="O317" i="47"/>
  <c r="R317" i="47"/>
  <c r="L389" i="47" s="1"/>
  <c r="O389" i="47" s="1"/>
  <c r="R389" i="47" s="1"/>
  <c r="G200" i="47"/>
  <c r="J200" i="47" s="1"/>
  <c r="G174" i="47"/>
  <c r="J174" i="47" s="1"/>
  <c r="O328" i="47"/>
  <c r="R328" i="47"/>
  <c r="L400" i="47" s="1"/>
  <c r="O400" i="47" s="1"/>
  <c r="R400" i="47" s="1"/>
  <c r="S182" i="47"/>
  <c r="O339" i="47"/>
  <c r="R339" i="47"/>
  <c r="L411" i="47" s="1"/>
  <c r="O411" i="47" s="1"/>
  <c r="R411" i="47" s="1"/>
  <c r="G271" i="47"/>
  <c r="J271" i="47" s="1"/>
  <c r="G171" i="47"/>
  <c r="J171" i="47" s="1"/>
  <c r="O280" i="47"/>
  <c r="R280" i="47" s="1"/>
  <c r="L354" i="47" s="1"/>
  <c r="L293" i="47"/>
  <c r="O293" i="47" s="1"/>
  <c r="R293" i="47" s="1"/>
  <c r="G196" i="47"/>
  <c r="J196" i="47" s="1"/>
  <c r="G199" i="47"/>
  <c r="J199" i="47" s="1"/>
  <c r="D217" i="47"/>
  <c r="G217" i="47" s="1"/>
  <c r="J217" i="47" s="1"/>
  <c r="S217" i="47" s="1"/>
  <c r="G183" i="47"/>
  <c r="J183" i="47" s="1"/>
  <c r="O338" i="47"/>
  <c r="R338" i="47"/>
  <c r="L410" i="47" s="1"/>
  <c r="O410" i="47" s="1"/>
  <c r="R410" i="47" s="1"/>
  <c r="R345" i="47"/>
  <c r="L417" i="47" s="1"/>
  <c r="O417" i="47" s="1"/>
  <c r="R417" i="47" s="1"/>
  <c r="O345" i="47"/>
  <c r="O355" i="47"/>
  <c r="R355" i="47"/>
  <c r="L427" i="47" s="1"/>
  <c r="O427" i="47" s="1"/>
  <c r="R427" i="47" s="1"/>
  <c r="S202" i="47"/>
  <c r="O343" i="47"/>
  <c r="R343" i="47"/>
  <c r="L415" i="47" s="1"/>
  <c r="O415" i="47" s="1"/>
  <c r="R415" i="47" s="1"/>
  <c r="O324" i="47"/>
  <c r="R324" i="47"/>
  <c r="L396" i="47" s="1"/>
  <c r="O396" i="47" s="1"/>
  <c r="R396" i="47" s="1"/>
  <c r="S99" i="47"/>
  <c r="G187" i="47"/>
  <c r="J187" i="47" s="1"/>
  <c r="G180" i="47"/>
  <c r="J180" i="47" s="1"/>
  <c r="R320" i="47"/>
  <c r="L392" i="47" s="1"/>
  <c r="O392" i="47" s="1"/>
  <c r="R392" i="47" s="1"/>
  <c r="O320" i="47"/>
  <c r="G138" i="47"/>
  <c r="J138" i="47" s="1"/>
  <c r="D147" i="47"/>
  <c r="G147" i="47" s="1"/>
  <c r="J147" i="47" s="1"/>
  <c r="S147" i="47" s="1"/>
  <c r="D140" i="47"/>
  <c r="G140" i="47" s="1"/>
  <c r="J140" i="47" s="1"/>
  <c r="D139" i="47"/>
  <c r="G93" i="47"/>
  <c r="R276" i="47"/>
  <c r="L350" i="47" s="1"/>
  <c r="O276" i="47"/>
  <c r="R334" i="47"/>
  <c r="L406" i="47" s="1"/>
  <c r="O406" i="47" s="1"/>
  <c r="R406" i="47" s="1"/>
  <c r="O334" i="47"/>
  <c r="R267" i="47"/>
  <c r="L341" i="47" s="1"/>
  <c r="O267" i="47"/>
  <c r="G193" i="47"/>
  <c r="J193" i="47" s="1"/>
  <c r="R327" i="47"/>
  <c r="L399" i="47" s="1"/>
  <c r="O399" i="47" s="1"/>
  <c r="R399" i="47" s="1"/>
  <c r="O327" i="47"/>
  <c r="G169" i="47"/>
  <c r="J169" i="47" s="1"/>
  <c r="S65" i="47"/>
  <c r="S74" i="47" s="1"/>
  <c r="G181" i="47"/>
  <c r="J181" i="47" s="1"/>
  <c r="G176" i="47"/>
  <c r="J176" i="47" s="1"/>
  <c r="G136" i="47"/>
  <c r="J136" i="47" s="1"/>
  <c r="D141" i="47"/>
  <c r="G141" i="47" s="1"/>
  <c r="J141" i="47" s="1"/>
  <c r="S141" i="47" s="1"/>
  <c r="R335" i="47"/>
  <c r="L407" i="47" s="1"/>
  <c r="O407" i="47" s="1"/>
  <c r="R407" i="47" s="1"/>
  <c r="O335" i="47"/>
  <c r="L140" i="47"/>
  <c r="O140" i="47" s="1"/>
  <c r="R140" i="47" s="1"/>
  <c r="L139" i="47"/>
  <c r="L148" i="47" s="1"/>
  <c r="O93" i="47"/>
  <c r="R321" i="47"/>
  <c r="L393" i="47" s="1"/>
  <c r="O393" i="47" s="1"/>
  <c r="R393" i="47" s="1"/>
  <c r="O321" i="47"/>
  <c r="R337" i="47"/>
  <c r="L409" i="47" s="1"/>
  <c r="O409" i="47" s="1"/>
  <c r="R409" i="47" s="1"/>
  <c r="O337" i="47"/>
  <c r="R348" i="47"/>
  <c r="L420" i="47" s="1"/>
  <c r="O420" i="47" s="1"/>
  <c r="R420" i="47" s="1"/>
  <c r="O348" i="47"/>
  <c r="D219" i="47"/>
  <c r="G219" i="47" s="1"/>
  <c r="J219" i="47" s="1"/>
  <c r="S219" i="47" s="1"/>
  <c r="G206" i="47"/>
  <c r="J206" i="47" s="1"/>
  <c r="R346" i="47"/>
  <c r="L418" i="47" s="1"/>
  <c r="O418" i="47" s="1"/>
  <c r="R418" i="47" s="1"/>
  <c r="O346" i="47"/>
  <c r="D144" i="47"/>
  <c r="G144" i="47" s="1"/>
  <c r="J144" i="47" s="1"/>
  <c r="S144" i="47" s="1"/>
  <c r="G130" i="47"/>
  <c r="J130" i="47" s="1"/>
  <c r="R185" i="47"/>
  <c r="O185" i="47"/>
  <c r="O316" i="47"/>
  <c r="R316" i="47"/>
  <c r="L388" i="47" s="1"/>
  <c r="O388" i="47" s="1"/>
  <c r="R388" i="47" s="1"/>
  <c r="O266" i="47"/>
  <c r="R266" i="47"/>
  <c r="L340" i="47" s="1"/>
  <c r="S205" i="47"/>
  <c r="R204" i="47"/>
  <c r="O204" i="47"/>
  <c r="L218" i="47"/>
  <c r="O218" i="47" s="1"/>
  <c r="R218" i="47" s="1"/>
  <c r="S104" i="47"/>
  <c r="S170" i="47"/>
  <c r="S120" i="47"/>
  <c r="S133" i="47"/>
  <c r="G168" i="47"/>
  <c r="J168" i="47" s="1"/>
  <c r="G203" i="47"/>
  <c r="J203" i="47" s="1"/>
  <c r="G137" i="47"/>
  <c r="J137" i="47" s="1"/>
  <c r="D146" i="47"/>
  <c r="G146" i="47" s="1"/>
  <c r="J146" i="47" s="1"/>
  <c r="S146" i="47" s="1"/>
  <c r="R318" i="47"/>
  <c r="L390" i="47" s="1"/>
  <c r="O390" i="47" s="1"/>
  <c r="R390" i="47" s="1"/>
  <c r="O318" i="47"/>
  <c r="G186" i="47"/>
  <c r="J186" i="47" s="1"/>
  <c r="S110" i="47"/>
  <c r="R270" i="47"/>
  <c r="L344" i="47" s="1"/>
  <c r="O270" i="47"/>
  <c r="G191" i="47"/>
  <c r="J191" i="47" s="1"/>
  <c r="R357" i="47"/>
  <c r="L429" i="47" s="1"/>
  <c r="O429" i="47" s="1"/>
  <c r="R429" i="47" s="1"/>
  <c r="O357" i="47"/>
  <c r="R331" i="47"/>
  <c r="L403" i="47" s="1"/>
  <c r="O403" i="47" s="1"/>
  <c r="R403" i="47" s="1"/>
  <c r="O331" i="47"/>
  <c r="G175" i="47"/>
  <c r="J175" i="47" s="1"/>
  <c r="R211" i="47"/>
  <c r="O211" i="47"/>
  <c r="L220" i="47"/>
  <c r="O220" i="47" s="1"/>
  <c r="R220" i="47" s="1"/>
  <c r="R336" i="47"/>
  <c r="L408" i="47" s="1"/>
  <c r="O408" i="47" s="1"/>
  <c r="R408" i="47" s="1"/>
  <c r="O336" i="47"/>
  <c r="R245" i="47"/>
  <c r="L319" i="47" s="1"/>
  <c r="O245" i="47"/>
  <c r="S111" i="47"/>
  <c r="R326" i="47"/>
  <c r="L398" i="47" s="1"/>
  <c r="O398" i="47" s="1"/>
  <c r="R398" i="47" s="1"/>
  <c r="O326" i="47"/>
  <c r="S103" i="47"/>
  <c r="R322" i="47"/>
  <c r="L394" i="47" s="1"/>
  <c r="O394" i="47" s="1"/>
  <c r="R394" i="47" s="1"/>
  <c r="O322" i="47"/>
  <c r="R329" i="47"/>
  <c r="L401" i="47" s="1"/>
  <c r="O401" i="47" s="1"/>
  <c r="R401" i="47" s="1"/>
  <c r="O329" i="47"/>
  <c r="S143" i="47"/>
  <c r="G172" i="47"/>
  <c r="J172" i="47" s="1"/>
  <c r="R256" i="47"/>
  <c r="L330" i="47" s="1"/>
  <c r="O256" i="47"/>
  <c r="G179" i="47"/>
  <c r="J179" i="47" s="1"/>
  <c r="O351" i="47"/>
  <c r="R351" i="47"/>
  <c r="L423" i="47" s="1"/>
  <c r="O423" i="47" s="1"/>
  <c r="R423" i="47" s="1"/>
  <c r="S114" i="47"/>
  <c r="G190" i="47"/>
  <c r="J190" i="47" s="1"/>
  <c r="S118" i="47"/>
  <c r="R282" i="47"/>
  <c r="L356" i="47" s="1"/>
  <c r="O282" i="47"/>
  <c r="R353" i="47"/>
  <c r="L425" i="47" s="1"/>
  <c r="O425" i="47" s="1"/>
  <c r="R425" i="47" s="1"/>
  <c r="O353" i="47"/>
  <c r="L291" i="47"/>
  <c r="O291" i="47" s="1"/>
  <c r="R291" i="47" s="1"/>
  <c r="R273" i="47"/>
  <c r="L347" i="47" s="1"/>
  <c r="O273" i="47"/>
  <c r="S127" i="47"/>
  <c r="O325" i="47"/>
  <c r="R325" i="47"/>
  <c r="L397" i="47" s="1"/>
  <c r="O397" i="47" s="1"/>
  <c r="R397" i="47" s="1"/>
  <c r="G195" i="47"/>
  <c r="J195" i="47" s="1"/>
  <c r="G189" i="47"/>
  <c r="J189" i="47" s="1"/>
  <c r="R342" i="47"/>
  <c r="L414" i="47" s="1"/>
  <c r="O414" i="47" s="1"/>
  <c r="R414" i="47" s="1"/>
  <c r="O342" i="47"/>
  <c r="O323" i="47"/>
  <c r="R323" i="47"/>
  <c r="L395" i="47" s="1"/>
  <c r="O395" i="47" s="1"/>
  <c r="R395" i="47" s="1"/>
  <c r="S209" i="47"/>
  <c r="S140" i="47" l="1"/>
  <c r="G279" i="47"/>
  <c r="J279" i="47" s="1"/>
  <c r="S183" i="47"/>
  <c r="R285" i="47"/>
  <c r="L359" i="47" s="1"/>
  <c r="L294" i="47"/>
  <c r="O294" i="47" s="1"/>
  <c r="R294" i="47" s="1"/>
  <c r="O285" i="47"/>
  <c r="L216" i="47"/>
  <c r="O216" i="47" s="1"/>
  <c r="R216" i="47" s="1"/>
  <c r="S216" i="47" s="1"/>
  <c r="R184" i="47"/>
  <c r="O184" i="47"/>
  <c r="G207" i="47"/>
  <c r="J207" i="47" s="1"/>
  <c r="R340" i="47"/>
  <c r="L412" i="47" s="1"/>
  <c r="O412" i="47" s="1"/>
  <c r="R412" i="47" s="1"/>
  <c r="O340" i="47"/>
  <c r="S136" i="47"/>
  <c r="S193" i="47"/>
  <c r="S199" i="47"/>
  <c r="S198" i="47"/>
  <c r="S179" i="47"/>
  <c r="G177" i="47"/>
  <c r="J177" i="47" s="1"/>
  <c r="S138" i="47"/>
  <c r="S175" i="47"/>
  <c r="S186" i="47"/>
  <c r="G194" i="47"/>
  <c r="J194" i="47" s="1"/>
  <c r="S176" i="47"/>
  <c r="R341" i="47"/>
  <c r="L413" i="47" s="1"/>
  <c r="O413" i="47" s="1"/>
  <c r="R413" i="47" s="1"/>
  <c r="O341" i="47"/>
  <c r="G256" i="47"/>
  <c r="J256" i="47" s="1"/>
  <c r="S208" i="47"/>
  <c r="G192" i="47"/>
  <c r="J192" i="47" s="1"/>
  <c r="S174" i="47"/>
  <c r="S191" i="47"/>
  <c r="R360" i="47"/>
  <c r="L432" i="47" s="1"/>
  <c r="L369" i="47"/>
  <c r="O369" i="47" s="1"/>
  <c r="R369" i="47" s="1"/>
  <c r="O360" i="47"/>
  <c r="S203" i="47"/>
  <c r="S169" i="47"/>
  <c r="O350" i="47"/>
  <c r="R350" i="47"/>
  <c r="L422" i="47" s="1"/>
  <c r="O422" i="47" s="1"/>
  <c r="R422" i="47" s="1"/>
  <c r="S171" i="47"/>
  <c r="S200" i="47"/>
  <c r="S196" i="47"/>
  <c r="R347" i="47"/>
  <c r="L419" i="47" s="1"/>
  <c r="O347" i="47"/>
  <c r="L365" i="47"/>
  <c r="O365" i="47" s="1"/>
  <c r="R365" i="47" s="1"/>
  <c r="S189" i="47"/>
  <c r="S181" i="47"/>
  <c r="G276" i="47"/>
  <c r="J276" i="47" s="1"/>
  <c r="R284" i="47"/>
  <c r="L358" i="47" s="1"/>
  <c r="L289" i="47"/>
  <c r="O289" i="47" s="1"/>
  <c r="R289" i="47" s="1"/>
  <c r="O284" i="47"/>
  <c r="S195" i="47"/>
  <c r="R356" i="47"/>
  <c r="L428" i="47" s="1"/>
  <c r="O428" i="47" s="1"/>
  <c r="R428" i="47" s="1"/>
  <c r="O356" i="47"/>
  <c r="R330" i="47"/>
  <c r="L402" i="47" s="1"/>
  <c r="O402" i="47" s="1"/>
  <c r="R402" i="47" s="1"/>
  <c r="O330" i="47"/>
  <c r="G185" i="47"/>
  <c r="J185" i="47" s="1"/>
  <c r="G244" i="47"/>
  <c r="J244" i="47" s="1"/>
  <c r="S180" i="47"/>
  <c r="S172" i="47"/>
  <c r="R259" i="47"/>
  <c r="L333" i="47" s="1"/>
  <c r="O259" i="47"/>
  <c r="S137" i="47"/>
  <c r="G178" i="47"/>
  <c r="J178" i="47" s="1"/>
  <c r="S130" i="47"/>
  <c r="O139" i="47"/>
  <c r="O148" i="47" s="1"/>
  <c r="R93" i="47"/>
  <c r="D290" i="47"/>
  <c r="G290" i="47" s="1"/>
  <c r="J290" i="47" s="1"/>
  <c r="S187" i="47"/>
  <c r="L367" i="47"/>
  <c r="O367" i="47" s="1"/>
  <c r="R367" i="47" s="1"/>
  <c r="O354" i="47"/>
  <c r="R354" i="47" s="1"/>
  <c r="L426" i="47" s="1"/>
  <c r="S190" i="47"/>
  <c r="R319" i="47"/>
  <c r="L391" i="47" s="1"/>
  <c r="O391" i="47" s="1"/>
  <c r="R391" i="47" s="1"/>
  <c r="O319" i="47"/>
  <c r="G283" i="47"/>
  <c r="J283" i="47" s="1"/>
  <c r="G201" i="47"/>
  <c r="J201" i="47" s="1"/>
  <c r="O278" i="47"/>
  <c r="L292" i="47"/>
  <c r="O292" i="47" s="1"/>
  <c r="R292" i="47" s="1"/>
  <c r="R278" i="47"/>
  <c r="L352" i="47" s="1"/>
  <c r="G139" i="47"/>
  <c r="G148" i="47" s="1"/>
  <c r="J93" i="47"/>
  <c r="G173" i="47"/>
  <c r="J173" i="47" s="1"/>
  <c r="G188" i="47"/>
  <c r="J188" i="47" s="1"/>
  <c r="R344" i="47"/>
  <c r="L416" i="47" s="1"/>
  <c r="O416" i="47" s="1"/>
  <c r="R416" i="47" s="1"/>
  <c r="O344" i="47"/>
  <c r="S168" i="47"/>
  <c r="S206" i="47"/>
  <c r="D148" i="47"/>
  <c r="D345" i="47"/>
  <c r="S271" i="47"/>
  <c r="G270" i="47" l="1"/>
  <c r="J270" i="47" s="1"/>
  <c r="G210" i="47"/>
  <c r="J210" i="47" s="1"/>
  <c r="D215" i="47"/>
  <c r="G215" i="47" s="1"/>
  <c r="J215" i="47" s="1"/>
  <c r="S215" i="47" s="1"/>
  <c r="S188" i="47"/>
  <c r="D357" i="47"/>
  <c r="S283" i="47"/>
  <c r="S173" i="47"/>
  <c r="D218" i="47"/>
  <c r="G218" i="47" s="1"/>
  <c r="J218" i="47" s="1"/>
  <c r="S218" i="47" s="1"/>
  <c r="G204" i="47"/>
  <c r="J204" i="47" s="1"/>
  <c r="G250" i="47"/>
  <c r="J250" i="47" s="1"/>
  <c r="S207" i="47"/>
  <c r="D350" i="47"/>
  <c r="S276" i="47"/>
  <c r="G245" i="47"/>
  <c r="J245" i="47" s="1"/>
  <c r="G265" i="47"/>
  <c r="J265" i="47" s="1"/>
  <c r="G253" i="47"/>
  <c r="J253" i="47" s="1"/>
  <c r="G345" i="47"/>
  <c r="J345" i="47"/>
  <c r="J139" i="47"/>
  <c r="J148" i="47" s="1"/>
  <c r="S93" i="47"/>
  <c r="S139" i="47" s="1"/>
  <c r="S148" i="47" s="1"/>
  <c r="G264" i="47"/>
  <c r="J264" i="47" s="1"/>
  <c r="S178" i="47"/>
  <c r="S185" i="47"/>
  <c r="L439" i="47"/>
  <c r="O439" i="47" s="1"/>
  <c r="R439" i="47" s="1"/>
  <c r="O426" i="47"/>
  <c r="R426" i="47" s="1"/>
  <c r="G211" i="47"/>
  <c r="J211" i="47" s="1"/>
  <c r="D220" i="47"/>
  <c r="G220" i="47" s="1"/>
  <c r="J220" i="47" s="1"/>
  <c r="S220" i="47" s="1"/>
  <c r="G255" i="47"/>
  <c r="J255" i="47" s="1"/>
  <c r="G248" i="47"/>
  <c r="J248" i="47" s="1"/>
  <c r="S194" i="47"/>
  <c r="G272" i="47"/>
  <c r="J272" i="47" s="1"/>
  <c r="S184" i="47"/>
  <c r="R352" i="47"/>
  <c r="L424" i="47" s="1"/>
  <c r="L366" i="47"/>
  <c r="O366" i="47" s="1"/>
  <c r="R366" i="47" s="1"/>
  <c r="O352" i="47"/>
  <c r="G263" i="47"/>
  <c r="J263" i="47" s="1"/>
  <c r="S192" i="47"/>
  <c r="G260" i="47"/>
  <c r="J260" i="47" s="1"/>
  <c r="R139" i="47"/>
  <c r="R148" i="47" s="1"/>
  <c r="G254" i="47"/>
  <c r="J254" i="47" s="1"/>
  <c r="G212" i="47"/>
  <c r="J212" i="47" s="1"/>
  <c r="D221" i="47"/>
  <c r="G221" i="47" s="1"/>
  <c r="J221" i="47" s="1"/>
  <c r="S221" i="47" s="1"/>
  <c r="G257" i="47"/>
  <c r="J257" i="47" s="1"/>
  <c r="L363" i="47"/>
  <c r="O363" i="47" s="1"/>
  <c r="R363" i="47" s="1"/>
  <c r="R358" i="47"/>
  <c r="L430" i="47" s="1"/>
  <c r="O358" i="47"/>
  <c r="L441" i="47"/>
  <c r="O441" i="47" s="1"/>
  <c r="R441" i="47" s="1"/>
  <c r="O432" i="47"/>
  <c r="R432" i="47" s="1"/>
  <c r="S177" i="47"/>
  <c r="D353" i="47"/>
  <c r="S279" i="47"/>
  <c r="D318" i="47"/>
  <c r="S244" i="47"/>
  <c r="G274" i="47"/>
  <c r="J274" i="47" s="1"/>
  <c r="D293" i="47"/>
  <c r="G293" i="47" s="1"/>
  <c r="J293" i="47" s="1"/>
  <c r="S293" i="47" s="1"/>
  <c r="G280" i="47"/>
  <c r="J280" i="47" s="1"/>
  <c r="D291" i="47"/>
  <c r="G291" i="47" s="1"/>
  <c r="J291" i="47" s="1"/>
  <c r="S291" i="47" s="1"/>
  <c r="G273" i="47"/>
  <c r="J273" i="47" s="1"/>
  <c r="G261" i="47"/>
  <c r="J261" i="47" s="1"/>
  <c r="R333" i="47"/>
  <c r="L405" i="47" s="1"/>
  <c r="O405" i="47" s="1"/>
  <c r="R405" i="47" s="1"/>
  <c r="O333" i="47"/>
  <c r="G243" i="47"/>
  <c r="J243" i="47" s="1"/>
  <c r="G242" i="47"/>
  <c r="J242" i="47" s="1"/>
  <c r="G282" i="47"/>
  <c r="J282" i="47" s="1"/>
  <c r="G249" i="47"/>
  <c r="J249" i="47" s="1"/>
  <c r="G267" i="47"/>
  <c r="J267" i="47" s="1"/>
  <c r="L368" i="47"/>
  <c r="O368" i="47" s="1"/>
  <c r="R368" i="47" s="1"/>
  <c r="R359" i="47"/>
  <c r="L431" i="47" s="1"/>
  <c r="O359" i="47"/>
  <c r="S201" i="47"/>
  <c r="D332" i="47"/>
  <c r="G246" i="47"/>
  <c r="J246" i="47" s="1"/>
  <c r="G269" i="47"/>
  <c r="J269" i="47" s="1"/>
  <c r="O419" i="47"/>
  <c r="R419" i="47" s="1"/>
  <c r="L437" i="47"/>
  <c r="O437" i="47" s="1"/>
  <c r="R437" i="47" s="1"/>
  <c r="G277" i="47"/>
  <c r="J277" i="47" s="1"/>
  <c r="D330" i="47"/>
  <c r="S256" i="47"/>
  <c r="D356" i="47" l="1"/>
  <c r="S282" i="47"/>
  <c r="L213" i="47"/>
  <c r="L214" i="47"/>
  <c r="O214" i="47" s="1"/>
  <c r="R214" i="47" s="1"/>
  <c r="O167" i="47"/>
  <c r="O213" i="47" s="1"/>
  <c r="R167" i="47"/>
  <c r="J332" i="47"/>
  <c r="D364" i="47"/>
  <c r="G364" i="47" s="1"/>
  <c r="J364" i="47" s="1"/>
  <c r="D354" i="47"/>
  <c r="S280" i="47"/>
  <c r="S272" i="47"/>
  <c r="D346" i="47"/>
  <c r="O430" i="47"/>
  <c r="R430" i="47" s="1"/>
  <c r="L435" i="47"/>
  <c r="O435" i="47" s="1"/>
  <c r="R435" i="47" s="1"/>
  <c r="G259" i="47"/>
  <c r="J259" i="47" s="1"/>
  <c r="J330" i="47"/>
  <c r="G330" i="47"/>
  <c r="D316" i="47"/>
  <c r="S242" i="47"/>
  <c r="G266" i="47"/>
  <c r="J266" i="47" s="1"/>
  <c r="D339" i="47"/>
  <c r="S265" i="47"/>
  <c r="D331" i="47"/>
  <c r="S257" i="47"/>
  <c r="G252" i="47"/>
  <c r="J252" i="47" s="1"/>
  <c r="G247" i="47"/>
  <c r="J247" i="47" s="1"/>
  <c r="D351" i="47"/>
  <c r="S277" i="47"/>
  <c r="O431" i="47"/>
  <c r="R431" i="47" s="1"/>
  <c r="L440" i="47"/>
  <c r="O440" i="47" s="1"/>
  <c r="R440" i="47" s="1"/>
  <c r="D317" i="47"/>
  <c r="S243" i="47"/>
  <c r="D337" i="47"/>
  <c r="S263" i="47"/>
  <c r="D322" i="47"/>
  <c r="S248" i="47"/>
  <c r="S253" i="47"/>
  <c r="D327" i="47"/>
  <c r="D344" i="47"/>
  <c r="S270" i="47"/>
  <c r="S260" i="47"/>
  <c r="D334" i="47"/>
  <c r="S204" i="47"/>
  <c r="G275" i="47"/>
  <c r="J275" i="47" s="1"/>
  <c r="G268" i="47"/>
  <c r="J268" i="47" s="1"/>
  <c r="D348" i="47"/>
  <c r="S274" i="47"/>
  <c r="D319" i="47"/>
  <c r="S245" i="47"/>
  <c r="J318" i="47"/>
  <c r="G318" i="47"/>
  <c r="D329" i="47"/>
  <c r="S255" i="47"/>
  <c r="D338" i="47"/>
  <c r="S264" i="47"/>
  <c r="G357" i="47"/>
  <c r="J357" i="47"/>
  <c r="G350" i="47"/>
  <c r="J350" i="47"/>
  <c r="D343" i="47"/>
  <c r="S269" i="47"/>
  <c r="D341" i="47"/>
  <c r="S267" i="47"/>
  <c r="J353" i="47"/>
  <c r="G353" i="47"/>
  <c r="S212" i="47"/>
  <c r="G167" i="47"/>
  <c r="D213" i="47"/>
  <c r="D214" i="47"/>
  <c r="G214" i="47" s="1"/>
  <c r="J214" i="47" s="1"/>
  <c r="G281" i="47"/>
  <c r="J281" i="47" s="1"/>
  <c r="G262" i="47"/>
  <c r="J262" i="47" s="1"/>
  <c r="D323" i="47"/>
  <c r="S249" i="47"/>
  <c r="D335" i="47"/>
  <c r="S261" i="47"/>
  <c r="O424" i="47"/>
  <c r="L438" i="47"/>
  <c r="O438" i="47" s="1"/>
  <c r="R438" i="47" s="1"/>
  <c r="R424" i="47"/>
  <c r="S211" i="47"/>
  <c r="D347" i="47"/>
  <c r="S273" i="47"/>
  <c r="G251" i="47"/>
  <c r="J251" i="47" s="1"/>
  <c r="D328" i="47"/>
  <c r="S254" i="47"/>
  <c r="S345" i="47"/>
  <c r="D417" i="47"/>
  <c r="G417" i="47" s="1"/>
  <c r="J417" i="47" s="1"/>
  <c r="S417" i="47" s="1"/>
  <c r="D320" i="47"/>
  <c r="S246" i="47"/>
  <c r="L290" i="47"/>
  <c r="O290" i="47" s="1"/>
  <c r="R290" i="47" s="1"/>
  <c r="S290" i="47" s="1"/>
  <c r="O258" i="47"/>
  <c r="R258" i="47"/>
  <c r="D324" i="47"/>
  <c r="S250" i="47"/>
  <c r="S210" i="47"/>
  <c r="G213" i="47" l="1"/>
  <c r="G222" i="47" s="1"/>
  <c r="J167" i="47"/>
  <c r="D222" i="47"/>
  <c r="S357" i="47"/>
  <c r="D429" i="47"/>
  <c r="G429" i="47" s="1"/>
  <c r="J429" i="47" s="1"/>
  <c r="S429" i="47" s="1"/>
  <c r="D342" i="47"/>
  <c r="S268" i="47"/>
  <c r="J322" i="47"/>
  <c r="G322" i="47"/>
  <c r="D326" i="47"/>
  <c r="S252" i="47"/>
  <c r="D333" i="47"/>
  <c r="S259" i="47"/>
  <c r="L222" i="47"/>
  <c r="G335" i="47"/>
  <c r="J335" i="47"/>
  <c r="G286" i="47"/>
  <c r="J286" i="47" s="1"/>
  <c r="D295" i="47"/>
  <c r="G295" i="47" s="1"/>
  <c r="J295" i="47" s="1"/>
  <c r="S295" i="47" s="1"/>
  <c r="J338" i="47"/>
  <c r="G338" i="47"/>
  <c r="D349" i="47"/>
  <c r="S275" i="47"/>
  <c r="J337" i="47"/>
  <c r="G337" i="47"/>
  <c r="J331" i="47"/>
  <c r="G331" i="47"/>
  <c r="G356" i="47"/>
  <c r="J356" i="47"/>
  <c r="G328" i="47"/>
  <c r="J328" i="47"/>
  <c r="G346" i="47"/>
  <c r="J346" i="47"/>
  <c r="D289" i="47"/>
  <c r="G289" i="47" s="1"/>
  <c r="J289" i="47" s="1"/>
  <c r="S289" i="47" s="1"/>
  <c r="G284" i="47"/>
  <c r="J284" i="47" s="1"/>
  <c r="G323" i="47"/>
  <c r="J323" i="47"/>
  <c r="S353" i="47"/>
  <c r="D425" i="47"/>
  <c r="G425" i="47" s="1"/>
  <c r="J425" i="47" s="1"/>
  <c r="S425" i="47" s="1"/>
  <c r="G329" i="47"/>
  <c r="J329" i="47"/>
  <c r="D292" i="47"/>
  <c r="G292" i="47" s="1"/>
  <c r="J292" i="47" s="1"/>
  <c r="S292" i="47" s="1"/>
  <c r="G278" i="47"/>
  <c r="J278" i="47" s="1"/>
  <c r="J317" i="47"/>
  <c r="G317" i="47"/>
  <c r="J339" i="47"/>
  <c r="G339" i="47"/>
  <c r="D325" i="47"/>
  <c r="S251" i="47"/>
  <c r="D336" i="47"/>
  <c r="S262" i="47"/>
  <c r="G334" i="47"/>
  <c r="J334" i="47"/>
  <c r="J324" i="47"/>
  <c r="G324" i="47"/>
  <c r="J341" i="47"/>
  <c r="G341" i="47"/>
  <c r="D390" i="47"/>
  <c r="G390" i="47" s="1"/>
  <c r="J390" i="47" s="1"/>
  <c r="S390" i="47" s="1"/>
  <c r="S318" i="47"/>
  <c r="D340" i="47"/>
  <c r="S266" i="47"/>
  <c r="D367" i="47"/>
  <c r="G367" i="47" s="1"/>
  <c r="J367" i="47" s="1"/>
  <c r="S367" i="47" s="1"/>
  <c r="G354" i="47"/>
  <c r="J354" i="47" s="1"/>
  <c r="J320" i="47"/>
  <c r="G320" i="47"/>
  <c r="L332" i="47"/>
  <c r="S258" i="47"/>
  <c r="J347" i="47"/>
  <c r="D365" i="47"/>
  <c r="G365" i="47" s="1"/>
  <c r="J365" i="47" s="1"/>
  <c r="S365" i="47" s="1"/>
  <c r="G347" i="47"/>
  <c r="D355" i="47"/>
  <c r="S281" i="47"/>
  <c r="J343" i="47"/>
  <c r="G343" i="47"/>
  <c r="J319" i="47"/>
  <c r="G319" i="47"/>
  <c r="J344" i="47"/>
  <c r="G344" i="47"/>
  <c r="J351" i="47"/>
  <c r="G351" i="47"/>
  <c r="J316" i="47"/>
  <c r="G316" i="47"/>
  <c r="D294" i="47"/>
  <c r="G294" i="47" s="1"/>
  <c r="J294" i="47" s="1"/>
  <c r="S294" i="47" s="1"/>
  <c r="G285" i="47"/>
  <c r="J285" i="47" s="1"/>
  <c r="J213" i="47"/>
  <c r="J222" i="47" s="1"/>
  <c r="S167" i="47"/>
  <c r="S213" i="47" s="1"/>
  <c r="D422" i="47"/>
  <c r="G422" i="47" s="1"/>
  <c r="J422" i="47" s="1"/>
  <c r="S422" i="47" s="1"/>
  <c r="S350" i="47"/>
  <c r="J327" i="47"/>
  <c r="G327" i="47"/>
  <c r="R213" i="47"/>
  <c r="R222" i="47" s="1"/>
  <c r="S214" i="47"/>
  <c r="J348" i="47"/>
  <c r="G348" i="47"/>
  <c r="D321" i="47"/>
  <c r="S247" i="47"/>
  <c r="S330" i="47"/>
  <c r="D402" i="47"/>
  <c r="G402" i="47" s="1"/>
  <c r="J402" i="47" s="1"/>
  <c r="S402" i="47" s="1"/>
  <c r="O222" i="47"/>
  <c r="D406" i="47" l="1"/>
  <c r="G406" i="47" s="1"/>
  <c r="J406" i="47" s="1"/>
  <c r="S406" i="47" s="1"/>
  <c r="S334" i="47"/>
  <c r="S328" i="47"/>
  <c r="D400" i="47"/>
  <c r="G400" i="47" s="1"/>
  <c r="J400" i="47" s="1"/>
  <c r="S400" i="47" s="1"/>
  <c r="D360" i="47"/>
  <c r="S286" i="47"/>
  <c r="G321" i="47"/>
  <c r="J321" i="47"/>
  <c r="D288" i="47"/>
  <c r="G288" i="47" s="1"/>
  <c r="J288" i="47" s="1"/>
  <c r="D287" i="47"/>
  <c r="D296" i="47" s="1"/>
  <c r="G241" i="47"/>
  <c r="D391" i="47"/>
  <c r="G391" i="47" s="1"/>
  <c r="J391" i="47" s="1"/>
  <c r="S391" i="47" s="1"/>
  <c r="S319" i="47"/>
  <c r="D392" i="47"/>
  <c r="G392" i="47" s="1"/>
  <c r="J392" i="47" s="1"/>
  <c r="S392" i="47" s="1"/>
  <c r="S320" i="47"/>
  <c r="D401" i="47"/>
  <c r="G401" i="47" s="1"/>
  <c r="J401" i="47" s="1"/>
  <c r="S401" i="47" s="1"/>
  <c r="S329" i="47"/>
  <c r="J342" i="47"/>
  <c r="G342" i="47"/>
  <c r="D359" i="47"/>
  <c r="S285" i="47"/>
  <c r="S354" i="47"/>
  <c r="D426" i="47"/>
  <c r="D428" i="47"/>
  <c r="G428" i="47" s="1"/>
  <c r="J428" i="47" s="1"/>
  <c r="S428" i="47" s="1"/>
  <c r="S356" i="47"/>
  <c r="S348" i="47"/>
  <c r="D420" i="47"/>
  <c r="G420" i="47" s="1"/>
  <c r="J420" i="47" s="1"/>
  <c r="S420" i="47" s="1"/>
  <c r="S343" i="47"/>
  <c r="D415" i="47"/>
  <c r="G415" i="47" s="1"/>
  <c r="J415" i="47" s="1"/>
  <c r="S415" i="47" s="1"/>
  <c r="G336" i="47"/>
  <c r="J336" i="47"/>
  <c r="D407" i="47"/>
  <c r="G407" i="47" s="1"/>
  <c r="J407" i="47" s="1"/>
  <c r="S407" i="47" s="1"/>
  <c r="S335" i="47"/>
  <c r="L288" i="47"/>
  <c r="O288" i="47" s="1"/>
  <c r="R288" i="47" s="1"/>
  <c r="R241" i="47"/>
  <c r="L287" i="47"/>
  <c r="O241" i="47"/>
  <c r="O287" i="47" s="1"/>
  <c r="J355" i="47"/>
  <c r="G355" i="47"/>
  <c r="J340" i="47"/>
  <c r="G340" i="47"/>
  <c r="J325" i="47"/>
  <c r="G325" i="47"/>
  <c r="D395" i="47"/>
  <c r="G395" i="47" s="1"/>
  <c r="J395" i="47" s="1"/>
  <c r="S395" i="47" s="1"/>
  <c r="S323" i="47"/>
  <c r="D403" i="47"/>
  <c r="G403" i="47" s="1"/>
  <c r="J403" i="47" s="1"/>
  <c r="S403" i="47" s="1"/>
  <c r="S331" i="47"/>
  <c r="D388" i="47"/>
  <c r="G388" i="47" s="1"/>
  <c r="J388" i="47" s="1"/>
  <c r="S388" i="47" s="1"/>
  <c r="S316" i="47"/>
  <c r="D411" i="47"/>
  <c r="G411" i="47" s="1"/>
  <c r="J411" i="47" s="1"/>
  <c r="S411" i="47" s="1"/>
  <c r="S339" i="47"/>
  <c r="D358" i="47"/>
  <c r="S284" i="47"/>
  <c r="D409" i="47"/>
  <c r="G409" i="47" s="1"/>
  <c r="J409" i="47" s="1"/>
  <c r="S409" i="47" s="1"/>
  <c r="S337" i="47"/>
  <c r="J333" i="47"/>
  <c r="G333" i="47"/>
  <c r="D399" i="47"/>
  <c r="G399" i="47" s="1"/>
  <c r="J399" i="47" s="1"/>
  <c r="S399" i="47" s="1"/>
  <c r="S327" i="47"/>
  <c r="S351" i="47"/>
  <c r="D423" i="47"/>
  <c r="G423" i="47" s="1"/>
  <c r="J423" i="47" s="1"/>
  <c r="S423" i="47" s="1"/>
  <c r="S347" i="47"/>
  <c r="D419" i="47"/>
  <c r="D413" i="47"/>
  <c r="G413" i="47" s="1"/>
  <c r="J413" i="47" s="1"/>
  <c r="S413" i="47" s="1"/>
  <c r="S341" i="47"/>
  <c r="D389" i="47"/>
  <c r="G389" i="47" s="1"/>
  <c r="J389" i="47" s="1"/>
  <c r="S389" i="47" s="1"/>
  <c r="S317" i="47"/>
  <c r="J349" i="47"/>
  <c r="G349" i="47"/>
  <c r="J326" i="47"/>
  <c r="G326" i="47"/>
  <c r="S346" i="47"/>
  <c r="D418" i="47"/>
  <c r="G418" i="47" s="1"/>
  <c r="J418" i="47" s="1"/>
  <c r="S418" i="47" s="1"/>
  <c r="S222" i="47"/>
  <c r="D416" i="47"/>
  <c r="G416" i="47" s="1"/>
  <c r="J416" i="47" s="1"/>
  <c r="S416" i="47" s="1"/>
  <c r="S344" i="47"/>
  <c r="L364" i="47"/>
  <c r="O364" i="47" s="1"/>
  <c r="R364" i="47" s="1"/>
  <c r="S364" i="47" s="1"/>
  <c r="O332" i="47"/>
  <c r="R332" i="47"/>
  <c r="S332" i="47" s="1"/>
  <c r="D396" i="47"/>
  <c r="G396" i="47" s="1"/>
  <c r="J396" i="47" s="1"/>
  <c r="S396" i="47" s="1"/>
  <c r="S324" i="47"/>
  <c r="D352" i="47"/>
  <c r="S278" i="47"/>
  <c r="D410" i="47"/>
  <c r="G410" i="47" s="1"/>
  <c r="J410" i="47" s="1"/>
  <c r="S410" i="47" s="1"/>
  <c r="S338" i="47"/>
  <c r="D394" i="47"/>
  <c r="G394" i="47" s="1"/>
  <c r="J394" i="47" s="1"/>
  <c r="S394" i="47" s="1"/>
  <c r="S322" i="47"/>
  <c r="G287" i="47" l="1"/>
  <c r="G296" i="47" s="1"/>
  <c r="J241" i="47"/>
  <c r="O296" i="47"/>
  <c r="L296" i="47"/>
  <c r="G419" i="47"/>
  <c r="J419" i="47" s="1"/>
  <c r="S419" i="47" s="1"/>
  <c r="D437" i="47"/>
  <c r="G437" i="47" s="1"/>
  <c r="S437" i="47" s="1"/>
  <c r="S355" i="47"/>
  <c r="D427" i="47"/>
  <c r="G427" i="47" s="1"/>
  <c r="J427" i="47" s="1"/>
  <c r="S427" i="47" s="1"/>
  <c r="L315" i="47"/>
  <c r="R287" i="47"/>
  <c r="R296" i="47" s="1"/>
  <c r="G426" i="47"/>
  <c r="J426" i="47" s="1"/>
  <c r="S426" i="47" s="1"/>
  <c r="D439" i="47"/>
  <c r="G439" i="47" s="1"/>
  <c r="S439" i="47" s="1"/>
  <c r="J352" i="47"/>
  <c r="G352" i="47"/>
  <c r="D366" i="47"/>
  <c r="G366" i="47" s="1"/>
  <c r="J366" i="47" s="1"/>
  <c r="S366" i="47" s="1"/>
  <c r="D398" i="47"/>
  <c r="G398" i="47" s="1"/>
  <c r="J398" i="47" s="1"/>
  <c r="S398" i="47" s="1"/>
  <c r="S326" i="47"/>
  <c r="S349" i="47"/>
  <c r="D421" i="47"/>
  <c r="G421" i="47" s="1"/>
  <c r="J421" i="47" s="1"/>
  <c r="S421" i="47" s="1"/>
  <c r="D405" i="47"/>
  <c r="G405" i="47" s="1"/>
  <c r="J405" i="47" s="1"/>
  <c r="S405" i="47" s="1"/>
  <c r="S333" i="47"/>
  <c r="J359" i="47"/>
  <c r="G359" i="47"/>
  <c r="D368" i="47"/>
  <c r="G368" i="47" s="1"/>
  <c r="J368" i="47" s="1"/>
  <c r="S368" i="47" s="1"/>
  <c r="S288" i="47"/>
  <c r="D397" i="47"/>
  <c r="G397" i="47" s="1"/>
  <c r="J397" i="47" s="1"/>
  <c r="S397" i="47" s="1"/>
  <c r="S325" i="47"/>
  <c r="D408" i="47"/>
  <c r="G408" i="47" s="1"/>
  <c r="J408" i="47" s="1"/>
  <c r="S408" i="47" s="1"/>
  <c r="S336" i="47"/>
  <c r="D393" i="47"/>
  <c r="G393" i="47" s="1"/>
  <c r="J393" i="47" s="1"/>
  <c r="S393" i="47" s="1"/>
  <c r="S321" i="47"/>
  <c r="S342" i="47"/>
  <c r="D414" i="47"/>
  <c r="G414" i="47" s="1"/>
  <c r="J414" i="47" s="1"/>
  <c r="S414" i="47" s="1"/>
  <c r="D363" i="47"/>
  <c r="G363" i="47" s="1"/>
  <c r="J363" i="47" s="1"/>
  <c r="S363" i="47" s="1"/>
  <c r="G358" i="47"/>
  <c r="J358" i="47"/>
  <c r="D412" i="47"/>
  <c r="G412" i="47" s="1"/>
  <c r="J412" i="47" s="1"/>
  <c r="S412" i="47" s="1"/>
  <c r="S340" i="47"/>
  <c r="J360" i="47"/>
  <c r="G360" i="47"/>
  <c r="D369" i="47"/>
  <c r="G369" i="47" s="1"/>
  <c r="J369" i="47" s="1"/>
  <c r="S369" i="47" s="1"/>
  <c r="D315" i="47" l="1"/>
  <c r="D361" i="47" s="1"/>
  <c r="J287" i="47"/>
  <c r="S241" i="47"/>
  <c r="S287" i="47" s="1"/>
  <c r="J296" i="47"/>
  <c r="S360" i="47"/>
  <c r="D432" i="47"/>
  <c r="D424" i="47"/>
  <c r="S352" i="47"/>
  <c r="S358" i="47"/>
  <c r="D430" i="47"/>
  <c r="S296" i="47"/>
  <c r="S359" i="47"/>
  <c r="D431" i="47"/>
  <c r="L362" i="47"/>
  <c r="O362" i="47" s="1"/>
  <c r="R362" i="47" s="1"/>
  <c r="L361" i="47"/>
  <c r="R315" i="47"/>
  <c r="O315" i="47"/>
  <c r="O361" i="47" s="1"/>
  <c r="D362" i="47" l="1"/>
  <c r="G362" i="47" s="1"/>
  <c r="J362" i="47" s="1"/>
  <c r="S362" i="47" s="1"/>
  <c r="G315" i="47"/>
  <c r="G361" i="47" s="1"/>
  <c r="J315" i="47"/>
  <c r="J361" i="47" s="1"/>
  <c r="L370" i="47"/>
  <c r="R361" i="47"/>
  <c r="R370" i="47" s="1"/>
  <c r="L387" i="47"/>
  <c r="D438" i="47"/>
  <c r="G438" i="47" s="1"/>
  <c r="S438" i="47" s="1"/>
  <c r="J424" i="47"/>
  <c r="S424" i="47" s="1"/>
  <c r="G424" i="47"/>
  <c r="G432" i="47"/>
  <c r="J432" i="47" s="1"/>
  <c r="S432" i="47" s="1"/>
  <c r="D441" i="47"/>
  <c r="G441" i="47" s="1"/>
  <c r="S441" i="47" s="1"/>
  <c r="D440" i="47"/>
  <c r="G440" i="47" s="1"/>
  <c r="S440" i="47" s="1"/>
  <c r="G431" i="47"/>
  <c r="J431" i="47" s="1"/>
  <c r="S431" i="47" s="1"/>
  <c r="D435" i="47"/>
  <c r="G435" i="47" s="1"/>
  <c r="S435" i="47" s="1"/>
  <c r="G430" i="47"/>
  <c r="J430" i="47" s="1"/>
  <c r="S430" i="47" s="1"/>
  <c r="O370" i="47"/>
  <c r="S315" i="47" l="1"/>
  <c r="S361" i="47" s="1"/>
  <c r="S370" i="47" s="1"/>
  <c r="D387" i="47"/>
  <c r="D433" i="47" s="1"/>
  <c r="J370" i="47"/>
  <c r="G370" i="47"/>
  <c r="D370" i="47"/>
  <c r="L433" i="47"/>
  <c r="O387" i="47"/>
  <c r="L434" i="47"/>
  <c r="O434" i="47" s="1"/>
  <c r="R434" i="47" s="1"/>
  <c r="N107" i="46"/>
  <c r="M107" i="46"/>
  <c r="L107" i="46"/>
  <c r="I107" i="46"/>
  <c r="G107" i="46"/>
  <c r="D107" i="46"/>
  <c r="O105" i="46"/>
  <c r="O107" i="46" s="1"/>
  <c r="J115" i="45" s="1"/>
  <c r="J105" i="46"/>
  <c r="J107" i="46" s="1"/>
  <c r="H105" i="46"/>
  <c r="H107" i="46" s="1"/>
  <c r="D115" i="45" s="1"/>
  <c r="D105" i="46"/>
  <c r="P104" i="46"/>
  <c r="P103" i="46"/>
  <c r="P102" i="46"/>
  <c r="K102" i="46"/>
  <c r="E102" i="46"/>
  <c r="P101" i="46"/>
  <c r="K101" i="46"/>
  <c r="E101" i="46"/>
  <c r="P100" i="46"/>
  <c r="K100" i="46"/>
  <c r="E100" i="46"/>
  <c r="P99" i="46"/>
  <c r="K99" i="46"/>
  <c r="E99" i="46"/>
  <c r="P98" i="46"/>
  <c r="K98" i="46"/>
  <c r="E98" i="46"/>
  <c r="P97" i="46"/>
  <c r="K97" i="46"/>
  <c r="E97" i="46"/>
  <c r="P96" i="46"/>
  <c r="K96" i="46"/>
  <c r="E96" i="46"/>
  <c r="P95" i="46"/>
  <c r="K95" i="46"/>
  <c r="E95" i="46"/>
  <c r="P94" i="46"/>
  <c r="K94" i="46"/>
  <c r="E94" i="46"/>
  <c r="P93" i="46"/>
  <c r="K93" i="46"/>
  <c r="E93" i="46"/>
  <c r="P92" i="46"/>
  <c r="P105" i="46" s="1"/>
  <c r="P107" i="46" s="1"/>
  <c r="K92" i="46"/>
  <c r="K105" i="46" s="1"/>
  <c r="K107" i="46" s="1"/>
  <c r="E92" i="46"/>
  <c r="E105" i="46" s="1"/>
  <c r="E107" i="46" s="1"/>
  <c r="F50" i="46"/>
  <c r="F54" i="46" s="1"/>
  <c r="F107" i="46" s="1"/>
  <c r="E20" i="46"/>
  <c r="E19" i="46"/>
  <c r="J116" i="45"/>
  <c r="O109" i="45"/>
  <c r="J109" i="45"/>
  <c r="H109" i="45"/>
  <c r="D109" i="45"/>
  <c r="K108" i="45"/>
  <c r="E108" i="45"/>
  <c r="K107" i="45"/>
  <c r="E107" i="45"/>
  <c r="K106" i="45"/>
  <c r="E106" i="45"/>
  <c r="K105" i="45"/>
  <c r="E105" i="45"/>
  <c r="K104" i="45"/>
  <c r="E104" i="45"/>
  <c r="K103" i="45"/>
  <c r="E103" i="45"/>
  <c r="K102" i="45"/>
  <c r="E102" i="45"/>
  <c r="K101" i="45"/>
  <c r="E101" i="45"/>
  <c r="K100" i="45"/>
  <c r="E100" i="45"/>
  <c r="K99" i="45"/>
  <c r="E99" i="45"/>
  <c r="K98" i="45"/>
  <c r="E98" i="45"/>
  <c r="K97" i="45"/>
  <c r="E97" i="45"/>
  <c r="E109" i="45" s="1"/>
  <c r="K96" i="45"/>
  <c r="K109" i="45" s="1"/>
  <c r="K113" i="45" s="1"/>
  <c r="E96" i="45"/>
  <c r="H82" i="45"/>
  <c r="H76" i="45"/>
  <c r="H75" i="45"/>
  <c r="O67" i="45"/>
  <c r="H66" i="45"/>
  <c r="O62" i="45"/>
  <c r="O66" i="45" s="1"/>
  <c r="H62" i="45"/>
  <c r="P62" i="45" s="1"/>
  <c r="K58" i="45"/>
  <c r="K57" i="45"/>
  <c r="P53" i="45"/>
  <c r="H53" i="45"/>
  <c r="P52" i="45"/>
  <c r="H52" i="45"/>
  <c r="M50" i="45"/>
  <c r="M54" i="45" s="1"/>
  <c r="M113" i="45" s="1"/>
  <c r="J50" i="45"/>
  <c r="J54" i="45" s="1"/>
  <c r="F50" i="45"/>
  <c r="F54" i="45" s="1"/>
  <c r="E50" i="45"/>
  <c r="E88" i="45" s="1"/>
  <c r="P49" i="45"/>
  <c r="H49" i="45"/>
  <c r="P48" i="45"/>
  <c r="N47" i="45"/>
  <c r="N50" i="45" s="1"/>
  <c r="N54" i="45" s="1"/>
  <c r="N113" i="45" s="1"/>
  <c r="M47" i="45"/>
  <c r="L47" i="45"/>
  <c r="L50" i="45" s="1"/>
  <c r="L54" i="45" s="1"/>
  <c r="L113" i="45" s="1"/>
  <c r="K47" i="45"/>
  <c r="K50" i="45" s="1"/>
  <c r="K54" i="45" s="1"/>
  <c r="K59" i="45" s="1"/>
  <c r="K88" i="45" s="1"/>
  <c r="K91" i="45" s="1"/>
  <c r="J47" i="45"/>
  <c r="G47" i="45"/>
  <c r="G50" i="45" s="1"/>
  <c r="G54" i="45" s="1"/>
  <c r="F47" i="45"/>
  <c r="E47" i="45"/>
  <c r="D47" i="45"/>
  <c r="D50" i="45" s="1"/>
  <c r="D54" i="45" s="1"/>
  <c r="D90" i="45" s="1"/>
  <c r="O46" i="45"/>
  <c r="H46" i="45"/>
  <c r="P46" i="45" s="1"/>
  <c r="O45" i="45"/>
  <c r="H45" i="45"/>
  <c r="P45" i="45" s="1"/>
  <c r="P44" i="45"/>
  <c r="O44" i="45"/>
  <c r="H44" i="45"/>
  <c r="O43" i="45"/>
  <c r="H43" i="45"/>
  <c r="P43" i="45" s="1"/>
  <c r="O42" i="45"/>
  <c r="H42" i="45"/>
  <c r="P42" i="45" s="1"/>
  <c r="O41" i="45"/>
  <c r="H41" i="45"/>
  <c r="P41" i="45" s="1"/>
  <c r="P40" i="45"/>
  <c r="O40" i="45"/>
  <c r="H40" i="45"/>
  <c r="O39" i="45"/>
  <c r="H39" i="45"/>
  <c r="P39" i="45" s="1"/>
  <c r="O38" i="45"/>
  <c r="H38" i="45"/>
  <c r="P38" i="45" s="1"/>
  <c r="O37" i="45"/>
  <c r="H37" i="45"/>
  <c r="P37" i="45" s="1"/>
  <c r="P36" i="45"/>
  <c r="O36" i="45"/>
  <c r="H36" i="45"/>
  <c r="O35" i="45"/>
  <c r="H35" i="45"/>
  <c r="P35" i="45" s="1"/>
  <c r="O34" i="45"/>
  <c r="H34" i="45"/>
  <c r="P34" i="45" s="1"/>
  <c r="O33" i="45"/>
  <c r="H33" i="45"/>
  <c r="P33" i="45" s="1"/>
  <c r="P32" i="45"/>
  <c r="O32" i="45"/>
  <c r="H32" i="45"/>
  <c r="O31" i="45"/>
  <c r="H31" i="45"/>
  <c r="P31" i="45" s="1"/>
  <c r="O30" i="45"/>
  <c r="H30" i="45"/>
  <c r="P30" i="45" s="1"/>
  <c r="O29" i="45"/>
  <c r="H29" i="45"/>
  <c r="P29" i="45" s="1"/>
  <c r="P28" i="45"/>
  <c r="O28" i="45"/>
  <c r="H28" i="45"/>
  <c r="O27" i="45"/>
  <c r="H27" i="45"/>
  <c r="P27" i="45" s="1"/>
  <c r="O26" i="45"/>
  <c r="H26" i="45"/>
  <c r="P26" i="45" s="1"/>
  <c r="O25" i="45"/>
  <c r="H25" i="45"/>
  <c r="P25" i="45" s="1"/>
  <c r="P24" i="45"/>
  <c r="O24" i="45"/>
  <c r="H24" i="45"/>
  <c r="O23" i="45"/>
  <c r="H23" i="45"/>
  <c r="P23" i="45" s="1"/>
  <c r="O22" i="45"/>
  <c r="H22" i="45"/>
  <c r="P22" i="45" s="1"/>
  <c r="O21" i="45"/>
  <c r="H21" i="45"/>
  <c r="P21" i="45" s="1"/>
  <c r="O20" i="45"/>
  <c r="H20" i="45"/>
  <c r="P20" i="45" s="1"/>
  <c r="O19" i="45"/>
  <c r="H19" i="45"/>
  <c r="P19" i="45" s="1"/>
  <c r="O18" i="45"/>
  <c r="H18" i="45"/>
  <c r="P18" i="45" s="1"/>
  <c r="O17" i="45"/>
  <c r="H17" i="45"/>
  <c r="P17" i="45" s="1"/>
  <c r="O16" i="45"/>
  <c r="H16" i="45"/>
  <c r="P16" i="45" s="1"/>
  <c r="O15" i="45"/>
  <c r="H15" i="45"/>
  <c r="P15" i="45" s="1"/>
  <c r="O14" i="45"/>
  <c r="H14" i="45"/>
  <c r="P14" i="45" s="1"/>
  <c r="O13" i="45"/>
  <c r="H13" i="45"/>
  <c r="P13" i="45" s="1"/>
  <c r="O12" i="45"/>
  <c r="H12" i="45"/>
  <c r="P12" i="45" s="1"/>
  <c r="O11" i="45"/>
  <c r="H11" i="45"/>
  <c r="P11" i="45" s="1"/>
  <c r="O10" i="45"/>
  <c r="O47" i="45" s="1"/>
  <c r="O50" i="45" s="1"/>
  <c r="O54" i="45" s="1"/>
  <c r="O65" i="45" s="1"/>
  <c r="O68" i="45" s="1"/>
  <c r="O70" i="45" s="1"/>
  <c r="H10" i="45"/>
  <c r="H47" i="45" s="1"/>
  <c r="O87" i="44"/>
  <c r="N87" i="44"/>
  <c r="R83" i="44"/>
  <c r="Q83" i="44"/>
  <c r="P83" i="44"/>
  <c r="N83" i="44"/>
  <c r="N85" i="44" s="1"/>
  <c r="M83" i="44"/>
  <c r="K83" i="44"/>
  <c r="J83" i="44"/>
  <c r="I83" i="44"/>
  <c r="H83" i="44"/>
  <c r="G83" i="44"/>
  <c r="F83" i="44"/>
  <c r="T82" i="44"/>
  <c r="S82" i="44"/>
  <c r="O79" i="44"/>
  <c r="S79" i="44" s="1"/>
  <c r="T79" i="44" s="1"/>
  <c r="L79" i="44"/>
  <c r="S78" i="44"/>
  <c r="T78" i="44" s="1"/>
  <c r="O78" i="44"/>
  <c r="L78" i="44"/>
  <c r="O77" i="44"/>
  <c r="S77" i="44" s="1"/>
  <c r="T77" i="44" s="1"/>
  <c r="L77" i="44"/>
  <c r="S76" i="44"/>
  <c r="T76" i="44" s="1"/>
  <c r="O76" i="44"/>
  <c r="L76" i="44"/>
  <c r="S75" i="44"/>
  <c r="T75" i="44" s="1"/>
  <c r="O75" i="44"/>
  <c r="L75" i="44"/>
  <c r="O74" i="44"/>
  <c r="S74" i="44" s="1"/>
  <c r="T74" i="44" s="1"/>
  <c r="L74" i="44"/>
  <c r="S73" i="44"/>
  <c r="T73" i="44" s="1"/>
  <c r="O73" i="44"/>
  <c r="L73" i="44"/>
  <c r="S72" i="44"/>
  <c r="T72" i="44" s="1"/>
  <c r="O72" i="44"/>
  <c r="L72" i="44"/>
  <c r="O71" i="44"/>
  <c r="S71" i="44" s="1"/>
  <c r="T71" i="44" s="1"/>
  <c r="L71" i="44"/>
  <c r="S70" i="44"/>
  <c r="T70" i="44" s="1"/>
  <c r="O70" i="44"/>
  <c r="L70" i="44"/>
  <c r="S69" i="44"/>
  <c r="T69" i="44" s="1"/>
  <c r="O69" i="44"/>
  <c r="L69" i="44"/>
  <c r="O68" i="44"/>
  <c r="S68" i="44" s="1"/>
  <c r="T68" i="44" s="1"/>
  <c r="L68" i="44"/>
  <c r="S67" i="44"/>
  <c r="T67" i="44" s="1"/>
  <c r="O67" i="44"/>
  <c r="O83" i="44" s="1"/>
  <c r="O85" i="44" s="1"/>
  <c r="L67" i="44"/>
  <c r="L83" i="44" s="1"/>
  <c r="Q65" i="44"/>
  <c r="Q85" i="44" s="1"/>
  <c r="R63" i="44"/>
  <c r="Q63" i="44"/>
  <c r="P63" i="44"/>
  <c r="M63" i="44"/>
  <c r="K63" i="44"/>
  <c r="J63" i="44"/>
  <c r="I63" i="44"/>
  <c r="H63" i="44"/>
  <c r="G63" i="44"/>
  <c r="F63" i="44"/>
  <c r="S62" i="44"/>
  <c r="L62" i="44"/>
  <c r="T62" i="44" s="1"/>
  <c r="S61" i="44"/>
  <c r="S63" i="44" s="1"/>
  <c r="L61" i="44"/>
  <c r="T61" i="44" s="1"/>
  <c r="T63" i="44" s="1"/>
  <c r="R59" i="44"/>
  <c r="Q59" i="44"/>
  <c r="P59" i="44"/>
  <c r="P65" i="44" s="1"/>
  <c r="P85" i="44" s="1"/>
  <c r="N59" i="44"/>
  <c r="M59" i="44"/>
  <c r="K59" i="44"/>
  <c r="J59" i="44"/>
  <c r="I59" i="44"/>
  <c r="H59" i="44"/>
  <c r="G59" i="44"/>
  <c r="F59" i="44"/>
  <c r="S58" i="44"/>
  <c r="T58" i="44" s="1"/>
  <c r="L58" i="44"/>
  <c r="S57" i="44"/>
  <c r="L57" i="44"/>
  <c r="T57" i="44" s="1"/>
  <c r="O56" i="44"/>
  <c r="S56" i="44" s="1"/>
  <c r="S59" i="44" s="1"/>
  <c r="L56" i="44"/>
  <c r="T56" i="44" s="1"/>
  <c r="T59" i="44" s="1"/>
  <c r="R54" i="44"/>
  <c r="R65" i="44" s="1"/>
  <c r="R85" i="44" s="1"/>
  <c r="Q54" i="44"/>
  <c r="P54" i="44"/>
  <c r="N54" i="44"/>
  <c r="M54" i="44"/>
  <c r="M65" i="44" s="1"/>
  <c r="M85" i="44" s="1"/>
  <c r="K54" i="44"/>
  <c r="K65" i="44" s="1"/>
  <c r="K85" i="44" s="1"/>
  <c r="J54" i="44"/>
  <c r="J65" i="44" s="1"/>
  <c r="J85" i="44" s="1"/>
  <c r="I54" i="44"/>
  <c r="I65" i="44" s="1"/>
  <c r="I85" i="44" s="1"/>
  <c r="G54" i="44"/>
  <c r="G65" i="44" s="1"/>
  <c r="G85" i="44" s="1"/>
  <c r="F54" i="44"/>
  <c r="F65" i="44" s="1"/>
  <c r="F85" i="44" s="1"/>
  <c r="O53" i="44"/>
  <c r="S53" i="44" s="1"/>
  <c r="H53" i="44"/>
  <c r="L53" i="44" s="1"/>
  <c r="T53" i="44" s="1"/>
  <c r="O52" i="44"/>
  <c r="S52" i="44" s="1"/>
  <c r="L52" i="44"/>
  <c r="H52" i="44"/>
  <c r="S51" i="44"/>
  <c r="O51" i="44"/>
  <c r="H51" i="44"/>
  <c r="L51" i="44" s="1"/>
  <c r="T51" i="44" s="1"/>
  <c r="S50" i="44"/>
  <c r="O50" i="44"/>
  <c r="H50" i="44"/>
  <c r="L50" i="44" s="1"/>
  <c r="T50" i="44" s="1"/>
  <c r="O49" i="44"/>
  <c r="S49" i="44" s="1"/>
  <c r="L49" i="44"/>
  <c r="H49" i="44"/>
  <c r="S48" i="44"/>
  <c r="O48" i="44"/>
  <c r="L48" i="44"/>
  <c r="T48" i="44" s="1"/>
  <c r="H48" i="44"/>
  <c r="S47" i="44"/>
  <c r="O47" i="44"/>
  <c r="H47" i="44"/>
  <c r="L47" i="44" s="1"/>
  <c r="T47" i="44" s="1"/>
  <c r="T46" i="44"/>
  <c r="S46" i="44"/>
  <c r="O46" i="44"/>
  <c r="L46" i="44"/>
  <c r="H46" i="44"/>
  <c r="O45" i="44"/>
  <c r="S45" i="44" s="1"/>
  <c r="L45" i="44"/>
  <c r="H45" i="44"/>
  <c r="O44" i="44"/>
  <c r="S44" i="44" s="1"/>
  <c r="L44" i="44"/>
  <c r="T44" i="44" s="1"/>
  <c r="H44" i="44"/>
  <c r="O43" i="44"/>
  <c r="S43" i="44" s="1"/>
  <c r="H43" i="44"/>
  <c r="L43" i="44" s="1"/>
  <c r="S42" i="44"/>
  <c r="O42" i="44"/>
  <c r="H42" i="44"/>
  <c r="L42" i="44" s="1"/>
  <c r="T42" i="44" s="1"/>
  <c r="O41" i="44"/>
  <c r="S41" i="44" s="1"/>
  <c r="H41" i="44"/>
  <c r="L41" i="44" s="1"/>
  <c r="T41" i="44" s="1"/>
  <c r="O40" i="44"/>
  <c r="S40" i="44" s="1"/>
  <c r="L40" i="44"/>
  <c r="H40" i="44"/>
  <c r="S39" i="44"/>
  <c r="O39" i="44"/>
  <c r="H39" i="44"/>
  <c r="L39" i="44" s="1"/>
  <c r="T39" i="44" s="1"/>
  <c r="S38" i="44"/>
  <c r="O38" i="44"/>
  <c r="H38" i="44"/>
  <c r="L38" i="44" s="1"/>
  <c r="T38" i="44" s="1"/>
  <c r="O37" i="44"/>
  <c r="S37" i="44" s="1"/>
  <c r="L37" i="44"/>
  <c r="T37" i="44" s="1"/>
  <c r="H37" i="44"/>
  <c r="S36" i="44"/>
  <c r="O36" i="44"/>
  <c r="L36" i="44"/>
  <c r="T36" i="44" s="1"/>
  <c r="H36" i="44"/>
  <c r="S35" i="44"/>
  <c r="O35" i="44"/>
  <c r="H35" i="44"/>
  <c r="L35" i="44" s="1"/>
  <c r="T35" i="44" s="1"/>
  <c r="T34" i="44"/>
  <c r="S34" i="44"/>
  <c r="O34" i="44"/>
  <c r="L34" i="44"/>
  <c r="H34" i="44"/>
  <c r="O33" i="44"/>
  <c r="S33" i="44" s="1"/>
  <c r="L33" i="44"/>
  <c r="H33" i="44"/>
  <c r="O32" i="44"/>
  <c r="S32" i="44" s="1"/>
  <c r="L32" i="44"/>
  <c r="T32" i="44" s="1"/>
  <c r="H32" i="44"/>
  <c r="O31" i="44"/>
  <c r="S31" i="44" s="1"/>
  <c r="H31" i="44"/>
  <c r="L31" i="44" s="1"/>
  <c r="S30" i="44"/>
  <c r="O30" i="44"/>
  <c r="H30" i="44"/>
  <c r="L30" i="44" s="1"/>
  <c r="T30" i="44" s="1"/>
  <c r="O29" i="44"/>
  <c r="S29" i="44" s="1"/>
  <c r="H29" i="44"/>
  <c r="L29" i="44" s="1"/>
  <c r="O28" i="44"/>
  <c r="S28" i="44" s="1"/>
  <c r="L28" i="44"/>
  <c r="H28" i="44"/>
  <c r="S27" i="44"/>
  <c r="O27" i="44"/>
  <c r="H27" i="44"/>
  <c r="L27" i="44" s="1"/>
  <c r="T27" i="44" s="1"/>
  <c r="S26" i="44"/>
  <c r="O26" i="44"/>
  <c r="H26" i="44"/>
  <c r="L26" i="44" s="1"/>
  <c r="T26" i="44" s="1"/>
  <c r="O25" i="44"/>
  <c r="S25" i="44" s="1"/>
  <c r="L25" i="44"/>
  <c r="T25" i="44" s="1"/>
  <c r="H25" i="44"/>
  <c r="S24" i="44"/>
  <c r="O24" i="44"/>
  <c r="L24" i="44"/>
  <c r="T24" i="44" s="1"/>
  <c r="H24" i="44"/>
  <c r="S23" i="44"/>
  <c r="O23" i="44"/>
  <c r="H23" i="44"/>
  <c r="L23" i="44" s="1"/>
  <c r="T23" i="44" s="1"/>
  <c r="T22" i="44"/>
  <c r="S22" i="44"/>
  <c r="O22" i="44"/>
  <c r="L22" i="44"/>
  <c r="H22" i="44"/>
  <c r="O21" i="44"/>
  <c r="S21" i="44" s="1"/>
  <c r="L21" i="44"/>
  <c r="H21" i="44"/>
  <c r="O20" i="44"/>
  <c r="S20" i="44" s="1"/>
  <c r="L20" i="44"/>
  <c r="H20" i="44"/>
  <c r="O19" i="44"/>
  <c r="S19" i="44" s="1"/>
  <c r="H19" i="44"/>
  <c r="L19" i="44" s="1"/>
  <c r="S18" i="44"/>
  <c r="O18" i="44"/>
  <c r="H18" i="44"/>
  <c r="L18" i="44" s="1"/>
  <c r="T18" i="44" s="1"/>
  <c r="O17" i="44"/>
  <c r="S17" i="44" s="1"/>
  <c r="H17" i="44"/>
  <c r="L17" i="44" s="1"/>
  <c r="O16" i="44"/>
  <c r="S16" i="44" s="1"/>
  <c r="L16" i="44"/>
  <c r="T16" i="44" s="1"/>
  <c r="H16" i="44"/>
  <c r="S15" i="44"/>
  <c r="O15" i="44"/>
  <c r="H15" i="44"/>
  <c r="L15" i="44" s="1"/>
  <c r="T15" i="44" s="1"/>
  <c r="S14" i="44"/>
  <c r="O14" i="44"/>
  <c r="H14" i="44"/>
  <c r="L14" i="44" s="1"/>
  <c r="T14" i="44" s="1"/>
  <c r="O13" i="44"/>
  <c r="S13" i="44" s="1"/>
  <c r="L13" i="44"/>
  <c r="H13" i="44"/>
  <c r="S12" i="44"/>
  <c r="O12" i="44"/>
  <c r="L12" i="44"/>
  <c r="T12" i="44" s="1"/>
  <c r="H12" i="44"/>
  <c r="S11" i="44"/>
  <c r="O11" i="44"/>
  <c r="H11" i="44"/>
  <c r="L11" i="44" s="1"/>
  <c r="T11" i="44" s="1"/>
  <c r="T10" i="44"/>
  <c r="S10" i="44"/>
  <c r="O10" i="44"/>
  <c r="L10" i="44"/>
  <c r="H10" i="44"/>
  <c r="O9" i="44"/>
  <c r="S9" i="44" s="1"/>
  <c r="L9" i="44"/>
  <c r="T9" i="44" s="1"/>
  <c r="H9" i="44"/>
  <c r="O8" i="44"/>
  <c r="S8" i="44" s="1"/>
  <c r="L8" i="44"/>
  <c r="H8" i="44"/>
  <c r="H54" i="44" s="1"/>
  <c r="H65" i="44" s="1"/>
  <c r="H85" i="44" s="1"/>
  <c r="N82" i="43"/>
  <c r="M82" i="43"/>
  <c r="L82" i="43"/>
  <c r="K82" i="43"/>
  <c r="I82" i="43"/>
  <c r="H82" i="43"/>
  <c r="G82" i="43"/>
  <c r="F82" i="43"/>
  <c r="P81" i="43"/>
  <c r="O81" i="43"/>
  <c r="O80" i="43"/>
  <c r="P80" i="43" s="1"/>
  <c r="J80" i="43"/>
  <c r="O79" i="43"/>
  <c r="J79" i="43"/>
  <c r="P79" i="43" s="1"/>
  <c r="O78" i="43"/>
  <c r="J78" i="43"/>
  <c r="P78" i="43" s="1"/>
  <c r="O77" i="43"/>
  <c r="P77" i="43" s="1"/>
  <c r="J77" i="43"/>
  <c r="O76" i="43"/>
  <c r="J76" i="43"/>
  <c r="P76" i="43" s="1"/>
  <c r="O75" i="43"/>
  <c r="J75" i="43"/>
  <c r="P75" i="43" s="1"/>
  <c r="O74" i="43"/>
  <c r="J74" i="43"/>
  <c r="P74" i="43" s="1"/>
  <c r="O73" i="43"/>
  <c r="P73" i="43" s="1"/>
  <c r="J73" i="43"/>
  <c r="O72" i="43"/>
  <c r="J72" i="43"/>
  <c r="P72" i="43" s="1"/>
  <c r="O71" i="43"/>
  <c r="J71" i="43"/>
  <c r="P71" i="43" s="1"/>
  <c r="O70" i="43"/>
  <c r="J70" i="43"/>
  <c r="P70" i="43" s="1"/>
  <c r="O69" i="43"/>
  <c r="P69" i="43" s="1"/>
  <c r="J69" i="43"/>
  <c r="O68" i="43"/>
  <c r="O82" i="43" s="1"/>
  <c r="J68" i="43"/>
  <c r="P68" i="43" s="1"/>
  <c r="N66" i="43"/>
  <c r="N84" i="43" s="1"/>
  <c r="N64" i="43"/>
  <c r="M64" i="43"/>
  <c r="L64" i="43"/>
  <c r="K64" i="43"/>
  <c r="J64" i="43"/>
  <c r="I64" i="43"/>
  <c r="H64" i="43"/>
  <c r="G64" i="43"/>
  <c r="F64" i="43"/>
  <c r="P63" i="43"/>
  <c r="O63" i="43"/>
  <c r="J63" i="43"/>
  <c r="O62" i="43"/>
  <c r="O64" i="43" s="1"/>
  <c r="J62" i="43"/>
  <c r="P62" i="43" s="1"/>
  <c r="P64" i="43" s="1"/>
  <c r="N60" i="43"/>
  <c r="M60" i="43"/>
  <c r="L60" i="43"/>
  <c r="K60" i="43"/>
  <c r="J60" i="43"/>
  <c r="I60" i="43"/>
  <c r="H60" i="43"/>
  <c r="G60" i="43"/>
  <c r="F60" i="43"/>
  <c r="O59" i="43"/>
  <c r="J59" i="43"/>
  <c r="P59" i="43" s="1"/>
  <c r="O58" i="43"/>
  <c r="J58" i="43"/>
  <c r="P58" i="43" s="1"/>
  <c r="O57" i="43"/>
  <c r="O60" i="43" s="1"/>
  <c r="J57" i="43"/>
  <c r="P57" i="43" s="1"/>
  <c r="N55" i="43"/>
  <c r="M55" i="43"/>
  <c r="M66" i="43" s="1"/>
  <c r="M84" i="43" s="1"/>
  <c r="L55" i="43"/>
  <c r="L66" i="43" s="1"/>
  <c r="L84" i="43" s="1"/>
  <c r="K55" i="43"/>
  <c r="K66" i="43" s="1"/>
  <c r="K84" i="43" s="1"/>
  <c r="I55" i="43"/>
  <c r="I66" i="43" s="1"/>
  <c r="I84" i="43" s="1"/>
  <c r="H55" i="43"/>
  <c r="H66" i="43" s="1"/>
  <c r="H84" i="43" s="1"/>
  <c r="G55" i="43"/>
  <c r="G66" i="43" s="1"/>
  <c r="G84" i="43" s="1"/>
  <c r="F55" i="43"/>
  <c r="F66" i="43" s="1"/>
  <c r="F84" i="43" s="1"/>
  <c r="O54" i="43"/>
  <c r="J54" i="43"/>
  <c r="P54" i="43" s="1"/>
  <c r="P53" i="43"/>
  <c r="O53" i="43"/>
  <c r="J53" i="43"/>
  <c r="P52" i="43"/>
  <c r="O52" i="43"/>
  <c r="J52" i="43"/>
  <c r="O51" i="43"/>
  <c r="J51" i="43"/>
  <c r="P51" i="43" s="1"/>
  <c r="O50" i="43"/>
  <c r="J50" i="43"/>
  <c r="P50" i="43" s="1"/>
  <c r="P49" i="43"/>
  <c r="O49" i="43"/>
  <c r="J49" i="43"/>
  <c r="P48" i="43"/>
  <c r="O48" i="43"/>
  <c r="J48" i="43"/>
  <c r="O47" i="43"/>
  <c r="J47" i="43"/>
  <c r="P47" i="43" s="1"/>
  <c r="O46" i="43"/>
  <c r="J46" i="43"/>
  <c r="P46" i="43" s="1"/>
  <c r="P45" i="43"/>
  <c r="O45" i="43"/>
  <c r="J45" i="43"/>
  <c r="P44" i="43"/>
  <c r="O44" i="43"/>
  <c r="J44" i="43"/>
  <c r="O43" i="43"/>
  <c r="J43" i="43"/>
  <c r="P43" i="43" s="1"/>
  <c r="O42" i="43"/>
  <c r="J42" i="43"/>
  <c r="P42" i="43" s="1"/>
  <c r="P41" i="43"/>
  <c r="O41" i="43"/>
  <c r="J41" i="43"/>
  <c r="P40" i="43"/>
  <c r="O40" i="43"/>
  <c r="J40" i="43"/>
  <c r="O39" i="43"/>
  <c r="J39" i="43"/>
  <c r="P39" i="43" s="1"/>
  <c r="O38" i="43"/>
  <c r="J38" i="43"/>
  <c r="P38" i="43" s="1"/>
  <c r="P37" i="43"/>
  <c r="O37" i="43"/>
  <c r="J37" i="43"/>
  <c r="P36" i="43"/>
  <c r="O36" i="43"/>
  <c r="J36" i="43"/>
  <c r="O35" i="43"/>
  <c r="J35" i="43"/>
  <c r="P35" i="43" s="1"/>
  <c r="O34" i="43"/>
  <c r="J34" i="43"/>
  <c r="P34" i="43" s="1"/>
  <c r="P33" i="43"/>
  <c r="O33" i="43"/>
  <c r="J33" i="43"/>
  <c r="P32" i="43"/>
  <c r="O32" i="43"/>
  <c r="J32" i="43"/>
  <c r="O31" i="43"/>
  <c r="J31" i="43"/>
  <c r="P31" i="43" s="1"/>
  <c r="O30" i="43"/>
  <c r="J30" i="43"/>
  <c r="P30" i="43" s="1"/>
  <c r="P29" i="43"/>
  <c r="O29" i="43"/>
  <c r="J29" i="43"/>
  <c r="P28" i="43"/>
  <c r="O28" i="43"/>
  <c r="J28" i="43"/>
  <c r="O27" i="43"/>
  <c r="J27" i="43"/>
  <c r="P27" i="43" s="1"/>
  <c r="O26" i="43"/>
  <c r="J26" i="43"/>
  <c r="P26" i="43" s="1"/>
  <c r="P25" i="43"/>
  <c r="O25" i="43"/>
  <c r="J25" i="43"/>
  <c r="P24" i="43"/>
  <c r="O24" i="43"/>
  <c r="J24" i="43"/>
  <c r="O23" i="43"/>
  <c r="J23" i="43"/>
  <c r="P23" i="43" s="1"/>
  <c r="O22" i="43"/>
  <c r="J22" i="43"/>
  <c r="P22" i="43" s="1"/>
  <c r="P21" i="43"/>
  <c r="O21" i="43"/>
  <c r="J21" i="43"/>
  <c r="P20" i="43"/>
  <c r="O20" i="43"/>
  <c r="J20" i="43"/>
  <c r="O19" i="43"/>
  <c r="J19" i="43"/>
  <c r="P19" i="43" s="1"/>
  <c r="O18" i="43"/>
  <c r="J18" i="43"/>
  <c r="P18" i="43" s="1"/>
  <c r="P17" i="43"/>
  <c r="O17" i="43"/>
  <c r="J17" i="43"/>
  <c r="P16" i="43"/>
  <c r="O16" i="43"/>
  <c r="J16" i="43"/>
  <c r="O15" i="43"/>
  <c r="J15" i="43"/>
  <c r="P15" i="43" s="1"/>
  <c r="O14" i="43"/>
  <c r="J14" i="43"/>
  <c r="P14" i="43" s="1"/>
  <c r="P13" i="43"/>
  <c r="O13" i="43"/>
  <c r="J13" i="43"/>
  <c r="P12" i="43"/>
  <c r="O12" i="43"/>
  <c r="J12" i="43"/>
  <c r="O11" i="43"/>
  <c r="J11" i="43"/>
  <c r="P11" i="43" s="1"/>
  <c r="O10" i="43"/>
  <c r="J10" i="43"/>
  <c r="P10" i="43" s="1"/>
  <c r="P9" i="43"/>
  <c r="O9" i="43"/>
  <c r="O55" i="43" s="1"/>
  <c r="O66" i="43" s="1"/>
  <c r="O84" i="43" s="1"/>
  <c r="J9" i="43"/>
  <c r="J55" i="43" s="1"/>
  <c r="J66" i="43" s="1"/>
  <c r="G387" i="47" l="1"/>
  <c r="G433" i="47" s="1"/>
  <c r="D434" i="47"/>
  <c r="G434" i="47" s="1"/>
  <c r="S434" i="47" s="1"/>
  <c r="E54" i="45"/>
  <c r="E90" i="45" s="1"/>
  <c r="H50" i="45"/>
  <c r="H54" i="45" s="1"/>
  <c r="H65" i="45" s="1"/>
  <c r="H68" i="45" s="1"/>
  <c r="H70" i="45" s="1"/>
  <c r="E113" i="45"/>
  <c r="D442" i="47"/>
  <c r="L442" i="47"/>
  <c r="O433" i="47"/>
  <c r="O442" i="47" s="1"/>
  <c r="R387" i="47"/>
  <c r="R433" i="47" s="1"/>
  <c r="R442" i="47" s="1"/>
  <c r="J84" i="43"/>
  <c r="F90" i="45"/>
  <c r="F113" i="45"/>
  <c r="P55" i="43"/>
  <c r="T21" i="44"/>
  <c r="T28" i="44"/>
  <c r="G90" i="45"/>
  <c r="G113" i="45"/>
  <c r="P60" i="43"/>
  <c r="T17" i="44"/>
  <c r="T33" i="44"/>
  <c r="T40" i="44"/>
  <c r="T13" i="44"/>
  <c r="T29" i="44"/>
  <c r="T45" i="44"/>
  <c r="T52" i="44"/>
  <c r="T83" i="44"/>
  <c r="V83" i="44" s="1"/>
  <c r="T49" i="44"/>
  <c r="D113" i="45"/>
  <c r="D116" i="45" s="1"/>
  <c r="T19" i="44"/>
  <c r="P82" i="43"/>
  <c r="T31" i="44"/>
  <c r="J113" i="45"/>
  <c r="L54" i="44"/>
  <c r="T43" i="44"/>
  <c r="O113" i="45"/>
  <c r="M87" i="44" s="1"/>
  <c r="M88" i="44" s="1"/>
  <c r="S54" i="44"/>
  <c r="S65" i="44" s="1"/>
  <c r="T20" i="44"/>
  <c r="L59" i="44"/>
  <c r="O54" i="44"/>
  <c r="S83" i="44"/>
  <c r="D57" i="45"/>
  <c r="J82" i="43"/>
  <c r="O59" i="44"/>
  <c r="P10" i="45"/>
  <c r="P47" i="45" s="1"/>
  <c r="P50" i="45" s="1"/>
  <c r="P54" i="45" s="1"/>
  <c r="T8" i="44"/>
  <c r="H74" i="45"/>
  <c r="H77" i="45" s="1"/>
  <c r="H79" i="45" s="1"/>
  <c r="L63" i="44"/>
  <c r="G442" i="47" l="1"/>
  <c r="H113" i="45"/>
  <c r="F87" i="44" s="1"/>
  <c r="F88" i="44" s="1"/>
  <c r="J387" i="47"/>
  <c r="J433" i="47" s="1"/>
  <c r="J442" i="47" s="1"/>
  <c r="H90" i="45"/>
  <c r="F56" i="45"/>
  <c r="J79" i="45"/>
  <c r="J81" i="45" s="1"/>
  <c r="H81" i="45"/>
  <c r="H83" i="45" s="1"/>
  <c r="H85" i="45" s="1"/>
  <c r="T54" i="44"/>
  <c r="S85" i="44"/>
  <c r="K86" i="43" s="1"/>
  <c r="K87" i="43" s="1"/>
  <c r="L65" i="44"/>
  <c r="L85" i="44" s="1"/>
  <c r="F86" i="43" s="1"/>
  <c r="F87" i="43" s="1"/>
  <c r="P89" i="45"/>
  <c r="P58" i="45"/>
  <c r="P66" i="43"/>
  <c r="P84" i="43" s="1"/>
  <c r="S387" i="47" l="1"/>
  <c r="S433" i="47" s="1"/>
  <c r="S442" i="47" s="1"/>
  <c r="T65" i="44"/>
  <c r="V54" i="44"/>
  <c r="T85" i="44" l="1"/>
  <c r="V65" i="44"/>
  <c r="J289" i="37" l="1"/>
  <c r="J290" i="37"/>
  <c r="J291" i="37"/>
  <c r="J292" i="37"/>
  <c r="J293" i="37"/>
  <c r="J294" i="37"/>
  <c r="J295" i="37"/>
  <c r="J288" i="37"/>
  <c r="G289" i="37"/>
  <c r="G290" i="37"/>
  <c r="G291" i="37"/>
  <c r="G292" i="37"/>
  <c r="G293" i="37"/>
  <c r="G294" i="37"/>
  <c r="G295" i="37"/>
  <c r="G288" i="37"/>
  <c r="P388" i="36" l="1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Q387" i="36"/>
  <c r="P387" i="36"/>
  <c r="H388" i="36"/>
  <c r="I388" i="36"/>
  <c r="H389" i="36"/>
  <c r="I389" i="36"/>
  <c r="H390" i="36"/>
  <c r="I390" i="36"/>
  <c r="H391" i="36"/>
  <c r="I391" i="36"/>
  <c r="H392" i="36"/>
  <c r="I392" i="36"/>
  <c r="H393" i="36"/>
  <c r="I393" i="36"/>
  <c r="H394" i="36"/>
  <c r="I394" i="36"/>
  <c r="H395" i="36"/>
  <c r="I395" i="36"/>
  <c r="H396" i="36"/>
  <c r="I396" i="36"/>
  <c r="H397" i="36"/>
  <c r="I397" i="36"/>
  <c r="H398" i="36"/>
  <c r="I398" i="36"/>
  <c r="H399" i="36"/>
  <c r="I399" i="36"/>
  <c r="H400" i="36"/>
  <c r="I400" i="36"/>
  <c r="H401" i="36"/>
  <c r="I401" i="36"/>
  <c r="H402" i="36"/>
  <c r="I402" i="36"/>
  <c r="H403" i="36"/>
  <c r="I403" i="36"/>
  <c r="H404" i="36"/>
  <c r="I404" i="36"/>
  <c r="H405" i="36"/>
  <c r="I405" i="36"/>
  <c r="H406" i="36"/>
  <c r="I406" i="36"/>
  <c r="H407" i="36"/>
  <c r="I407" i="36"/>
  <c r="H408" i="36"/>
  <c r="I408" i="36"/>
  <c r="H409" i="36"/>
  <c r="I409" i="36"/>
  <c r="H410" i="36"/>
  <c r="I410" i="36"/>
  <c r="H411" i="36"/>
  <c r="I411" i="36"/>
  <c r="H412" i="36"/>
  <c r="I412" i="36"/>
  <c r="H413" i="36"/>
  <c r="I413" i="36"/>
  <c r="H414" i="36"/>
  <c r="I414" i="36"/>
  <c r="H415" i="36"/>
  <c r="I415" i="36"/>
  <c r="H416" i="36"/>
  <c r="I416" i="36"/>
  <c r="H417" i="36"/>
  <c r="I417" i="36"/>
  <c r="H418" i="36"/>
  <c r="I418" i="36"/>
  <c r="H419" i="36"/>
  <c r="I419" i="36"/>
  <c r="H420" i="36"/>
  <c r="I420" i="36"/>
  <c r="H421" i="36"/>
  <c r="I421" i="36"/>
  <c r="H422" i="36"/>
  <c r="I422" i="36"/>
  <c r="H423" i="36"/>
  <c r="I423" i="36"/>
  <c r="H424" i="36"/>
  <c r="I424" i="36"/>
  <c r="H425" i="36"/>
  <c r="I425" i="36"/>
  <c r="H426" i="36"/>
  <c r="I426" i="36"/>
  <c r="H427" i="36"/>
  <c r="I427" i="36"/>
  <c r="H428" i="36"/>
  <c r="I428" i="36"/>
  <c r="H429" i="36"/>
  <c r="I429" i="36"/>
  <c r="H430" i="36"/>
  <c r="I430" i="36"/>
  <c r="H431" i="36"/>
  <c r="I431" i="36"/>
  <c r="H432" i="36"/>
  <c r="I432" i="36"/>
  <c r="I387" i="36"/>
  <c r="H387" i="36"/>
  <c r="P388" i="37"/>
  <c r="Q388" i="37"/>
  <c r="P389" i="37"/>
  <c r="Q389" i="37"/>
  <c r="P390" i="37"/>
  <c r="Q390" i="37"/>
  <c r="P391" i="37"/>
  <c r="Q391" i="37"/>
  <c r="P392" i="37"/>
  <c r="Q392" i="37"/>
  <c r="P393" i="37"/>
  <c r="Q393" i="37"/>
  <c r="P394" i="37"/>
  <c r="Q394" i="37"/>
  <c r="P395" i="37"/>
  <c r="Q395" i="37"/>
  <c r="P396" i="37"/>
  <c r="Q396" i="37"/>
  <c r="P397" i="37"/>
  <c r="Q397" i="37"/>
  <c r="P398" i="37"/>
  <c r="Q398" i="37"/>
  <c r="P399" i="37"/>
  <c r="Q399" i="37"/>
  <c r="P400" i="37"/>
  <c r="Q400" i="37"/>
  <c r="P401" i="37"/>
  <c r="Q401" i="37"/>
  <c r="P402" i="37"/>
  <c r="Q402" i="37"/>
  <c r="P403" i="37"/>
  <c r="Q403" i="37"/>
  <c r="P404" i="37"/>
  <c r="Q404" i="37"/>
  <c r="P405" i="37"/>
  <c r="Q405" i="37"/>
  <c r="P406" i="37"/>
  <c r="Q406" i="37"/>
  <c r="P407" i="37"/>
  <c r="Q407" i="37"/>
  <c r="P408" i="37"/>
  <c r="Q408" i="37"/>
  <c r="P409" i="37"/>
  <c r="Q409" i="37"/>
  <c r="P410" i="37"/>
  <c r="Q410" i="37"/>
  <c r="P411" i="37"/>
  <c r="Q411" i="37"/>
  <c r="P412" i="37"/>
  <c r="Q412" i="37"/>
  <c r="P413" i="37"/>
  <c r="Q413" i="37"/>
  <c r="P414" i="37"/>
  <c r="Q414" i="37"/>
  <c r="P415" i="37"/>
  <c r="Q415" i="37"/>
  <c r="P416" i="37"/>
  <c r="Q416" i="37"/>
  <c r="P417" i="37"/>
  <c r="Q417" i="37"/>
  <c r="P418" i="37"/>
  <c r="Q418" i="37"/>
  <c r="P419" i="37"/>
  <c r="Q419" i="37"/>
  <c r="P420" i="37"/>
  <c r="Q420" i="37"/>
  <c r="P421" i="37"/>
  <c r="Q421" i="37"/>
  <c r="P422" i="37"/>
  <c r="Q422" i="37"/>
  <c r="P423" i="37"/>
  <c r="Q423" i="37"/>
  <c r="P424" i="37"/>
  <c r="Q424" i="37"/>
  <c r="P425" i="37"/>
  <c r="Q425" i="37"/>
  <c r="P426" i="37"/>
  <c r="Q426" i="37"/>
  <c r="P427" i="37"/>
  <c r="Q427" i="37"/>
  <c r="P428" i="37"/>
  <c r="Q428" i="37"/>
  <c r="P429" i="37"/>
  <c r="Q429" i="37"/>
  <c r="P430" i="37"/>
  <c r="Q430" i="37"/>
  <c r="P431" i="37"/>
  <c r="Q431" i="37"/>
  <c r="P432" i="37"/>
  <c r="Q432" i="37"/>
  <c r="Q387" i="37"/>
  <c r="P387" i="37"/>
  <c r="H388" i="37"/>
  <c r="I388" i="37"/>
  <c r="H389" i="37"/>
  <c r="I389" i="37"/>
  <c r="H390" i="37"/>
  <c r="I390" i="37"/>
  <c r="H391" i="37"/>
  <c r="I391" i="37"/>
  <c r="H392" i="37"/>
  <c r="I392" i="37"/>
  <c r="H393" i="37"/>
  <c r="I393" i="37"/>
  <c r="H394" i="37"/>
  <c r="I394" i="37"/>
  <c r="H395" i="37"/>
  <c r="I395" i="37"/>
  <c r="H396" i="37"/>
  <c r="I396" i="37"/>
  <c r="H397" i="37"/>
  <c r="I397" i="37"/>
  <c r="H398" i="37"/>
  <c r="I398" i="37"/>
  <c r="H399" i="37"/>
  <c r="I399" i="37"/>
  <c r="H400" i="37"/>
  <c r="I400" i="37"/>
  <c r="H401" i="37"/>
  <c r="I401" i="37"/>
  <c r="H402" i="37"/>
  <c r="I402" i="37"/>
  <c r="H403" i="37"/>
  <c r="I403" i="37"/>
  <c r="H404" i="37"/>
  <c r="I404" i="37"/>
  <c r="H405" i="37"/>
  <c r="I405" i="37"/>
  <c r="H406" i="37"/>
  <c r="I406" i="37"/>
  <c r="H407" i="37"/>
  <c r="I407" i="37"/>
  <c r="H408" i="37"/>
  <c r="I408" i="37"/>
  <c r="H409" i="37"/>
  <c r="I409" i="37"/>
  <c r="H410" i="37"/>
  <c r="I410" i="37"/>
  <c r="H411" i="37"/>
  <c r="I411" i="37"/>
  <c r="H412" i="37"/>
  <c r="I412" i="37"/>
  <c r="H413" i="37"/>
  <c r="I413" i="37"/>
  <c r="H414" i="37"/>
  <c r="I414" i="37"/>
  <c r="H415" i="37"/>
  <c r="I415" i="37"/>
  <c r="H416" i="37"/>
  <c r="I416" i="37"/>
  <c r="H417" i="37"/>
  <c r="I417" i="37"/>
  <c r="H418" i="37"/>
  <c r="I418" i="37"/>
  <c r="H419" i="37"/>
  <c r="I419" i="37"/>
  <c r="H420" i="37"/>
  <c r="I420" i="37"/>
  <c r="H421" i="37"/>
  <c r="I421" i="37"/>
  <c r="H422" i="37"/>
  <c r="I422" i="37"/>
  <c r="H423" i="37"/>
  <c r="I423" i="37"/>
  <c r="H424" i="37"/>
  <c r="I424" i="37"/>
  <c r="H425" i="37"/>
  <c r="I425" i="37"/>
  <c r="H426" i="37"/>
  <c r="I426" i="37"/>
  <c r="H427" i="37"/>
  <c r="I427" i="37"/>
  <c r="H428" i="37"/>
  <c r="I428" i="37"/>
  <c r="H429" i="37"/>
  <c r="I429" i="37"/>
  <c r="H430" i="37"/>
  <c r="I430" i="37"/>
  <c r="H431" i="37"/>
  <c r="I431" i="37"/>
  <c r="H432" i="37"/>
  <c r="I432" i="37"/>
  <c r="I387" i="37"/>
  <c r="H387" i="37"/>
  <c r="Q440" i="38"/>
  <c r="P436" i="38"/>
  <c r="Q435" i="38"/>
  <c r="P435" i="38"/>
  <c r="Q434" i="38"/>
  <c r="M434" i="38"/>
  <c r="N434" i="38"/>
  <c r="M435" i="38"/>
  <c r="N435" i="38"/>
  <c r="M436" i="38"/>
  <c r="N436" i="38"/>
  <c r="M437" i="38"/>
  <c r="N437" i="38"/>
  <c r="M438" i="38"/>
  <c r="N438" i="38"/>
  <c r="M439" i="38"/>
  <c r="N439" i="38"/>
  <c r="M440" i="38"/>
  <c r="N440" i="38"/>
  <c r="M441" i="38"/>
  <c r="N441" i="38"/>
  <c r="L436" i="38"/>
  <c r="E434" i="38"/>
  <c r="F434" i="38"/>
  <c r="E435" i="38"/>
  <c r="F435" i="38"/>
  <c r="E436" i="38"/>
  <c r="F436" i="38"/>
  <c r="E437" i="38"/>
  <c r="F437" i="38"/>
  <c r="E438" i="38"/>
  <c r="F438" i="38"/>
  <c r="E439" i="38"/>
  <c r="F439" i="38"/>
  <c r="E440" i="38"/>
  <c r="F440" i="38"/>
  <c r="E441" i="38"/>
  <c r="F441" i="38"/>
  <c r="P388" i="38"/>
  <c r="Q388" i="38"/>
  <c r="P389" i="38"/>
  <c r="Q389" i="38"/>
  <c r="P390" i="38"/>
  <c r="Q390" i="38"/>
  <c r="P391" i="38"/>
  <c r="Q391" i="38"/>
  <c r="P392" i="38"/>
  <c r="Q392" i="38"/>
  <c r="P393" i="38"/>
  <c r="Q393" i="38"/>
  <c r="P394" i="38"/>
  <c r="Q394" i="38"/>
  <c r="P395" i="38"/>
  <c r="Q395" i="38"/>
  <c r="P396" i="38"/>
  <c r="Q396" i="38"/>
  <c r="P397" i="38"/>
  <c r="Q397" i="38"/>
  <c r="P398" i="38"/>
  <c r="Q398" i="38"/>
  <c r="P399" i="38"/>
  <c r="Q399" i="38"/>
  <c r="P400" i="38"/>
  <c r="Q400" i="38"/>
  <c r="P401" i="38"/>
  <c r="Q401" i="38"/>
  <c r="P402" i="38"/>
  <c r="Q402" i="38"/>
  <c r="P403" i="38"/>
  <c r="Q403" i="38"/>
  <c r="P404" i="38"/>
  <c r="Q404" i="38"/>
  <c r="Q436" i="38" s="1"/>
  <c r="P405" i="38"/>
  <c r="P437" i="38" s="1"/>
  <c r="Q405" i="38"/>
  <c r="Q437" i="38" s="1"/>
  <c r="P406" i="38"/>
  <c r="Q406" i="38"/>
  <c r="P407" i="38"/>
  <c r="Q407" i="38"/>
  <c r="P408" i="38"/>
  <c r="Q408" i="38"/>
  <c r="P409" i="38"/>
  <c r="Q409" i="38"/>
  <c r="P410" i="38"/>
  <c r="Q410" i="38"/>
  <c r="P411" i="38"/>
  <c r="Q411" i="38"/>
  <c r="P412" i="38"/>
  <c r="Q412" i="38"/>
  <c r="P413" i="38"/>
  <c r="Q413" i="38"/>
  <c r="P414" i="38"/>
  <c r="Q414" i="38"/>
  <c r="P415" i="38"/>
  <c r="Q415" i="38"/>
  <c r="P416" i="38"/>
  <c r="Q416" i="38"/>
  <c r="P417" i="38"/>
  <c r="Q417" i="38"/>
  <c r="P418" i="38"/>
  <c r="Q418" i="38"/>
  <c r="P419" i="38"/>
  <c r="Q419" i="38"/>
  <c r="P420" i="38"/>
  <c r="Q420" i="38"/>
  <c r="P421" i="38"/>
  <c r="Q421" i="38"/>
  <c r="P422" i="38"/>
  <c r="Q422" i="38"/>
  <c r="P423" i="38"/>
  <c r="Q423" i="38"/>
  <c r="P424" i="38"/>
  <c r="P438" i="38" s="1"/>
  <c r="Q424" i="38"/>
  <c r="Q438" i="38" s="1"/>
  <c r="P425" i="38"/>
  <c r="Q425" i="38"/>
  <c r="P426" i="38"/>
  <c r="P439" i="38" s="1"/>
  <c r="Q426" i="38"/>
  <c r="Q439" i="38" s="1"/>
  <c r="P427" i="38"/>
  <c r="Q427" i="38"/>
  <c r="P428" i="38"/>
  <c r="Q428" i="38"/>
  <c r="P429" i="38"/>
  <c r="Q429" i="38"/>
  <c r="P430" i="38"/>
  <c r="Q430" i="38"/>
  <c r="P431" i="38"/>
  <c r="P440" i="38" s="1"/>
  <c r="Q431" i="38"/>
  <c r="P432" i="38"/>
  <c r="P441" i="38" s="1"/>
  <c r="Q432" i="38"/>
  <c r="Q441" i="38" s="1"/>
  <c r="Q387" i="38"/>
  <c r="P387" i="38"/>
  <c r="P434" i="38" s="1"/>
  <c r="H432" i="38"/>
  <c r="I432" i="38"/>
  <c r="H388" i="38"/>
  <c r="I388" i="38"/>
  <c r="H389" i="38"/>
  <c r="I389" i="38"/>
  <c r="H390" i="38"/>
  <c r="I390" i="38"/>
  <c r="H391" i="38"/>
  <c r="I391" i="38"/>
  <c r="H392" i="38"/>
  <c r="I392" i="38"/>
  <c r="H393" i="38"/>
  <c r="I393" i="38"/>
  <c r="H394" i="38"/>
  <c r="I394" i="38"/>
  <c r="H395" i="38"/>
  <c r="I395" i="38"/>
  <c r="H396" i="38"/>
  <c r="I396" i="38"/>
  <c r="H397" i="38"/>
  <c r="I397" i="38"/>
  <c r="H398" i="38"/>
  <c r="I398" i="38"/>
  <c r="H399" i="38"/>
  <c r="I399" i="38"/>
  <c r="H400" i="38"/>
  <c r="I400" i="38"/>
  <c r="H401" i="38"/>
  <c r="I401" i="38"/>
  <c r="H402" i="38"/>
  <c r="I402" i="38"/>
  <c r="H403" i="38"/>
  <c r="I403" i="38"/>
  <c r="H404" i="38"/>
  <c r="I404" i="38"/>
  <c r="H405" i="38"/>
  <c r="I405" i="38"/>
  <c r="H406" i="38"/>
  <c r="I406" i="38"/>
  <c r="H407" i="38"/>
  <c r="I407" i="38"/>
  <c r="H408" i="38"/>
  <c r="I408" i="38"/>
  <c r="H409" i="38"/>
  <c r="I409" i="38"/>
  <c r="H410" i="38"/>
  <c r="I410" i="38"/>
  <c r="H411" i="38"/>
  <c r="I411" i="38"/>
  <c r="H412" i="38"/>
  <c r="I412" i="38"/>
  <c r="H413" i="38"/>
  <c r="I413" i="38"/>
  <c r="H414" i="38"/>
  <c r="I414" i="38"/>
  <c r="H415" i="38"/>
  <c r="I415" i="38"/>
  <c r="H416" i="38"/>
  <c r="I416" i="38"/>
  <c r="H417" i="38"/>
  <c r="I417" i="38"/>
  <c r="H418" i="38"/>
  <c r="I418" i="38"/>
  <c r="H419" i="38"/>
  <c r="I419" i="38"/>
  <c r="H420" i="38"/>
  <c r="I420" i="38"/>
  <c r="H421" i="38"/>
  <c r="I421" i="38"/>
  <c r="H422" i="38"/>
  <c r="I422" i="38"/>
  <c r="H423" i="38"/>
  <c r="I423" i="38"/>
  <c r="H424" i="38"/>
  <c r="I424" i="38"/>
  <c r="H425" i="38"/>
  <c r="I425" i="38"/>
  <c r="H426" i="38"/>
  <c r="I426" i="38"/>
  <c r="H427" i="38"/>
  <c r="I427" i="38"/>
  <c r="H428" i="38"/>
  <c r="I428" i="38"/>
  <c r="H429" i="38"/>
  <c r="I429" i="38"/>
  <c r="H430" i="38"/>
  <c r="I430" i="38"/>
  <c r="H431" i="38"/>
  <c r="I431" i="38"/>
  <c r="I387" i="38"/>
  <c r="H387" i="38"/>
  <c r="P388" i="3"/>
  <c r="Q388" i="3"/>
  <c r="P389" i="3"/>
  <c r="Q389" i="3"/>
  <c r="P390" i="3"/>
  <c r="Q390" i="3"/>
  <c r="P391" i="3"/>
  <c r="Q391" i="3"/>
  <c r="P392" i="3"/>
  <c r="Q392" i="3"/>
  <c r="P393" i="3"/>
  <c r="Q393" i="3"/>
  <c r="P394" i="3"/>
  <c r="Q394" i="3"/>
  <c r="P395" i="3"/>
  <c r="Q395" i="3"/>
  <c r="P396" i="3"/>
  <c r="Q396" i="3"/>
  <c r="P397" i="3"/>
  <c r="Q397" i="3"/>
  <c r="P398" i="3"/>
  <c r="Q398" i="3"/>
  <c r="P399" i="3"/>
  <c r="Q399" i="3"/>
  <c r="P400" i="3"/>
  <c r="Q400" i="3"/>
  <c r="P401" i="3"/>
  <c r="Q401" i="3"/>
  <c r="P402" i="3"/>
  <c r="Q402" i="3"/>
  <c r="P403" i="3"/>
  <c r="Q403" i="3"/>
  <c r="P404" i="3"/>
  <c r="Q404" i="3"/>
  <c r="P405" i="3"/>
  <c r="Q405" i="3"/>
  <c r="P406" i="3"/>
  <c r="Q406" i="3"/>
  <c r="P407" i="3"/>
  <c r="Q407" i="3"/>
  <c r="P408" i="3"/>
  <c r="Q408" i="3"/>
  <c r="P409" i="3"/>
  <c r="Q409" i="3"/>
  <c r="P410" i="3"/>
  <c r="Q410" i="3"/>
  <c r="P411" i="3"/>
  <c r="Q411" i="3"/>
  <c r="P412" i="3"/>
  <c r="Q412" i="3"/>
  <c r="P413" i="3"/>
  <c r="Q413" i="3"/>
  <c r="P414" i="3"/>
  <c r="Q414" i="3"/>
  <c r="P415" i="3"/>
  <c r="Q415" i="3"/>
  <c r="P416" i="3"/>
  <c r="Q416" i="3"/>
  <c r="P417" i="3"/>
  <c r="Q417" i="3"/>
  <c r="P418" i="3"/>
  <c r="Q418" i="3"/>
  <c r="P419" i="3"/>
  <c r="Q419" i="3"/>
  <c r="P420" i="3"/>
  <c r="Q420" i="3"/>
  <c r="P421" i="3"/>
  <c r="Q421" i="3"/>
  <c r="P422" i="3"/>
  <c r="Q422" i="3"/>
  <c r="P423" i="3"/>
  <c r="Q423" i="3"/>
  <c r="P424" i="3"/>
  <c r="Q424" i="3"/>
  <c r="P425" i="3"/>
  <c r="Q425" i="3"/>
  <c r="P426" i="3"/>
  <c r="Q426" i="3"/>
  <c r="P427" i="3"/>
  <c r="Q427" i="3"/>
  <c r="P428" i="3"/>
  <c r="Q428" i="3"/>
  <c r="P429" i="3"/>
  <c r="Q429" i="3"/>
  <c r="P430" i="3"/>
  <c r="Q430" i="3"/>
  <c r="P431" i="3"/>
  <c r="Q431" i="3"/>
  <c r="P432" i="3"/>
  <c r="Q432" i="3"/>
  <c r="Q387" i="3"/>
  <c r="P387" i="3"/>
  <c r="H388" i="3"/>
  <c r="I388" i="3"/>
  <c r="H389" i="3"/>
  <c r="I389" i="3"/>
  <c r="H390" i="3"/>
  <c r="I390" i="3"/>
  <c r="H391" i="3"/>
  <c r="I391" i="3"/>
  <c r="H392" i="3"/>
  <c r="I392" i="3"/>
  <c r="H393" i="3"/>
  <c r="I393" i="3"/>
  <c r="H394" i="3"/>
  <c r="I394" i="3"/>
  <c r="H395" i="3"/>
  <c r="I395" i="3"/>
  <c r="H396" i="3"/>
  <c r="I396" i="3"/>
  <c r="H397" i="3"/>
  <c r="I397" i="3"/>
  <c r="H398" i="3"/>
  <c r="I398" i="3"/>
  <c r="H399" i="3"/>
  <c r="I399" i="3"/>
  <c r="H400" i="3"/>
  <c r="I400" i="3"/>
  <c r="H401" i="3"/>
  <c r="I401" i="3"/>
  <c r="H402" i="3"/>
  <c r="I402" i="3"/>
  <c r="H403" i="3"/>
  <c r="I403" i="3"/>
  <c r="H404" i="3"/>
  <c r="I404" i="3"/>
  <c r="H405" i="3"/>
  <c r="I405" i="3"/>
  <c r="H406" i="3"/>
  <c r="I406" i="3"/>
  <c r="H407" i="3"/>
  <c r="I407" i="3"/>
  <c r="H408" i="3"/>
  <c r="I408" i="3"/>
  <c r="H409" i="3"/>
  <c r="I409" i="3"/>
  <c r="H410" i="3"/>
  <c r="I410" i="3"/>
  <c r="H411" i="3"/>
  <c r="I411" i="3"/>
  <c r="H412" i="3"/>
  <c r="I412" i="3"/>
  <c r="H413" i="3"/>
  <c r="I413" i="3"/>
  <c r="H414" i="3"/>
  <c r="I414" i="3"/>
  <c r="H415" i="3"/>
  <c r="I415" i="3"/>
  <c r="H416" i="3"/>
  <c r="I416" i="3"/>
  <c r="H417" i="3"/>
  <c r="I417" i="3"/>
  <c r="H418" i="3"/>
  <c r="I418" i="3"/>
  <c r="H419" i="3"/>
  <c r="I419" i="3"/>
  <c r="H420" i="3"/>
  <c r="I420" i="3"/>
  <c r="H421" i="3"/>
  <c r="I421" i="3"/>
  <c r="H422" i="3"/>
  <c r="I422" i="3"/>
  <c r="H423" i="3"/>
  <c r="I423" i="3"/>
  <c r="H424" i="3"/>
  <c r="I424" i="3"/>
  <c r="H425" i="3"/>
  <c r="I425" i="3"/>
  <c r="H426" i="3"/>
  <c r="I426" i="3"/>
  <c r="H427" i="3"/>
  <c r="I427" i="3"/>
  <c r="H428" i="3"/>
  <c r="I428" i="3"/>
  <c r="H429" i="3"/>
  <c r="I429" i="3"/>
  <c r="H430" i="3"/>
  <c r="I430" i="3"/>
  <c r="H431" i="3"/>
  <c r="I431" i="3"/>
  <c r="H432" i="3"/>
  <c r="I432" i="3"/>
  <c r="I387" i="3"/>
  <c r="H387" i="3"/>
  <c r="G77" i="42"/>
  <c r="L75" i="42"/>
  <c r="L77" i="42" s="1"/>
  <c r="K75" i="42"/>
  <c r="J75" i="42"/>
  <c r="H75" i="42"/>
  <c r="G75" i="42"/>
  <c r="F75" i="42"/>
  <c r="E75" i="42"/>
  <c r="N74" i="42"/>
  <c r="I74" i="42"/>
  <c r="O74" i="42" s="1"/>
  <c r="N73" i="42"/>
  <c r="N75" i="42" s="1"/>
  <c r="I73" i="42"/>
  <c r="N72" i="42"/>
  <c r="I72" i="42"/>
  <c r="O72" i="42" s="1"/>
  <c r="N71" i="42"/>
  <c r="I71" i="42"/>
  <c r="O71" i="42" s="1"/>
  <c r="L70" i="42"/>
  <c r="K70" i="42"/>
  <c r="K77" i="42" s="1"/>
  <c r="J70" i="42"/>
  <c r="J77" i="42" s="1"/>
  <c r="H70" i="42"/>
  <c r="G70" i="42"/>
  <c r="F70" i="42"/>
  <c r="E70" i="42"/>
  <c r="N69" i="42"/>
  <c r="O69" i="42" s="1"/>
  <c r="I69" i="42"/>
  <c r="N68" i="42"/>
  <c r="I68" i="42"/>
  <c r="O68" i="42" s="1"/>
  <c r="O67" i="42"/>
  <c r="N67" i="42"/>
  <c r="I67" i="42"/>
  <c r="N66" i="42"/>
  <c r="O66" i="42" s="1"/>
  <c r="I66" i="42"/>
  <c r="I70" i="42" s="1"/>
  <c r="M65" i="42"/>
  <c r="L65" i="42"/>
  <c r="K65" i="42"/>
  <c r="J65" i="42"/>
  <c r="H65" i="42"/>
  <c r="H77" i="42" s="1"/>
  <c r="G65" i="42"/>
  <c r="F65" i="42"/>
  <c r="F77" i="42" s="1"/>
  <c r="E65" i="42"/>
  <c r="E77" i="42" s="1"/>
  <c r="N64" i="42"/>
  <c r="I64" i="42"/>
  <c r="O64" i="42" s="1"/>
  <c r="O63" i="42"/>
  <c r="N63" i="42"/>
  <c r="I63" i="42"/>
  <c r="N62" i="42"/>
  <c r="O62" i="42" s="1"/>
  <c r="I62" i="42"/>
  <c r="N61" i="42"/>
  <c r="I61" i="42"/>
  <c r="O61" i="42" s="1"/>
  <c r="N60" i="42"/>
  <c r="I60" i="42"/>
  <c r="O60" i="42" s="1"/>
  <c r="O59" i="42"/>
  <c r="N59" i="42"/>
  <c r="I59" i="42"/>
  <c r="N58" i="42"/>
  <c r="O58" i="42" s="1"/>
  <c r="I58" i="42"/>
  <c r="N57" i="42"/>
  <c r="I57" i="42"/>
  <c r="O57" i="42" s="1"/>
  <c r="N56" i="42"/>
  <c r="I56" i="42"/>
  <c r="O56" i="42" s="1"/>
  <c r="O55" i="42"/>
  <c r="N55" i="42"/>
  <c r="I55" i="42"/>
  <c r="N54" i="42"/>
  <c r="O54" i="42" s="1"/>
  <c r="I54" i="42"/>
  <c r="N53" i="42"/>
  <c r="I53" i="42"/>
  <c r="O53" i="42" s="1"/>
  <c r="N52" i="42"/>
  <c r="I52" i="42"/>
  <c r="O52" i="42" s="1"/>
  <c r="O51" i="42"/>
  <c r="N51" i="42"/>
  <c r="I51" i="42"/>
  <c r="N50" i="42"/>
  <c r="O50" i="42" s="1"/>
  <c r="I50" i="42"/>
  <c r="N49" i="42"/>
  <c r="I49" i="42"/>
  <c r="O49" i="42" s="1"/>
  <c r="N48" i="42"/>
  <c r="I48" i="42"/>
  <c r="O48" i="42" s="1"/>
  <c r="O47" i="42"/>
  <c r="N47" i="42"/>
  <c r="I47" i="42"/>
  <c r="N46" i="42"/>
  <c r="O46" i="42" s="1"/>
  <c r="I46" i="42"/>
  <c r="N45" i="42"/>
  <c r="I45" i="42"/>
  <c r="O45" i="42" s="1"/>
  <c r="N44" i="42"/>
  <c r="I44" i="42"/>
  <c r="O44" i="42" s="1"/>
  <c r="O43" i="42"/>
  <c r="N43" i="42"/>
  <c r="I43" i="42"/>
  <c r="N42" i="42"/>
  <c r="O42" i="42" s="1"/>
  <c r="I42" i="42"/>
  <c r="N41" i="42"/>
  <c r="I41" i="42"/>
  <c r="O41" i="42" s="1"/>
  <c r="N40" i="42"/>
  <c r="I40" i="42"/>
  <c r="O40" i="42" s="1"/>
  <c r="O39" i="42"/>
  <c r="N39" i="42"/>
  <c r="I39" i="42"/>
  <c r="N38" i="42"/>
  <c r="O38" i="42" s="1"/>
  <c r="I38" i="42"/>
  <c r="N37" i="42"/>
  <c r="I37" i="42"/>
  <c r="O37" i="42" s="1"/>
  <c r="N36" i="42"/>
  <c r="I36" i="42"/>
  <c r="O36" i="42" s="1"/>
  <c r="O35" i="42"/>
  <c r="N35" i="42"/>
  <c r="I35" i="42"/>
  <c r="N34" i="42"/>
  <c r="O34" i="42" s="1"/>
  <c r="I34" i="42"/>
  <c r="N33" i="42"/>
  <c r="I33" i="42"/>
  <c r="O33" i="42" s="1"/>
  <c r="N32" i="42"/>
  <c r="I32" i="42"/>
  <c r="O32" i="42" s="1"/>
  <c r="O31" i="42"/>
  <c r="N31" i="42"/>
  <c r="I31" i="42"/>
  <c r="N30" i="42"/>
  <c r="O30" i="42" s="1"/>
  <c r="I30" i="42"/>
  <c r="N29" i="42"/>
  <c r="I29" i="42"/>
  <c r="O29" i="42" s="1"/>
  <c r="N28" i="42"/>
  <c r="I28" i="42"/>
  <c r="O28" i="42" s="1"/>
  <c r="O27" i="42"/>
  <c r="N27" i="42"/>
  <c r="I27" i="42"/>
  <c r="N26" i="42"/>
  <c r="O26" i="42" s="1"/>
  <c r="I26" i="42"/>
  <c r="N25" i="42"/>
  <c r="I25" i="42"/>
  <c r="O25" i="42" s="1"/>
  <c r="N24" i="42"/>
  <c r="I24" i="42"/>
  <c r="O24" i="42" s="1"/>
  <c r="O23" i="42"/>
  <c r="N23" i="42"/>
  <c r="I23" i="42"/>
  <c r="N22" i="42"/>
  <c r="O22" i="42" s="1"/>
  <c r="I22" i="42"/>
  <c r="N21" i="42"/>
  <c r="I21" i="42"/>
  <c r="O21" i="42" s="1"/>
  <c r="N20" i="42"/>
  <c r="I20" i="42"/>
  <c r="O20" i="42" s="1"/>
  <c r="O19" i="42"/>
  <c r="N19" i="42"/>
  <c r="I19" i="42"/>
  <c r="N18" i="42"/>
  <c r="O18" i="42" s="1"/>
  <c r="I18" i="42"/>
  <c r="N17" i="42"/>
  <c r="I17" i="42"/>
  <c r="O17" i="42" s="1"/>
  <c r="N16" i="42"/>
  <c r="I16" i="42"/>
  <c r="O16" i="42" s="1"/>
  <c r="O15" i="42"/>
  <c r="N15" i="42"/>
  <c r="I15" i="42"/>
  <c r="N14" i="42"/>
  <c r="O14" i="42" s="1"/>
  <c r="I14" i="42"/>
  <c r="N13" i="42"/>
  <c r="I13" i="42"/>
  <c r="O13" i="42" s="1"/>
  <c r="N12" i="42"/>
  <c r="I12" i="42"/>
  <c r="O12" i="42" s="1"/>
  <c r="O11" i="42"/>
  <c r="N11" i="42"/>
  <c r="I11" i="42"/>
  <c r="N10" i="42"/>
  <c r="N65" i="42" s="1"/>
  <c r="I10" i="42"/>
  <c r="N9" i="42"/>
  <c r="I9" i="42"/>
  <c r="O9" i="42" s="1"/>
  <c r="N8" i="42"/>
  <c r="I8" i="42"/>
  <c r="I65" i="42" s="1"/>
  <c r="O7" i="42"/>
  <c r="N7" i="42"/>
  <c r="I7" i="42"/>
  <c r="O36" i="41"/>
  <c r="N36" i="41"/>
  <c r="M36" i="41"/>
  <c r="L36" i="41"/>
  <c r="K36" i="41"/>
  <c r="I36" i="41"/>
  <c r="H36" i="41"/>
  <c r="G36" i="41"/>
  <c r="F36" i="41"/>
  <c r="O35" i="41"/>
  <c r="J35" i="41"/>
  <c r="P35" i="41" s="1"/>
  <c r="P34" i="41"/>
  <c r="O34" i="41"/>
  <c r="J34" i="41"/>
  <c r="P33" i="41"/>
  <c r="O33" i="41"/>
  <c r="J33" i="41"/>
  <c r="P32" i="41"/>
  <c r="O32" i="41"/>
  <c r="J32" i="41"/>
  <c r="O31" i="41"/>
  <c r="J31" i="41"/>
  <c r="P31" i="41" s="1"/>
  <c r="P30" i="41"/>
  <c r="O30" i="41"/>
  <c r="J30" i="41"/>
  <c r="P29" i="41"/>
  <c r="O29" i="41"/>
  <c r="J29" i="41"/>
  <c r="P28" i="41"/>
  <c r="O28" i="41"/>
  <c r="J28" i="41"/>
  <c r="O27" i="41"/>
  <c r="J27" i="41"/>
  <c r="P27" i="41" s="1"/>
  <c r="P26" i="41"/>
  <c r="O26" i="41"/>
  <c r="J26" i="41"/>
  <c r="P25" i="41"/>
  <c r="O25" i="41"/>
  <c r="J25" i="41"/>
  <c r="P24" i="41"/>
  <c r="O24" i="41"/>
  <c r="J24" i="41"/>
  <c r="O23" i="41"/>
  <c r="J23" i="41"/>
  <c r="P23" i="41" s="1"/>
  <c r="P22" i="41"/>
  <c r="O22" i="41"/>
  <c r="J22" i="41"/>
  <c r="P21" i="41"/>
  <c r="O21" i="41"/>
  <c r="J21" i="41"/>
  <c r="P20" i="41"/>
  <c r="O20" i="41"/>
  <c r="J20" i="41"/>
  <c r="O19" i="41"/>
  <c r="J19" i="41"/>
  <c r="P19" i="41" s="1"/>
  <c r="P18" i="41"/>
  <c r="O18" i="41"/>
  <c r="J18" i="41"/>
  <c r="P17" i="41"/>
  <c r="O17" i="41"/>
  <c r="J17" i="41"/>
  <c r="P16" i="41"/>
  <c r="O16" i="41"/>
  <c r="J16" i="41"/>
  <c r="O15" i="41"/>
  <c r="J15" i="41"/>
  <c r="P15" i="41" s="1"/>
  <c r="P14" i="41"/>
  <c r="O14" i="41"/>
  <c r="J14" i="41"/>
  <c r="P13" i="41"/>
  <c r="O13" i="41"/>
  <c r="J13" i="41"/>
  <c r="P12" i="41"/>
  <c r="O12" i="41"/>
  <c r="J12" i="41"/>
  <c r="O11" i="41"/>
  <c r="J11" i="41"/>
  <c r="J36" i="41" s="1"/>
  <c r="P10" i="41"/>
  <c r="O10" i="41"/>
  <c r="J10" i="41"/>
  <c r="P9" i="41"/>
  <c r="O9" i="41"/>
  <c r="J9" i="41"/>
  <c r="P8" i="41"/>
  <c r="O8" i="41"/>
  <c r="J8" i="41"/>
  <c r="N104" i="40"/>
  <c r="N103" i="40"/>
  <c r="M103" i="40"/>
  <c r="L103" i="40"/>
  <c r="K103" i="40"/>
  <c r="I103" i="40"/>
  <c r="H103" i="40"/>
  <c r="G103" i="40"/>
  <c r="F103" i="40"/>
  <c r="P102" i="40"/>
  <c r="O102" i="40"/>
  <c r="J102" i="40"/>
  <c r="O101" i="40"/>
  <c r="J101" i="40"/>
  <c r="P101" i="40" s="1"/>
  <c r="O100" i="40"/>
  <c r="O103" i="40" s="1"/>
  <c r="J100" i="40"/>
  <c r="P100" i="40" s="1"/>
  <c r="N99" i="40"/>
  <c r="M99" i="40"/>
  <c r="L99" i="40"/>
  <c r="K99" i="40"/>
  <c r="I99" i="40"/>
  <c r="H99" i="40"/>
  <c r="G99" i="40"/>
  <c r="F99" i="40"/>
  <c r="P98" i="40"/>
  <c r="O98" i="40"/>
  <c r="J98" i="40"/>
  <c r="P97" i="40"/>
  <c r="O97" i="40"/>
  <c r="J97" i="40"/>
  <c r="O96" i="40"/>
  <c r="J96" i="40"/>
  <c r="P96" i="40" s="1"/>
  <c r="P95" i="40"/>
  <c r="O95" i="40"/>
  <c r="J95" i="40"/>
  <c r="P94" i="40"/>
  <c r="O94" i="40"/>
  <c r="J94" i="40"/>
  <c r="P93" i="40"/>
  <c r="O93" i="40"/>
  <c r="J93" i="40"/>
  <c r="O92" i="40"/>
  <c r="J92" i="40"/>
  <c r="P92" i="40" s="1"/>
  <c r="P91" i="40"/>
  <c r="O91" i="40"/>
  <c r="J91" i="40"/>
  <c r="P90" i="40"/>
  <c r="O90" i="40"/>
  <c r="J90" i="40"/>
  <c r="P89" i="40"/>
  <c r="P99" i="40" s="1"/>
  <c r="O89" i="40"/>
  <c r="O99" i="40" s="1"/>
  <c r="J89" i="40"/>
  <c r="N87" i="40"/>
  <c r="M87" i="40"/>
  <c r="M104" i="40" s="1"/>
  <c r="L87" i="40"/>
  <c r="L104" i="40" s="1"/>
  <c r="K87" i="40"/>
  <c r="K104" i="40" s="1"/>
  <c r="J87" i="40"/>
  <c r="I87" i="40"/>
  <c r="I104" i="40" s="1"/>
  <c r="H87" i="40"/>
  <c r="H104" i="40" s="1"/>
  <c r="G87" i="40"/>
  <c r="G104" i="40" s="1"/>
  <c r="F87" i="40"/>
  <c r="F104" i="40" s="1"/>
  <c r="O86" i="40"/>
  <c r="J86" i="40"/>
  <c r="P86" i="40" s="1"/>
  <c r="O85" i="40"/>
  <c r="P85" i="40" s="1"/>
  <c r="J85" i="40"/>
  <c r="O84" i="40"/>
  <c r="J84" i="40"/>
  <c r="P84" i="40" s="1"/>
  <c r="O83" i="40"/>
  <c r="J83" i="40"/>
  <c r="P83" i="40" s="1"/>
  <c r="O82" i="40"/>
  <c r="J82" i="40"/>
  <c r="P82" i="40" s="1"/>
  <c r="O81" i="40"/>
  <c r="P81" i="40" s="1"/>
  <c r="J81" i="40"/>
  <c r="O80" i="40"/>
  <c r="J80" i="40"/>
  <c r="P80" i="40" s="1"/>
  <c r="O79" i="40"/>
  <c r="J79" i="40"/>
  <c r="P79" i="40" s="1"/>
  <c r="O78" i="40"/>
  <c r="J78" i="40"/>
  <c r="P78" i="40" s="1"/>
  <c r="O77" i="40"/>
  <c r="P77" i="40" s="1"/>
  <c r="J77" i="40"/>
  <c r="O76" i="40"/>
  <c r="J76" i="40"/>
  <c r="P76" i="40" s="1"/>
  <c r="O75" i="40"/>
  <c r="J75" i="40"/>
  <c r="P75" i="40" s="1"/>
  <c r="O74" i="40"/>
  <c r="J74" i="40"/>
  <c r="P74" i="40" s="1"/>
  <c r="O73" i="40"/>
  <c r="P73" i="40" s="1"/>
  <c r="J73" i="40"/>
  <c r="O72" i="40"/>
  <c r="J72" i="40"/>
  <c r="P72" i="40" s="1"/>
  <c r="O71" i="40"/>
  <c r="J71" i="40"/>
  <c r="P71" i="40" s="1"/>
  <c r="O70" i="40"/>
  <c r="J70" i="40"/>
  <c r="P70" i="40" s="1"/>
  <c r="O69" i="40"/>
  <c r="P69" i="40" s="1"/>
  <c r="J69" i="40"/>
  <c r="O68" i="40"/>
  <c r="J68" i="40"/>
  <c r="P68" i="40" s="1"/>
  <c r="O67" i="40"/>
  <c r="J67" i="40"/>
  <c r="P67" i="40" s="1"/>
  <c r="O66" i="40"/>
  <c r="J66" i="40"/>
  <c r="P66" i="40" s="1"/>
  <c r="O65" i="40"/>
  <c r="P65" i="40" s="1"/>
  <c r="J65" i="40"/>
  <c r="O64" i="40"/>
  <c r="J64" i="40"/>
  <c r="P64" i="40" s="1"/>
  <c r="O63" i="40"/>
  <c r="J63" i="40"/>
  <c r="P63" i="40" s="1"/>
  <c r="O62" i="40"/>
  <c r="J62" i="40"/>
  <c r="P62" i="40" s="1"/>
  <c r="O61" i="40"/>
  <c r="P61" i="40" s="1"/>
  <c r="J61" i="40"/>
  <c r="O60" i="40"/>
  <c r="J60" i="40"/>
  <c r="P60" i="40" s="1"/>
  <c r="O59" i="40"/>
  <c r="J59" i="40"/>
  <c r="P59" i="40" s="1"/>
  <c r="O58" i="40"/>
  <c r="J58" i="40"/>
  <c r="P58" i="40" s="1"/>
  <c r="O57" i="40"/>
  <c r="P57" i="40" s="1"/>
  <c r="J57" i="40"/>
  <c r="O56" i="40"/>
  <c r="J56" i="40"/>
  <c r="P56" i="40" s="1"/>
  <c r="O55" i="40"/>
  <c r="J55" i="40"/>
  <c r="P55" i="40" s="1"/>
  <c r="O54" i="40"/>
  <c r="J54" i="40"/>
  <c r="P54" i="40" s="1"/>
  <c r="O53" i="40"/>
  <c r="P53" i="40" s="1"/>
  <c r="J53" i="40"/>
  <c r="O52" i="40"/>
  <c r="J52" i="40"/>
  <c r="P52" i="40" s="1"/>
  <c r="O51" i="40"/>
  <c r="J51" i="40"/>
  <c r="P51" i="40" s="1"/>
  <c r="O50" i="40"/>
  <c r="J50" i="40"/>
  <c r="P50" i="40" s="1"/>
  <c r="O49" i="40"/>
  <c r="P49" i="40" s="1"/>
  <c r="J49" i="40"/>
  <c r="O48" i="40"/>
  <c r="J48" i="40"/>
  <c r="P48" i="40" s="1"/>
  <c r="O47" i="40"/>
  <c r="J47" i="40"/>
  <c r="P47" i="40" s="1"/>
  <c r="O46" i="40"/>
  <c r="J46" i="40"/>
  <c r="P46" i="40" s="1"/>
  <c r="O45" i="40"/>
  <c r="P45" i="40" s="1"/>
  <c r="J45" i="40"/>
  <c r="O44" i="40"/>
  <c r="J44" i="40"/>
  <c r="P44" i="40" s="1"/>
  <c r="O43" i="40"/>
  <c r="J43" i="40"/>
  <c r="P43" i="40" s="1"/>
  <c r="O42" i="40"/>
  <c r="J42" i="40"/>
  <c r="P42" i="40" s="1"/>
  <c r="O41" i="40"/>
  <c r="P41" i="40" s="1"/>
  <c r="J41" i="40"/>
  <c r="O40" i="40"/>
  <c r="J40" i="40"/>
  <c r="P40" i="40" s="1"/>
  <c r="O39" i="40"/>
  <c r="J39" i="40"/>
  <c r="P39" i="40" s="1"/>
  <c r="O38" i="40"/>
  <c r="J38" i="40"/>
  <c r="P38" i="40" s="1"/>
  <c r="O37" i="40"/>
  <c r="P37" i="40" s="1"/>
  <c r="J37" i="40"/>
  <c r="O36" i="40"/>
  <c r="J36" i="40"/>
  <c r="P36" i="40" s="1"/>
  <c r="O35" i="40"/>
  <c r="J35" i="40"/>
  <c r="P35" i="40" s="1"/>
  <c r="O34" i="40"/>
  <c r="J34" i="40"/>
  <c r="P34" i="40" s="1"/>
  <c r="O33" i="40"/>
  <c r="P33" i="40" s="1"/>
  <c r="J33" i="40"/>
  <c r="O32" i="40"/>
  <c r="J32" i="40"/>
  <c r="P32" i="40" s="1"/>
  <c r="O31" i="40"/>
  <c r="J31" i="40"/>
  <c r="P31" i="40" s="1"/>
  <c r="O30" i="40"/>
  <c r="J30" i="40"/>
  <c r="P30" i="40" s="1"/>
  <c r="O29" i="40"/>
  <c r="P29" i="40" s="1"/>
  <c r="J29" i="40"/>
  <c r="O28" i="40"/>
  <c r="J28" i="40"/>
  <c r="P28" i="40" s="1"/>
  <c r="O27" i="40"/>
  <c r="J27" i="40"/>
  <c r="P27" i="40" s="1"/>
  <c r="O26" i="40"/>
  <c r="J26" i="40"/>
  <c r="P26" i="40" s="1"/>
  <c r="O25" i="40"/>
  <c r="P25" i="40" s="1"/>
  <c r="J25" i="40"/>
  <c r="O24" i="40"/>
  <c r="J24" i="40"/>
  <c r="P24" i="40" s="1"/>
  <c r="O23" i="40"/>
  <c r="J23" i="40"/>
  <c r="P23" i="40" s="1"/>
  <c r="O22" i="40"/>
  <c r="J22" i="40"/>
  <c r="P22" i="40" s="1"/>
  <c r="O21" i="40"/>
  <c r="P21" i="40" s="1"/>
  <c r="J21" i="40"/>
  <c r="O20" i="40"/>
  <c r="J20" i="40"/>
  <c r="P20" i="40" s="1"/>
  <c r="O19" i="40"/>
  <c r="J19" i="40"/>
  <c r="P19" i="40" s="1"/>
  <c r="O18" i="40"/>
  <c r="J18" i="40"/>
  <c r="P18" i="40" s="1"/>
  <c r="O17" i="40"/>
  <c r="P17" i="40" s="1"/>
  <c r="J17" i="40"/>
  <c r="O16" i="40"/>
  <c r="J16" i="40"/>
  <c r="P16" i="40" s="1"/>
  <c r="O15" i="40"/>
  <c r="J15" i="40"/>
  <c r="P15" i="40" s="1"/>
  <c r="O14" i="40"/>
  <c r="J14" i="40"/>
  <c r="P14" i="40" s="1"/>
  <c r="O13" i="40"/>
  <c r="P13" i="40" s="1"/>
  <c r="J13" i="40"/>
  <c r="O12" i="40"/>
  <c r="J12" i="40"/>
  <c r="P12" i="40" s="1"/>
  <c r="O11" i="40"/>
  <c r="J11" i="40"/>
  <c r="P11" i="40" s="1"/>
  <c r="O10" i="40"/>
  <c r="J10" i="40"/>
  <c r="P10" i="40" s="1"/>
  <c r="O9" i="40"/>
  <c r="P9" i="40" s="1"/>
  <c r="J9" i="40"/>
  <c r="O8" i="40"/>
  <c r="O87" i="40" s="1"/>
  <c r="O104" i="40" s="1"/>
  <c r="J8" i="40"/>
  <c r="P8" i="40" s="1"/>
  <c r="R125" i="39"/>
  <c r="Q125" i="39"/>
  <c r="P125" i="39"/>
  <c r="O125" i="39"/>
  <c r="N125" i="39"/>
  <c r="M125" i="39"/>
  <c r="K125" i="39"/>
  <c r="I125" i="39"/>
  <c r="H125" i="39"/>
  <c r="G125" i="39"/>
  <c r="F125" i="39"/>
  <c r="J124" i="39"/>
  <c r="T124" i="39" s="1"/>
  <c r="J123" i="39"/>
  <c r="T123" i="39" s="1"/>
  <c r="T122" i="39"/>
  <c r="J122" i="39"/>
  <c r="T120" i="39"/>
  <c r="S120" i="39"/>
  <c r="J120" i="39"/>
  <c r="T119" i="39"/>
  <c r="S119" i="39"/>
  <c r="J119" i="39"/>
  <c r="S118" i="39"/>
  <c r="J118" i="39"/>
  <c r="T118" i="39" s="1"/>
  <c r="T117" i="39"/>
  <c r="S117" i="39"/>
  <c r="J117" i="39"/>
  <c r="T116" i="39"/>
  <c r="S116" i="39"/>
  <c r="J116" i="39"/>
  <c r="T115" i="39"/>
  <c r="S115" i="39"/>
  <c r="J115" i="39"/>
  <c r="S114" i="39"/>
  <c r="J114" i="39"/>
  <c r="T114" i="39" s="1"/>
  <c r="T113" i="39"/>
  <c r="S113" i="39"/>
  <c r="J113" i="39"/>
  <c r="T112" i="39"/>
  <c r="S112" i="39"/>
  <c r="J112" i="39"/>
  <c r="T111" i="39"/>
  <c r="S111" i="39"/>
  <c r="J111" i="39"/>
  <c r="S110" i="39"/>
  <c r="J110" i="39"/>
  <c r="T110" i="39" s="1"/>
  <c r="T109" i="39"/>
  <c r="S109" i="39"/>
  <c r="S125" i="39" s="1"/>
  <c r="J109" i="39"/>
  <c r="J125" i="39" s="1"/>
  <c r="R105" i="39"/>
  <c r="N105" i="39"/>
  <c r="M105" i="39"/>
  <c r="I105" i="39"/>
  <c r="F105" i="39"/>
  <c r="R104" i="39"/>
  <c r="Q104" i="39"/>
  <c r="Q105" i="39" s="1"/>
  <c r="P104" i="39"/>
  <c r="P105" i="39" s="1"/>
  <c r="P106" i="39" s="1"/>
  <c r="P126" i="39" s="1"/>
  <c r="O104" i="39"/>
  <c r="O105" i="39" s="1"/>
  <c r="N104" i="39"/>
  <c r="M104" i="39"/>
  <c r="K104" i="39"/>
  <c r="I104" i="39"/>
  <c r="H104" i="39"/>
  <c r="G104" i="39"/>
  <c r="F104" i="39"/>
  <c r="S103" i="39"/>
  <c r="J103" i="39"/>
  <c r="T103" i="39" s="1"/>
  <c r="T102" i="39"/>
  <c r="S102" i="39"/>
  <c r="J102" i="39"/>
  <c r="T101" i="39"/>
  <c r="S101" i="39"/>
  <c r="J101" i="39"/>
  <c r="T100" i="39"/>
  <c r="S100" i="39"/>
  <c r="J100" i="39"/>
  <c r="S99" i="39"/>
  <c r="J99" i="39"/>
  <c r="J104" i="39" s="1"/>
  <c r="T98" i="39"/>
  <c r="S98" i="39"/>
  <c r="J98" i="39"/>
  <c r="T97" i="39"/>
  <c r="S97" i="39"/>
  <c r="S104" i="39" s="1"/>
  <c r="J97" i="39"/>
  <c r="P95" i="39"/>
  <c r="O95" i="39"/>
  <c r="N95" i="39"/>
  <c r="M95" i="39"/>
  <c r="K95" i="39"/>
  <c r="K105" i="39" s="1"/>
  <c r="K106" i="39" s="1"/>
  <c r="K126" i="39" s="1"/>
  <c r="I95" i="39"/>
  <c r="H95" i="39"/>
  <c r="H105" i="39" s="1"/>
  <c r="G95" i="39"/>
  <c r="G105" i="39" s="1"/>
  <c r="G106" i="39" s="1"/>
  <c r="G126" i="39" s="1"/>
  <c r="F95" i="39"/>
  <c r="T94" i="39"/>
  <c r="S94" i="39"/>
  <c r="J94" i="39"/>
  <c r="S93" i="39"/>
  <c r="J93" i="39"/>
  <c r="T93" i="39" s="1"/>
  <c r="T92" i="39"/>
  <c r="S92" i="39"/>
  <c r="J92" i="39"/>
  <c r="T91" i="39"/>
  <c r="S91" i="39"/>
  <c r="J91" i="39"/>
  <c r="T90" i="39"/>
  <c r="S90" i="39"/>
  <c r="J90" i="39"/>
  <c r="S89" i="39"/>
  <c r="J89" i="39"/>
  <c r="T89" i="39" s="1"/>
  <c r="T88" i="39"/>
  <c r="S88" i="39"/>
  <c r="J88" i="39"/>
  <c r="T87" i="39"/>
  <c r="S87" i="39"/>
  <c r="J87" i="39"/>
  <c r="T86" i="39"/>
  <c r="S86" i="39"/>
  <c r="J86" i="39"/>
  <c r="S85" i="39"/>
  <c r="J85" i="39"/>
  <c r="T85" i="39" s="1"/>
  <c r="T84" i="39"/>
  <c r="S84" i="39"/>
  <c r="J84" i="39"/>
  <c r="T83" i="39"/>
  <c r="S83" i="39"/>
  <c r="J83" i="39"/>
  <c r="T82" i="39"/>
  <c r="S82" i="39"/>
  <c r="J82" i="39"/>
  <c r="S81" i="39"/>
  <c r="S95" i="39" s="1"/>
  <c r="J81" i="39"/>
  <c r="J95" i="39" s="1"/>
  <c r="J105" i="39" s="1"/>
  <c r="Q78" i="39"/>
  <c r="Q106" i="39" s="1"/>
  <c r="Q126" i="39" s="1"/>
  <c r="P78" i="39"/>
  <c r="N78" i="39"/>
  <c r="N106" i="39" s="1"/>
  <c r="N126" i="39" s="1"/>
  <c r="G78" i="39"/>
  <c r="F78" i="39"/>
  <c r="F106" i="39" s="1"/>
  <c r="F126" i="39" s="1"/>
  <c r="S77" i="39"/>
  <c r="R77" i="39"/>
  <c r="Q77" i="39"/>
  <c r="P77" i="39"/>
  <c r="O77" i="39"/>
  <c r="N77" i="39"/>
  <c r="M77" i="39"/>
  <c r="K77" i="39"/>
  <c r="I77" i="39"/>
  <c r="H77" i="39"/>
  <c r="H78" i="39" s="1"/>
  <c r="H106" i="39" s="1"/>
  <c r="H126" i="39" s="1"/>
  <c r="G77" i="39"/>
  <c r="F77" i="39"/>
  <c r="T76" i="39"/>
  <c r="J76" i="39"/>
  <c r="J75" i="39"/>
  <c r="T75" i="39" s="1"/>
  <c r="T74" i="39"/>
  <c r="J74" i="39"/>
  <c r="J73" i="39"/>
  <c r="T73" i="39" s="1"/>
  <c r="J72" i="39"/>
  <c r="T72" i="39" s="1"/>
  <c r="T71" i="39"/>
  <c r="J71" i="39"/>
  <c r="T70" i="39"/>
  <c r="J70" i="39"/>
  <c r="J69" i="39"/>
  <c r="T69" i="39" s="1"/>
  <c r="T68" i="39"/>
  <c r="J68" i="39"/>
  <c r="J67" i="39"/>
  <c r="T67" i="39" s="1"/>
  <c r="J66" i="39"/>
  <c r="T66" i="39" s="1"/>
  <c r="T65" i="39"/>
  <c r="J65" i="39"/>
  <c r="T64" i="39"/>
  <c r="J64" i="39"/>
  <c r="J63" i="39"/>
  <c r="T63" i="39" s="1"/>
  <c r="T62" i="39"/>
  <c r="J62" i="39"/>
  <c r="J61" i="39"/>
  <c r="T61" i="39" s="1"/>
  <c r="J60" i="39"/>
  <c r="J77" i="39" s="1"/>
  <c r="T59" i="39"/>
  <c r="J59" i="39"/>
  <c r="T58" i="39"/>
  <c r="J58" i="39"/>
  <c r="R56" i="39"/>
  <c r="R78" i="39" s="1"/>
  <c r="R106" i="39" s="1"/>
  <c r="R126" i="39" s="1"/>
  <c r="Q56" i="39"/>
  <c r="P56" i="39"/>
  <c r="O56" i="39"/>
  <c r="O78" i="39" s="1"/>
  <c r="O106" i="39" s="1"/>
  <c r="O126" i="39" s="1"/>
  <c r="N56" i="39"/>
  <c r="M56" i="39"/>
  <c r="M78" i="39" s="1"/>
  <c r="M106" i="39" s="1"/>
  <c r="M126" i="39" s="1"/>
  <c r="K56" i="39"/>
  <c r="I56" i="39"/>
  <c r="I78" i="39" s="1"/>
  <c r="I106" i="39" s="1"/>
  <c r="I126" i="39" s="1"/>
  <c r="H56" i="39"/>
  <c r="G56" i="39"/>
  <c r="F56" i="39"/>
  <c r="T55" i="39"/>
  <c r="S55" i="39"/>
  <c r="J55" i="39"/>
  <c r="S54" i="39"/>
  <c r="J54" i="39"/>
  <c r="T54" i="39" s="1"/>
  <c r="S53" i="39"/>
  <c r="J53" i="39"/>
  <c r="T53" i="39" s="1"/>
  <c r="S52" i="39"/>
  <c r="J52" i="39"/>
  <c r="T52" i="39" s="1"/>
  <c r="T51" i="39"/>
  <c r="S51" i="39"/>
  <c r="J51" i="39"/>
  <c r="S50" i="39"/>
  <c r="J50" i="39"/>
  <c r="T50" i="39" s="1"/>
  <c r="S49" i="39"/>
  <c r="J49" i="39"/>
  <c r="T49" i="39" s="1"/>
  <c r="S48" i="39"/>
  <c r="J48" i="39"/>
  <c r="T48" i="39" s="1"/>
  <c r="T47" i="39"/>
  <c r="S47" i="39"/>
  <c r="J47" i="39"/>
  <c r="S46" i="39"/>
  <c r="J46" i="39"/>
  <c r="T46" i="39" s="1"/>
  <c r="S45" i="39"/>
  <c r="J45" i="39"/>
  <c r="T45" i="39" s="1"/>
  <c r="S44" i="39"/>
  <c r="J44" i="39"/>
  <c r="T44" i="39" s="1"/>
  <c r="T43" i="39"/>
  <c r="S43" i="39"/>
  <c r="J43" i="39"/>
  <c r="S42" i="39"/>
  <c r="J42" i="39"/>
  <c r="T42" i="39" s="1"/>
  <c r="S41" i="39"/>
  <c r="J41" i="39"/>
  <c r="T41" i="39" s="1"/>
  <c r="S40" i="39"/>
  <c r="J40" i="39"/>
  <c r="T40" i="39" s="1"/>
  <c r="T39" i="39"/>
  <c r="S39" i="39"/>
  <c r="J39" i="39"/>
  <c r="S38" i="39"/>
  <c r="J38" i="39"/>
  <c r="T38" i="39" s="1"/>
  <c r="S37" i="39"/>
  <c r="J37" i="39"/>
  <c r="T37" i="39" s="1"/>
  <c r="S36" i="39"/>
  <c r="J36" i="39"/>
  <c r="T36" i="39" s="1"/>
  <c r="T35" i="39"/>
  <c r="S35" i="39"/>
  <c r="J35" i="39"/>
  <c r="S34" i="39"/>
  <c r="J34" i="39"/>
  <c r="T34" i="39" s="1"/>
  <c r="S33" i="39"/>
  <c r="J33" i="39"/>
  <c r="T33" i="39" s="1"/>
  <c r="S32" i="39"/>
  <c r="J32" i="39"/>
  <c r="T32" i="39" s="1"/>
  <c r="T31" i="39"/>
  <c r="S31" i="39"/>
  <c r="J31" i="39"/>
  <c r="S30" i="39"/>
  <c r="J30" i="39"/>
  <c r="T30" i="39" s="1"/>
  <c r="S29" i="39"/>
  <c r="J29" i="39"/>
  <c r="T29" i="39" s="1"/>
  <c r="S28" i="39"/>
  <c r="J28" i="39"/>
  <c r="T28" i="39" s="1"/>
  <c r="T27" i="39"/>
  <c r="S27" i="39"/>
  <c r="J27" i="39"/>
  <c r="S26" i="39"/>
  <c r="J26" i="39"/>
  <c r="T26" i="39" s="1"/>
  <c r="S25" i="39"/>
  <c r="J25" i="39"/>
  <c r="T25" i="39" s="1"/>
  <c r="S24" i="39"/>
  <c r="J24" i="39"/>
  <c r="T24" i="39" s="1"/>
  <c r="T23" i="39"/>
  <c r="S23" i="39"/>
  <c r="J23" i="39"/>
  <c r="S22" i="39"/>
  <c r="J22" i="39"/>
  <c r="T22" i="39" s="1"/>
  <c r="S21" i="39"/>
  <c r="J21" i="39"/>
  <c r="T21" i="39" s="1"/>
  <c r="S20" i="39"/>
  <c r="J20" i="39"/>
  <c r="T20" i="39" s="1"/>
  <c r="T19" i="39"/>
  <c r="S19" i="39"/>
  <c r="J19" i="39"/>
  <c r="S18" i="39"/>
  <c r="J18" i="39"/>
  <c r="T18" i="39" s="1"/>
  <c r="S17" i="39"/>
  <c r="J17" i="39"/>
  <c r="T17" i="39" s="1"/>
  <c r="S16" i="39"/>
  <c r="J16" i="39"/>
  <c r="T16" i="39" s="1"/>
  <c r="T15" i="39"/>
  <c r="S15" i="39"/>
  <c r="J15" i="39"/>
  <c r="S14" i="39"/>
  <c r="S56" i="39" s="1"/>
  <c r="S78" i="39" s="1"/>
  <c r="J14" i="39"/>
  <c r="T14" i="39" s="1"/>
  <c r="S13" i="39"/>
  <c r="J13" i="39"/>
  <c r="T13" i="39" s="1"/>
  <c r="S12" i="39"/>
  <c r="J12" i="39"/>
  <c r="T12" i="39" s="1"/>
  <c r="T11" i="39"/>
  <c r="S11" i="39"/>
  <c r="J11" i="39"/>
  <c r="S10" i="39"/>
  <c r="J10" i="39"/>
  <c r="J56" i="39" s="1"/>
  <c r="J78" i="39" l="1"/>
  <c r="J106" i="39" s="1"/>
  <c r="J126" i="39" s="1"/>
  <c r="I77" i="42"/>
  <c r="P103" i="40"/>
  <c r="P87" i="40"/>
  <c r="P104" i="40" s="1"/>
  <c r="T125" i="39"/>
  <c r="O70" i="42"/>
  <c r="S105" i="39"/>
  <c r="T104" i="39"/>
  <c r="P36" i="41"/>
  <c r="O75" i="42"/>
  <c r="S106" i="39"/>
  <c r="S126" i="39" s="1"/>
  <c r="T60" i="39"/>
  <c r="T77" i="39" s="1"/>
  <c r="J99" i="40"/>
  <c r="O10" i="42"/>
  <c r="O73" i="42"/>
  <c r="T10" i="39"/>
  <c r="T56" i="39" s="1"/>
  <c r="T81" i="39"/>
  <c r="T95" i="39" s="1"/>
  <c r="T99" i="39"/>
  <c r="P11" i="41"/>
  <c r="N70" i="42"/>
  <c r="N77" i="42" s="1"/>
  <c r="O8" i="42"/>
  <c r="O65" i="42" s="1"/>
  <c r="J103" i="40"/>
  <c r="I75" i="42"/>
  <c r="T105" i="39" l="1"/>
  <c r="T78" i="39"/>
  <c r="O77" i="42"/>
  <c r="J104" i="40"/>
  <c r="T106" i="39" l="1"/>
  <c r="T126" i="39" s="1"/>
  <c r="AX212" i="1" l="1"/>
  <c r="AW212" i="1"/>
  <c r="AU212" i="1"/>
  <c r="AX211" i="1"/>
  <c r="AW211" i="1"/>
  <c r="AU211" i="1"/>
  <c r="AX210" i="1"/>
  <c r="AW210" i="1"/>
  <c r="AU210" i="1"/>
  <c r="AX209" i="1"/>
  <c r="AW209" i="1"/>
  <c r="AU209" i="1"/>
  <c r="AX208" i="1"/>
  <c r="AW208" i="1"/>
  <c r="AU208" i="1"/>
  <c r="AX207" i="1"/>
  <c r="AW207" i="1"/>
  <c r="AU207" i="1"/>
  <c r="AX206" i="1"/>
  <c r="AW206" i="1"/>
  <c r="AU206" i="1"/>
  <c r="AX205" i="1"/>
  <c r="AW205" i="1"/>
  <c r="AU205" i="1"/>
  <c r="AX203" i="1"/>
  <c r="AW203" i="1"/>
  <c r="AU203" i="1"/>
  <c r="AT203" i="1"/>
  <c r="AX202" i="1"/>
  <c r="AW202" i="1"/>
  <c r="AU202" i="1"/>
  <c r="AT202" i="1"/>
  <c r="AX201" i="1"/>
  <c r="AW201" i="1"/>
  <c r="AU201" i="1"/>
  <c r="AT201" i="1"/>
  <c r="AX200" i="1"/>
  <c r="AW200" i="1"/>
  <c r="AU200" i="1"/>
  <c r="AT200" i="1"/>
  <c r="AX199" i="1"/>
  <c r="AW199" i="1"/>
  <c r="AU199" i="1"/>
  <c r="AT199" i="1"/>
  <c r="AX198" i="1"/>
  <c r="AW198" i="1"/>
  <c r="AU198" i="1"/>
  <c r="AT198" i="1"/>
  <c r="AX197" i="1"/>
  <c r="AW197" i="1"/>
  <c r="AU197" i="1"/>
  <c r="AT197" i="1"/>
  <c r="AX196" i="1"/>
  <c r="AW196" i="1"/>
  <c r="AU196" i="1"/>
  <c r="AT196" i="1"/>
  <c r="AX195" i="1"/>
  <c r="AW195" i="1"/>
  <c r="AU195" i="1"/>
  <c r="AT195" i="1"/>
  <c r="AX194" i="1"/>
  <c r="AW194" i="1"/>
  <c r="AU194" i="1"/>
  <c r="AT194" i="1"/>
  <c r="AX193" i="1"/>
  <c r="AW193" i="1"/>
  <c r="AU193" i="1"/>
  <c r="AT193" i="1"/>
  <c r="AX192" i="1"/>
  <c r="AW192" i="1"/>
  <c r="AU192" i="1"/>
  <c r="AT192" i="1"/>
  <c r="AX191" i="1"/>
  <c r="AW191" i="1"/>
  <c r="AU191" i="1"/>
  <c r="AT191" i="1"/>
  <c r="AX190" i="1"/>
  <c r="AW190" i="1"/>
  <c r="AU190" i="1"/>
  <c r="AT190" i="1"/>
  <c r="AX189" i="1"/>
  <c r="AW189" i="1"/>
  <c r="AU189" i="1"/>
  <c r="AT189" i="1"/>
  <c r="AX188" i="1"/>
  <c r="AW188" i="1"/>
  <c r="AU188" i="1"/>
  <c r="AT188" i="1"/>
  <c r="AX187" i="1"/>
  <c r="AW187" i="1"/>
  <c r="AU187" i="1"/>
  <c r="AT187" i="1"/>
  <c r="AX186" i="1"/>
  <c r="AW186" i="1"/>
  <c r="AU186" i="1"/>
  <c r="AT186" i="1"/>
  <c r="AX185" i="1"/>
  <c r="AW185" i="1"/>
  <c r="AU185" i="1"/>
  <c r="AT185" i="1"/>
  <c r="AX184" i="1"/>
  <c r="AW184" i="1"/>
  <c r="AU184" i="1"/>
  <c r="AT184" i="1"/>
  <c r="AX183" i="1"/>
  <c r="AW183" i="1"/>
  <c r="AU183" i="1"/>
  <c r="AT183" i="1"/>
  <c r="AX182" i="1"/>
  <c r="AW182" i="1"/>
  <c r="AU182" i="1"/>
  <c r="AT182" i="1"/>
  <c r="AX181" i="1"/>
  <c r="AW181" i="1"/>
  <c r="AU181" i="1"/>
  <c r="AT181" i="1"/>
  <c r="AX180" i="1"/>
  <c r="AW180" i="1"/>
  <c r="AU180" i="1"/>
  <c r="AT180" i="1"/>
  <c r="AX179" i="1"/>
  <c r="AW179" i="1"/>
  <c r="AU179" i="1"/>
  <c r="AT179" i="1"/>
  <c r="AX178" i="1"/>
  <c r="AW178" i="1"/>
  <c r="AU178" i="1"/>
  <c r="AT178" i="1"/>
  <c r="AX177" i="1"/>
  <c r="AW177" i="1"/>
  <c r="AU177" i="1"/>
  <c r="AT177" i="1"/>
  <c r="AX176" i="1"/>
  <c r="AW176" i="1"/>
  <c r="AU176" i="1"/>
  <c r="AT176" i="1"/>
  <c r="AX175" i="1"/>
  <c r="AW175" i="1"/>
  <c r="AV175" i="1"/>
  <c r="AU175" i="1"/>
  <c r="AT175" i="1"/>
  <c r="AX174" i="1"/>
  <c r="AW174" i="1"/>
  <c r="AU174" i="1"/>
  <c r="AT174" i="1"/>
  <c r="AX173" i="1"/>
  <c r="AW173" i="1"/>
  <c r="AU173" i="1"/>
  <c r="AT173" i="1"/>
  <c r="AX172" i="1"/>
  <c r="AW172" i="1"/>
  <c r="AU172" i="1"/>
  <c r="AT172" i="1"/>
  <c r="AX171" i="1"/>
  <c r="AW171" i="1"/>
  <c r="AU171" i="1"/>
  <c r="AT171" i="1"/>
  <c r="AX170" i="1"/>
  <c r="AW170" i="1"/>
  <c r="AU170" i="1"/>
  <c r="AT170" i="1"/>
  <c r="AX169" i="1"/>
  <c r="AW169" i="1"/>
  <c r="AU169" i="1"/>
  <c r="AT169" i="1"/>
  <c r="AX168" i="1"/>
  <c r="AW168" i="1"/>
  <c r="AU168" i="1"/>
  <c r="AT168" i="1"/>
  <c r="AX167" i="1"/>
  <c r="AW167" i="1"/>
  <c r="AU167" i="1"/>
  <c r="AT167" i="1"/>
  <c r="AX166" i="1"/>
  <c r="AW166" i="1"/>
  <c r="AU166" i="1"/>
  <c r="AT166" i="1"/>
  <c r="AX165" i="1"/>
  <c r="AW165" i="1"/>
  <c r="AU165" i="1"/>
  <c r="AT165" i="1"/>
  <c r="AX164" i="1"/>
  <c r="AW164" i="1"/>
  <c r="AU164" i="1"/>
  <c r="AT164" i="1"/>
  <c r="AX163" i="1"/>
  <c r="AW163" i="1"/>
  <c r="AU163" i="1"/>
  <c r="AT163" i="1"/>
  <c r="AX162" i="1"/>
  <c r="AW162" i="1"/>
  <c r="AW204" i="1" s="1"/>
  <c r="AW213" i="1" s="1"/>
  <c r="AU162" i="1"/>
  <c r="AT162" i="1"/>
  <c r="AX161" i="1"/>
  <c r="AW161" i="1"/>
  <c r="AU161" i="1"/>
  <c r="AT161" i="1"/>
  <c r="AX160" i="1"/>
  <c r="AW160" i="1"/>
  <c r="AU160" i="1"/>
  <c r="AT160" i="1"/>
  <c r="AX159" i="1"/>
  <c r="AW159" i="1"/>
  <c r="AU159" i="1"/>
  <c r="AT159" i="1"/>
  <c r="AX158" i="1"/>
  <c r="AX204" i="1" s="1"/>
  <c r="AW158" i="1"/>
  <c r="AU158" i="1"/>
  <c r="AU204" i="1" s="1"/>
  <c r="AT158" i="1"/>
  <c r="AU140" i="1"/>
  <c r="AT140" i="1"/>
  <c r="AU139" i="1"/>
  <c r="AT139" i="1"/>
  <c r="AU138" i="1"/>
  <c r="AT138" i="1"/>
  <c r="AU137" i="1"/>
  <c r="AT137" i="1"/>
  <c r="AU136" i="1"/>
  <c r="AT136" i="1"/>
  <c r="AU135" i="1"/>
  <c r="AT135" i="1"/>
  <c r="AS135" i="1"/>
  <c r="AU134" i="1"/>
  <c r="AT134" i="1"/>
  <c r="AU133" i="1"/>
  <c r="AT133" i="1"/>
  <c r="BC140" i="1"/>
  <c r="BB140" i="1"/>
  <c r="BC139" i="1"/>
  <c r="BB139" i="1"/>
  <c r="BC138" i="1"/>
  <c r="BB138" i="1"/>
  <c r="BC137" i="1"/>
  <c r="BB137" i="1"/>
  <c r="BC136" i="1"/>
  <c r="BB136" i="1"/>
  <c r="BC135" i="1"/>
  <c r="BB135" i="1"/>
  <c r="BA135" i="1"/>
  <c r="BC134" i="1"/>
  <c r="BB134" i="1"/>
  <c r="BC133" i="1"/>
  <c r="BB133" i="1"/>
  <c r="BB87" i="1"/>
  <c r="BC87" i="1"/>
  <c r="BB88" i="1"/>
  <c r="BC88" i="1"/>
  <c r="BB89" i="1"/>
  <c r="BC89" i="1"/>
  <c r="BB90" i="1"/>
  <c r="BC90" i="1"/>
  <c r="BB91" i="1"/>
  <c r="BC91" i="1"/>
  <c r="BB92" i="1"/>
  <c r="BC92" i="1"/>
  <c r="BB93" i="1"/>
  <c r="BC93" i="1"/>
  <c r="BB94" i="1"/>
  <c r="BC94" i="1"/>
  <c r="BB95" i="1"/>
  <c r="BC95" i="1"/>
  <c r="BB96" i="1"/>
  <c r="BC96" i="1"/>
  <c r="BB97" i="1"/>
  <c r="BC97" i="1"/>
  <c r="BB98" i="1"/>
  <c r="BC98" i="1"/>
  <c r="BB99" i="1"/>
  <c r="BC99" i="1"/>
  <c r="BB100" i="1"/>
  <c r="BC100" i="1"/>
  <c r="BB101" i="1"/>
  <c r="BC101" i="1"/>
  <c r="BB102" i="1"/>
  <c r="BC102" i="1"/>
  <c r="BA103" i="1"/>
  <c r="BB103" i="1"/>
  <c r="BC103" i="1"/>
  <c r="BD103" i="1"/>
  <c r="BB104" i="1"/>
  <c r="BC104" i="1"/>
  <c r="BB105" i="1"/>
  <c r="BC105" i="1"/>
  <c r="BB106" i="1"/>
  <c r="BC106" i="1"/>
  <c r="BB107" i="1"/>
  <c r="BC107" i="1"/>
  <c r="BB108" i="1"/>
  <c r="BC108" i="1"/>
  <c r="BB109" i="1"/>
  <c r="BC109" i="1"/>
  <c r="BB110" i="1"/>
  <c r="BC110" i="1"/>
  <c r="BB111" i="1"/>
  <c r="BC111" i="1"/>
  <c r="BB112" i="1"/>
  <c r="BC112" i="1"/>
  <c r="BB113" i="1"/>
  <c r="BC113" i="1"/>
  <c r="BB114" i="1"/>
  <c r="BC114" i="1"/>
  <c r="BB115" i="1"/>
  <c r="BC115" i="1"/>
  <c r="BB116" i="1"/>
  <c r="BC116" i="1"/>
  <c r="BB117" i="1"/>
  <c r="BC117" i="1"/>
  <c r="BB118" i="1"/>
  <c r="BC118" i="1"/>
  <c r="BB119" i="1"/>
  <c r="BC119" i="1"/>
  <c r="BB120" i="1"/>
  <c r="BC120" i="1"/>
  <c r="BB121" i="1"/>
  <c r="BB132" i="1" s="1"/>
  <c r="BC121" i="1"/>
  <c r="BB122" i="1"/>
  <c r="BC122" i="1"/>
  <c r="BB123" i="1"/>
  <c r="BC123" i="1"/>
  <c r="BB124" i="1"/>
  <c r="BC124" i="1"/>
  <c r="BB125" i="1"/>
  <c r="BC125" i="1"/>
  <c r="BB126" i="1"/>
  <c r="BC126" i="1"/>
  <c r="BB127" i="1"/>
  <c r="BC127" i="1"/>
  <c r="BB128" i="1"/>
  <c r="BC128" i="1"/>
  <c r="BB129" i="1"/>
  <c r="BC129" i="1"/>
  <c r="BB130" i="1"/>
  <c r="BC130" i="1"/>
  <c r="BB131" i="1"/>
  <c r="BC131" i="1"/>
  <c r="BC86" i="1"/>
  <c r="BB86" i="1"/>
  <c r="AU131" i="1"/>
  <c r="AT131" i="1"/>
  <c r="AU130" i="1"/>
  <c r="AT130" i="1"/>
  <c r="AU129" i="1"/>
  <c r="AT129" i="1"/>
  <c r="AU128" i="1"/>
  <c r="AT128" i="1"/>
  <c r="AU127" i="1"/>
  <c r="AT127" i="1"/>
  <c r="AU126" i="1"/>
  <c r="AT126" i="1"/>
  <c r="AU125" i="1"/>
  <c r="AT125" i="1"/>
  <c r="AU124" i="1"/>
  <c r="AT124" i="1"/>
  <c r="AU123" i="1"/>
  <c r="AT123" i="1"/>
  <c r="AU122" i="1"/>
  <c r="AT122" i="1"/>
  <c r="AU121" i="1"/>
  <c r="AT121" i="1"/>
  <c r="AU120" i="1"/>
  <c r="AT120" i="1"/>
  <c r="AU119" i="1"/>
  <c r="AT119" i="1"/>
  <c r="AU118" i="1"/>
  <c r="AT118" i="1"/>
  <c r="AU117" i="1"/>
  <c r="AT117" i="1"/>
  <c r="AU116" i="1"/>
  <c r="AT116" i="1"/>
  <c r="AU115" i="1"/>
  <c r="AT115" i="1"/>
  <c r="AU114" i="1"/>
  <c r="AT114" i="1"/>
  <c r="AU113" i="1"/>
  <c r="AT113" i="1"/>
  <c r="AU112" i="1"/>
  <c r="AT112" i="1"/>
  <c r="AU111" i="1"/>
  <c r="AT111" i="1"/>
  <c r="AU110" i="1"/>
  <c r="AT110" i="1"/>
  <c r="AU109" i="1"/>
  <c r="AT109" i="1"/>
  <c r="AU108" i="1"/>
  <c r="AT108" i="1"/>
  <c r="AU107" i="1"/>
  <c r="AT107" i="1"/>
  <c r="AU106" i="1"/>
  <c r="AT106" i="1"/>
  <c r="AU105" i="1"/>
  <c r="AT105" i="1"/>
  <c r="AU104" i="1"/>
  <c r="AT104" i="1"/>
  <c r="AV103" i="1"/>
  <c r="AU103" i="1"/>
  <c r="AT103" i="1"/>
  <c r="AS103" i="1"/>
  <c r="AU102" i="1"/>
  <c r="AT102" i="1"/>
  <c r="AU101" i="1"/>
  <c r="AT101" i="1"/>
  <c r="AU100" i="1"/>
  <c r="AT100" i="1"/>
  <c r="AU99" i="1"/>
  <c r="AT99" i="1"/>
  <c r="AU98" i="1"/>
  <c r="AT98" i="1"/>
  <c r="AU97" i="1"/>
  <c r="AT97" i="1"/>
  <c r="AU96" i="1"/>
  <c r="AT96" i="1"/>
  <c r="AU95" i="1"/>
  <c r="AT95" i="1"/>
  <c r="AU94" i="1"/>
  <c r="AT94" i="1"/>
  <c r="AU93" i="1"/>
  <c r="AT93" i="1"/>
  <c r="AU92" i="1"/>
  <c r="AT92" i="1"/>
  <c r="AU91" i="1"/>
  <c r="AT91" i="1"/>
  <c r="AU90" i="1"/>
  <c r="AT90" i="1"/>
  <c r="AU89" i="1"/>
  <c r="AT89" i="1"/>
  <c r="AT132" i="1" s="1"/>
  <c r="AU88" i="1"/>
  <c r="AU132" i="1" s="1"/>
  <c r="AT88" i="1"/>
  <c r="AU87" i="1"/>
  <c r="AT87" i="1"/>
  <c r="AU86" i="1"/>
  <c r="AT86" i="1"/>
  <c r="M242" i="37"/>
  <c r="M242" i="36"/>
  <c r="E287" i="36"/>
  <c r="F287" i="36"/>
  <c r="E242" i="36"/>
  <c r="AV31" i="1"/>
  <c r="BF219" i="1"/>
  <c r="BF218" i="1"/>
  <c r="BF204" i="1"/>
  <c r="BF213" i="1" s="1"/>
  <c r="BE204" i="1"/>
  <c r="BE213" i="1" s="1"/>
  <c r="BE215" i="1" s="1"/>
  <c r="BF221" i="1" s="1"/>
  <c r="BC204" i="1"/>
  <c r="BC213" i="1" s="1"/>
  <c r="BB204" i="1"/>
  <c r="BB213" i="1" s="1"/>
  <c r="BC132" i="1"/>
  <c r="AL219" i="1"/>
  <c r="AL218" i="1"/>
  <c r="AL204" i="1"/>
  <c r="AL213" i="1" s="1"/>
  <c r="AK204" i="1"/>
  <c r="AK213" i="1" s="1"/>
  <c r="AK215" i="1" s="1"/>
  <c r="AI204" i="1"/>
  <c r="AI213" i="1" s="1"/>
  <c r="AH204" i="1"/>
  <c r="AH213" i="1" s="1"/>
  <c r="AD204" i="1"/>
  <c r="AD213" i="1" s="1"/>
  <c r="AC204" i="1"/>
  <c r="AC213" i="1" s="1"/>
  <c r="AA204" i="1"/>
  <c r="AA213" i="1" s="1"/>
  <c r="Z204" i="1"/>
  <c r="Z213" i="1" s="1"/>
  <c r="AM201" i="1"/>
  <c r="AM189" i="1"/>
  <c r="AM175" i="1"/>
  <c r="AJ175" i="1"/>
  <c r="AL147" i="1"/>
  <c r="AL146" i="1"/>
  <c r="AL132" i="1"/>
  <c r="AL141" i="1" s="1"/>
  <c r="AK132" i="1"/>
  <c r="AK141" i="1" s="1"/>
  <c r="AK143" i="1" s="1"/>
  <c r="AI132" i="1"/>
  <c r="AI141" i="1" s="1"/>
  <c r="AH132" i="1"/>
  <c r="AH141" i="1" s="1"/>
  <c r="AD132" i="1"/>
  <c r="AC132" i="1"/>
  <c r="AA132" i="1"/>
  <c r="AA141" i="1" s="1"/>
  <c r="Z132" i="1"/>
  <c r="Z141" i="1" s="1"/>
  <c r="Y106" i="1"/>
  <c r="AB106" i="1" s="1"/>
  <c r="AE106" i="1" s="1"/>
  <c r="AM103" i="1"/>
  <c r="AJ103" i="1"/>
  <c r="AE103" i="1"/>
  <c r="AG93" i="1"/>
  <c r="AJ93" i="1" s="1"/>
  <c r="AM93" i="1" s="1"/>
  <c r="AG165" i="1" s="1"/>
  <c r="AJ165" i="1" s="1"/>
  <c r="AM165" i="1" s="1"/>
  <c r="AL75" i="1"/>
  <c r="AL74" i="1"/>
  <c r="AJ68" i="1"/>
  <c r="AM68" i="1" s="1"/>
  <c r="AJ140" i="1" s="1"/>
  <c r="AM140" i="1" s="1"/>
  <c r="AB68" i="1"/>
  <c r="AJ67" i="1"/>
  <c r="AB67" i="1"/>
  <c r="AJ66" i="1"/>
  <c r="AB66" i="1"/>
  <c r="AJ65" i="1"/>
  <c r="AB65" i="1"/>
  <c r="AJ64" i="1"/>
  <c r="AB64" i="1"/>
  <c r="AJ63" i="1"/>
  <c r="AB63" i="1"/>
  <c r="AJ62" i="1"/>
  <c r="AB62" i="1"/>
  <c r="AJ61" i="1"/>
  <c r="AB61" i="1"/>
  <c r="AL60" i="1"/>
  <c r="AK60" i="1"/>
  <c r="AI60" i="1"/>
  <c r="AI69" i="1" s="1"/>
  <c r="AH60" i="1"/>
  <c r="AH69" i="1" s="1"/>
  <c r="AG60" i="1"/>
  <c r="AD60" i="1"/>
  <c r="AC60" i="1"/>
  <c r="AA60" i="1"/>
  <c r="AA69" i="1" s="1"/>
  <c r="Z60" i="1"/>
  <c r="Z69" i="1" s="1"/>
  <c r="Y60" i="1"/>
  <c r="AM59" i="1"/>
  <c r="AG131" i="1" s="1"/>
  <c r="AJ131" i="1" s="1"/>
  <c r="AM131" i="1" s="1"/>
  <c r="AJ59" i="1"/>
  <c r="AE59" i="1"/>
  <c r="AB59" i="1"/>
  <c r="AM58" i="1"/>
  <c r="AG130" i="1" s="1"/>
  <c r="AJ130" i="1" s="1"/>
  <c r="AM130" i="1" s="1"/>
  <c r="AJ58" i="1"/>
  <c r="AE58" i="1"/>
  <c r="Y130" i="1" s="1"/>
  <c r="AB130" i="1" s="1"/>
  <c r="AE130" i="1" s="1"/>
  <c r="AB58" i="1"/>
  <c r="AM57" i="1"/>
  <c r="AG129" i="1" s="1"/>
  <c r="AJ129" i="1" s="1"/>
  <c r="AM129" i="1" s="1"/>
  <c r="AG201" i="1" s="1"/>
  <c r="AJ201" i="1" s="1"/>
  <c r="AJ57" i="1"/>
  <c r="AE57" i="1"/>
  <c r="Y129" i="1" s="1"/>
  <c r="AB129" i="1" s="1"/>
  <c r="AE129" i="1" s="1"/>
  <c r="Y201" i="1" s="1"/>
  <c r="AB201" i="1" s="1"/>
  <c r="AE201" i="1" s="1"/>
  <c r="AB57" i="1"/>
  <c r="AM56" i="1"/>
  <c r="AJ56" i="1"/>
  <c r="AE56" i="1"/>
  <c r="Y128" i="1" s="1"/>
  <c r="AB128" i="1" s="1"/>
  <c r="AE128" i="1" s="1"/>
  <c r="AB56" i="1"/>
  <c r="AM55" i="1"/>
  <c r="AG127" i="1" s="1"/>
  <c r="AJ127" i="1" s="1"/>
  <c r="AM127" i="1" s="1"/>
  <c r="AG199" i="1" s="1"/>
  <c r="AJ199" i="1" s="1"/>
  <c r="AM199" i="1" s="1"/>
  <c r="AJ55" i="1"/>
  <c r="AE55" i="1"/>
  <c r="AB55" i="1"/>
  <c r="AM54" i="1"/>
  <c r="AG126" i="1" s="1"/>
  <c r="AJ126" i="1" s="1"/>
  <c r="AM126" i="1" s="1"/>
  <c r="AG198" i="1" s="1"/>
  <c r="AJ198" i="1" s="1"/>
  <c r="AM198" i="1" s="1"/>
  <c r="AJ54" i="1"/>
  <c r="AE54" i="1"/>
  <c r="AB54" i="1"/>
  <c r="AJ53" i="1"/>
  <c r="AM53" i="1" s="1"/>
  <c r="AG125" i="1" s="1"/>
  <c r="AJ125" i="1" s="1"/>
  <c r="AM125" i="1" s="1"/>
  <c r="AG197" i="1" s="1"/>
  <c r="AJ197" i="1" s="1"/>
  <c r="AM197" i="1" s="1"/>
  <c r="AB53" i="1"/>
  <c r="AE53" i="1" s="1"/>
  <c r="AM52" i="1"/>
  <c r="AG124" i="1" s="1"/>
  <c r="AJ124" i="1" s="1"/>
  <c r="AM124" i="1" s="1"/>
  <c r="AG196" i="1" s="1"/>
  <c r="AJ196" i="1" s="1"/>
  <c r="AM196" i="1" s="1"/>
  <c r="AJ52" i="1"/>
  <c r="AE52" i="1"/>
  <c r="Y124" i="1" s="1"/>
  <c r="AB124" i="1" s="1"/>
  <c r="AE124" i="1" s="1"/>
  <c r="Y196" i="1" s="1"/>
  <c r="AB196" i="1" s="1"/>
  <c r="AE196" i="1" s="1"/>
  <c r="AB52" i="1"/>
  <c r="AM51" i="1"/>
  <c r="AG123" i="1" s="1"/>
  <c r="AJ51" i="1"/>
  <c r="AE51" i="1"/>
  <c r="Y123" i="1" s="1"/>
  <c r="AE123" i="1" s="1"/>
  <c r="AB51" i="1"/>
  <c r="AM50" i="1"/>
  <c r="AG122" i="1" s="1"/>
  <c r="AJ122" i="1" s="1"/>
  <c r="AM122" i="1" s="1"/>
  <c r="AG194" i="1" s="1"/>
  <c r="AJ194" i="1" s="1"/>
  <c r="AM194" i="1" s="1"/>
  <c r="AJ50" i="1"/>
  <c r="AE50" i="1"/>
  <c r="Y122" i="1" s="1"/>
  <c r="AB122" i="1" s="1"/>
  <c r="AE122" i="1" s="1"/>
  <c r="AB50" i="1"/>
  <c r="AM49" i="1"/>
  <c r="AG121" i="1" s="1"/>
  <c r="AJ121" i="1" s="1"/>
  <c r="AM121" i="1" s="1"/>
  <c r="AG193" i="1" s="1"/>
  <c r="AJ193" i="1" s="1"/>
  <c r="AM193" i="1" s="1"/>
  <c r="AJ49" i="1"/>
  <c r="AE49" i="1"/>
  <c r="AB49" i="1"/>
  <c r="AM48" i="1"/>
  <c r="AG120" i="1" s="1"/>
  <c r="AJ120" i="1" s="1"/>
  <c r="AM120" i="1" s="1"/>
  <c r="AG192" i="1" s="1"/>
  <c r="AJ192" i="1" s="1"/>
  <c r="AM192" i="1" s="1"/>
  <c r="AJ48" i="1"/>
  <c r="AE48" i="1"/>
  <c r="AB48" i="1"/>
  <c r="AM47" i="1"/>
  <c r="AG119" i="1" s="1"/>
  <c r="AJ119" i="1" s="1"/>
  <c r="AM119" i="1" s="1"/>
  <c r="AG191" i="1" s="1"/>
  <c r="AJ191" i="1" s="1"/>
  <c r="AM191" i="1" s="1"/>
  <c r="AJ47" i="1"/>
  <c r="AE47" i="1"/>
  <c r="AB47" i="1"/>
  <c r="AM46" i="1"/>
  <c r="AG118" i="1" s="1"/>
  <c r="AJ118" i="1" s="1"/>
  <c r="AM118" i="1" s="1"/>
  <c r="AG190" i="1" s="1"/>
  <c r="AJ190" i="1" s="1"/>
  <c r="AM190" i="1" s="1"/>
  <c r="AJ46" i="1"/>
  <c r="AE46" i="1"/>
  <c r="Y118" i="1" s="1"/>
  <c r="AB118" i="1" s="1"/>
  <c r="AE118" i="1" s="1"/>
  <c r="Y190" i="1" s="1"/>
  <c r="AB190" i="1" s="1"/>
  <c r="AE190" i="1" s="1"/>
  <c r="AN190" i="1" s="1"/>
  <c r="AB46" i="1"/>
  <c r="AM45" i="1"/>
  <c r="AG117" i="1" s="1"/>
  <c r="AJ117" i="1" s="1"/>
  <c r="AM117" i="1" s="1"/>
  <c r="AG189" i="1" s="1"/>
  <c r="AJ189" i="1" s="1"/>
  <c r="AJ45" i="1"/>
  <c r="AE45" i="1"/>
  <c r="Y117" i="1" s="1"/>
  <c r="AB117" i="1" s="1"/>
  <c r="AE117" i="1" s="1"/>
  <c r="AB45" i="1"/>
  <c r="AM44" i="1"/>
  <c r="AJ44" i="1"/>
  <c r="AE44" i="1"/>
  <c r="Y116" i="1" s="1"/>
  <c r="AB116" i="1" s="1"/>
  <c r="AE116" i="1" s="1"/>
  <c r="AB44" i="1"/>
  <c r="AM43" i="1"/>
  <c r="AG115" i="1" s="1"/>
  <c r="AJ115" i="1" s="1"/>
  <c r="AM115" i="1" s="1"/>
  <c r="AG187" i="1" s="1"/>
  <c r="AJ187" i="1" s="1"/>
  <c r="AM187" i="1" s="1"/>
  <c r="AJ43" i="1"/>
  <c r="AE43" i="1"/>
  <c r="AB43" i="1"/>
  <c r="AM42" i="1"/>
  <c r="AG114" i="1" s="1"/>
  <c r="AJ114" i="1" s="1"/>
  <c r="AM114" i="1" s="1"/>
  <c r="AG186" i="1" s="1"/>
  <c r="AJ186" i="1" s="1"/>
  <c r="AM186" i="1" s="1"/>
  <c r="AJ42" i="1"/>
  <c r="AE42" i="1"/>
  <c r="AB42" i="1"/>
  <c r="AM41" i="1"/>
  <c r="AG113" i="1" s="1"/>
  <c r="AJ113" i="1" s="1"/>
  <c r="AM113" i="1" s="1"/>
  <c r="AG185" i="1" s="1"/>
  <c r="AJ185" i="1" s="1"/>
  <c r="AM185" i="1" s="1"/>
  <c r="AJ41" i="1"/>
  <c r="AE41" i="1"/>
  <c r="Y113" i="1" s="1"/>
  <c r="AB113" i="1" s="1"/>
  <c r="AE113" i="1" s="1"/>
  <c r="AB41" i="1"/>
  <c r="AM40" i="1"/>
  <c r="AG112" i="1" s="1"/>
  <c r="AJ112" i="1" s="1"/>
  <c r="AM112" i="1" s="1"/>
  <c r="AG184" i="1" s="1"/>
  <c r="AJ184" i="1" s="1"/>
  <c r="AM184" i="1" s="1"/>
  <c r="AJ40" i="1"/>
  <c r="AE40" i="1"/>
  <c r="Y112" i="1" s="1"/>
  <c r="AB112" i="1" s="1"/>
  <c r="AE112" i="1" s="1"/>
  <c r="Y184" i="1" s="1"/>
  <c r="AB184" i="1" s="1"/>
  <c r="AE184" i="1" s="1"/>
  <c r="AB40" i="1"/>
  <c r="AM39" i="1"/>
  <c r="AG111" i="1" s="1"/>
  <c r="AJ111" i="1" s="1"/>
  <c r="AM111" i="1" s="1"/>
  <c r="AG183" i="1" s="1"/>
  <c r="AJ183" i="1" s="1"/>
  <c r="AM183" i="1" s="1"/>
  <c r="AJ39" i="1"/>
  <c r="AE39" i="1"/>
  <c r="Y111" i="1" s="1"/>
  <c r="AB111" i="1" s="1"/>
  <c r="AE111" i="1" s="1"/>
  <c r="AB39" i="1"/>
  <c r="AM38" i="1"/>
  <c r="AG110" i="1" s="1"/>
  <c r="AJ110" i="1" s="1"/>
  <c r="AM110" i="1" s="1"/>
  <c r="AG182" i="1" s="1"/>
  <c r="AJ182" i="1" s="1"/>
  <c r="AM182" i="1" s="1"/>
  <c r="AJ38" i="1"/>
  <c r="AE38" i="1"/>
  <c r="Y110" i="1" s="1"/>
  <c r="AB110" i="1" s="1"/>
  <c r="AE110" i="1" s="1"/>
  <c r="AB38" i="1"/>
  <c r="AM37" i="1"/>
  <c r="AG109" i="1" s="1"/>
  <c r="AJ109" i="1" s="1"/>
  <c r="AM109" i="1" s="1"/>
  <c r="AG181" i="1" s="1"/>
  <c r="AJ181" i="1" s="1"/>
  <c r="AM181" i="1" s="1"/>
  <c r="AJ37" i="1"/>
  <c r="AE37" i="1"/>
  <c r="AB37" i="1"/>
  <c r="AM36" i="1"/>
  <c r="AG108" i="1" s="1"/>
  <c r="AJ108" i="1" s="1"/>
  <c r="AM108" i="1" s="1"/>
  <c r="AG180" i="1" s="1"/>
  <c r="AJ180" i="1" s="1"/>
  <c r="AM180" i="1" s="1"/>
  <c r="AJ36" i="1"/>
  <c r="AE36" i="1"/>
  <c r="AB36" i="1"/>
  <c r="AM35" i="1"/>
  <c r="AG107" i="1" s="1"/>
  <c r="AJ107" i="1" s="1"/>
  <c r="AM107" i="1" s="1"/>
  <c r="AG179" i="1" s="1"/>
  <c r="AJ179" i="1" s="1"/>
  <c r="AM179" i="1" s="1"/>
  <c r="AJ35" i="1"/>
  <c r="AE35" i="1"/>
  <c r="AB35" i="1"/>
  <c r="AM34" i="1"/>
  <c r="AG106" i="1" s="1"/>
  <c r="AJ106" i="1" s="1"/>
  <c r="AM106" i="1" s="1"/>
  <c r="AG178" i="1" s="1"/>
  <c r="AJ178" i="1" s="1"/>
  <c r="AM178" i="1" s="1"/>
  <c r="AJ34" i="1"/>
  <c r="AE34" i="1"/>
  <c r="AB34" i="1"/>
  <c r="AM33" i="1"/>
  <c r="AG105" i="1" s="1"/>
  <c r="AJ105" i="1" s="1"/>
  <c r="AM105" i="1" s="1"/>
  <c r="AG177" i="1" s="1"/>
  <c r="AJ177" i="1" s="1"/>
  <c r="AM177" i="1" s="1"/>
  <c r="AJ33" i="1"/>
  <c r="AE33" i="1"/>
  <c r="Y105" i="1" s="1"/>
  <c r="AB105" i="1" s="1"/>
  <c r="AE105" i="1" s="1"/>
  <c r="AB33" i="1"/>
  <c r="AM32" i="1"/>
  <c r="AG104" i="1" s="1"/>
  <c r="AJ104" i="1" s="1"/>
  <c r="AM104" i="1" s="1"/>
  <c r="AG176" i="1" s="1"/>
  <c r="AJ176" i="1" s="1"/>
  <c r="AM176" i="1" s="1"/>
  <c r="AJ32" i="1"/>
  <c r="AE32" i="1"/>
  <c r="Y104" i="1" s="1"/>
  <c r="AB104" i="1" s="1"/>
  <c r="AE104" i="1" s="1"/>
  <c r="AB32" i="1"/>
  <c r="AM31" i="1"/>
  <c r="AJ31" i="1"/>
  <c r="AE31" i="1"/>
  <c r="AM30" i="1"/>
  <c r="AG102" i="1" s="1"/>
  <c r="AJ102" i="1" s="1"/>
  <c r="AM102" i="1" s="1"/>
  <c r="AG174" i="1" s="1"/>
  <c r="AJ174" i="1" s="1"/>
  <c r="AM174" i="1" s="1"/>
  <c r="AJ30" i="1"/>
  <c r="AE30" i="1"/>
  <c r="AB30" i="1"/>
  <c r="AM29" i="1"/>
  <c r="AG101" i="1" s="1"/>
  <c r="AJ101" i="1" s="1"/>
  <c r="AM101" i="1" s="1"/>
  <c r="AG173" i="1" s="1"/>
  <c r="AJ173" i="1" s="1"/>
  <c r="AM173" i="1" s="1"/>
  <c r="AJ29" i="1"/>
  <c r="AE29" i="1"/>
  <c r="Y101" i="1" s="1"/>
  <c r="AB101" i="1" s="1"/>
  <c r="AE101" i="1" s="1"/>
  <c r="AB29" i="1"/>
  <c r="AM28" i="1"/>
  <c r="AG100" i="1" s="1"/>
  <c r="AJ100" i="1" s="1"/>
  <c r="AM100" i="1" s="1"/>
  <c r="AG172" i="1" s="1"/>
  <c r="AJ172" i="1" s="1"/>
  <c r="AM172" i="1" s="1"/>
  <c r="AJ28" i="1"/>
  <c r="AE28" i="1"/>
  <c r="Y100" i="1" s="1"/>
  <c r="AB100" i="1" s="1"/>
  <c r="AE100" i="1" s="1"/>
  <c r="AB28" i="1"/>
  <c r="AM27" i="1"/>
  <c r="AJ27" i="1"/>
  <c r="AE27" i="1"/>
  <c r="Y99" i="1" s="1"/>
  <c r="AB99" i="1" s="1"/>
  <c r="AE99" i="1" s="1"/>
  <c r="AB27" i="1"/>
  <c r="AM26" i="1"/>
  <c r="AG98" i="1" s="1"/>
  <c r="AJ98" i="1" s="1"/>
  <c r="AM98" i="1" s="1"/>
  <c r="AG170" i="1" s="1"/>
  <c r="AJ170" i="1" s="1"/>
  <c r="AM170" i="1" s="1"/>
  <c r="AJ26" i="1"/>
  <c r="AE26" i="1"/>
  <c r="AB26" i="1"/>
  <c r="AM25" i="1"/>
  <c r="AG97" i="1" s="1"/>
  <c r="AJ97" i="1" s="1"/>
  <c r="AM97" i="1" s="1"/>
  <c r="AG169" i="1" s="1"/>
  <c r="AJ169" i="1" s="1"/>
  <c r="AM169" i="1" s="1"/>
  <c r="AJ25" i="1"/>
  <c r="AE25" i="1"/>
  <c r="AB25" i="1"/>
  <c r="AN24" i="1"/>
  <c r="AM24" i="1"/>
  <c r="AG96" i="1" s="1"/>
  <c r="AJ96" i="1" s="1"/>
  <c r="AM96" i="1" s="1"/>
  <c r="AG168" i="1" s="1"/>
  <c r="AJ168" i="1" s="1"/>
  <c r="AM168" i="1" s="1"/>
  <c r="AJ24" i="1"/>
  <c r="AE24" i="1"/>
  <c r="Y96" i="1" s="1"/>
  <c r="AB96" i="1" s="1"/>
  <c r="AE96" i="1" s="1"/>
  <c r="AB24" i="1"/>
  <c r="AM23" i="1"/>
  <c r="AG95" i="1" s="1"/>
  <c r="AJ95" i="1" s="1"/>
  <c r="AM95" i="1" s="1"/>
  <c r="AG167" i="1" s="1"/>
  <c r="AJ167" i="1" s="1"/>
  <c r="AM167" i="1" s="1"/>
  <c r="AJ23" i="1"/>
  <c r="AE23" i="1"/>
  <c r="Y95" i="1" s="1"/>
  <c r="AB95" i="1" s="1"/>
  <c r="AE95" i="1" s="1"/>
  <c r="AB23" i="1"/>
  <c r="AM22" i="1"/>
  <c r="AJ22" i="1"/>
  <c r="AE22" i="1"/>
  <c r="Y94" i="1" s="1"/>
  <c r="AB94" i="1" s="1"/>
  <c r="AE94" i="1" s="1"/>
  <c r="AB22" i="1"/>
  <c r="AM21" i="1"/>
  <c r="AJ21" i="1"/>
  <c r="AE21" i="1"/>
  <c r="Y93" i="1" s="1"/>
  <c r="AB93" i="1" s="1"/>
  <c r="AE93" i="1" s="1"/>
  <c r="AB21" i="1"/>
  <c r="AM20" i="1"/>
  <c r="AG92" i="1" s="1"/>
  <c r="AJ92" i="1" s="1"/>
  <c r="AM92" i="1" s="1"/>
  <c r="AG164" i="1" s="1"/>
  <c r="AJ164" i="1" s="1"/>
  <c r="AM164" i="1" s="1"/>
  <c r="AJ20" i="1"/>
  <c r="AE20" i="1"/>
  <c r="AB20" i="1"/>
  <c r="AM19" i="1"/>
  <c r="AG91" i="1" s="1"/>
  <c r="AJ91" i="1" s="1"/>
  <c r="AM91" i="1" s="1"/>
  <c r="AG163" i="1" s="1"/>
  <c r="AJ163" i="1" s="1"/>
  <c r="AM163" i="1" s="1"/>
  <c r="AJ19" i="1"/>
  <c r="AE19" i="1"/>
  <c r="AB19" i="1"/>
  <c r="AM18" i="1"/>
  <c r="AG90" i="1" s="1"/>
  <c r="AJ90" i="1" s="1"/>
  <c r="AM90" i="1" s="1"/>
  <c r="AG162" i="1" s="1"/>
  <c r="AJ162" i="1" s="1"/>
  <c r="AM162" i="1" s="1"/>
  <c r="AJ18" i="1"/>
  <c r="AE18" i="1"/>
  <c r="AB18" i="1"/>
  <c r="AM17" i="1"/>
  <c r="AG89" i="1" s="1"/>
  <c r="AJ89" i="1" s="1"/>
  <c r="AM89" i="1" s="1"/>
  <c r="AG161" i="1" s="1"/>
  <c r="AJ161" i="1" s="1"/>
  <c r="AM161" i="1" s="1"/>
  <c r="AJ17" i="1"/>
  <c r="AE17" i="1"/>
  <c r="Y89" i="1" s="1"/>
  <c r="AB89" i="1" s="1"/>
  <c r="AE89" i="1" s="1"/>
  <c r="AB17" i="1"/>
  <c r="AM16" i="1"/>
  <c r="AN16" i="1" s="1"/>
  <c r="AJ16" i="1"/>
  <c r="AE16" i="1"/>
  <c r="Y88" i="1" s="1"/>
  <c r="AB88" i="1" s="1"/>
  <c r="AE88" i="1" s="1"/>
  <c r="AB16" i="1"/>
  <c r="AM15" i="1"/>
  <c r="AJ15" i="1"/>
  <c r="AE15" i="1"/>
  <c r="Y87" i="1" s="1"/>
  <c r="AB87" i="1" s="1"/>
  <c r="AE87" i="1" s="1"/>
  <c r="AB15" i="1"/>
  <c r="AM14" i="1"/>
  <c r="AG86" i="1" s="1"/>
  <c r="AJ86" i="1" s="1"/>
  <c r="AM86" i="1" s="1"/>
  <c r="AJ14" i="1"/>
  <c r="AE14" i="1"/>
  <c r="AB14" i="1"/>
  <c r="AX213" i="1" l="1"/>
  <c r="AU213" i="1"/>
  <c r="AT204" i="1"/>
  <c r="AT141" i="1"/>
  <c r="AU141" i="1"/>
  <c r="BC141" i="1"/>
  <c r="BB141" i="1"/>
  <c r="AM61" i="1"/>
  <c r="AJ133" i="1" s="1"/>
  <c r="AM133" i="1" s="1"/>
  <c r="AJ205" i="1" s="1"/>
  <c r="AN30" i="1"/>
  <c r="AN201" i="1"/>
  <c r="AM67" i="1"/>
  <c r="AJ139" i="1" s="1"/>
  <c r="AM139" i="1" s="1"/>
  <c r="AE61" i="1"/>
  <c r="AB133" i="1" s="1"/>
  <c r="AE133" i="1" s="1"/>
  <c r="AN133" i="1" s="1"/>
  <c r="AE63" i="1"/>
  <c r="AN20" i="1"/>
  <c r="AN25" i="1"/>
  <c r="AD141" i="1"/>
  <c r="AN46" i="1"/>
  <c r="AM66" i="1"/>
  <c r="AJ138" i="1" s="1"/>
  <c r="AM138" i="1" s="1"/>
  <c r="AJ210" i="1" s="1"/>
  <c r="AM210" i="1" s="1"/>
  <c r="AN57" i="1"/>
  <c r="AN18" i="1"/>
  <c r="AN105" i="1"/>
  <c r="AN45" i="1"/>
  <c r="AK69" i="1"/>
  <c r="AK71" i="1" s="1"/>
  <c r="AL77" i="1" s="1"/>
  <c r="AM65" i="1"/>
  <c r="AJ137" i="1" s="1"/>
  <c r="AM137" i="1" s="1"/>
  <c r="AJ209" i="1" s="1"/>
  <c r="AM209" i="1" s="1"/>
  <c r="AL221" i="1"/>
  <c r="AE62" i="1"/>
  <c r="AB134" i="1" s="1"/>
  <c r="AE134" i="1" s="1"/>
  <c r="AE64" i="1"/>
  <c r="AN27" i="1"/>
  <c r="AG69" i="1"/>
  <c r="AE66" i="1"/>
  <c r="AB138" i="1" s="1"/>
  <c r="AE138" i="1" s="1"/>
  <c r="AB210" i="1" s="1"/>
  <c r="AE210" i="1" s="1"/>
  <c r="AN19" i="1"/>
  <c r="AN31" i="1"/>
  <c r="AN34" i="1"/>
  <c r="AM62" i="1"/>
  <c r="AJ134" i="1" s="1"/>
  <c r="AM134" i="1" s="1"/>
  <c r="AJ206" i="1" s="1"/>
  <c r="AM206" i="1" s="1"/>
  <c r="AM64" i="1"/>
  <c r="AJ136" i="1" s="1"/>
  <c r="AM136" i="1" s="1"/>
  <c r="AJ208" i="1" s="1"/>
  <c r="AM208" i="1" s="1"/>
  <c r="AN103" i="1"/>
  <c r="AN44" i="1"/>
  <c r="AN58" i="1"/>
  <c r="AN39" i="1"/>
  <c r="AN56" i="1"/>
  <c r="AE67" i="1"/>
  <c r="AB139" i="1" s="1"/>
  <c r="AE139" i="1" s="1"/>
  <c r="AN17" i="1"/>
  <c r="AN15" i="1"/>
  <c r="AN40" i="1"/>
  <c r="Y90" i="1"/>
  <c r="AB90" i="1" s="1"/>
  <c r="AE90" i="1" s="1"/>
  <c r="AL149" i="1"/>
  <c r="AN22" i="1"/>
  <c r="AN41" i="1"/>
  <c r="AN53" i="1"/>
  <c r="AN28" i="1"/>
  <c r="AN29" i="1"/>
  <c r="AE65" i="1"/>
  <c r="AB137" i="1" s="1"/>
  <c r="AE137" i="1" s="1"/>
  <c r="AB209" i="1" s="1"/>
  <c r="AE209" i="1" s="1"/>
  <c r="AE68" i="1"/>
  <c r="AB140" i="1" s="1"/>
  <c r="AE140" i="1" s="1"/>
  <c r="Y91" i="1"/>
  <c r="AB91" i="1" s="1"/>
  <c r="AE91" i="1" s="1"/>
  <c r="Y163" i="1" s="1"/>
  <c r="AB163" i="1" s="1"/>
  <c r="AE163" i="1" s="1"/>
  <c r="AN163" i="1" s="1"/>
  <c r="AN52" i="1"/>
  <c r="AN33" i="1"/>
  <c r="AG94" i="1"/>
  <c r="AJ94" i="1" s="1"/>
  <c r="AM94" i="1" s="1"/>
  <c r="AG166" i="1" s="1"/>
  <c r="AJ166" i="1" s="1"/>
  <c r="AM166" i="1" s="1"/>
  <c r="AL69" i="1"/>
  <c r="AG99" i="1"/>
  <c r="AJ99" i="1" s="1"/>
  <c r="AM99" i="1" s="1"/>
  <c r="AG171" i="1" s="1"/>
  <c r="AJ171" i="1" s="1"/>
  <c r="AM171" i="1" s="1"/>
  <c r="AN23" i="1"/>
  <c r="AM63" i="1"/>
  <c r="AJ135" i="1" s="1"/>
  <c r="Y175" i="1"/>
  <c r="AE175" i="1" s="1"/>
  <c r="AN175" i="1" s="1"/>
  <c r="AN110" i="1"/>
  <c r="Y182" i="1"/>
  <c r="AB182" i="1" s="1"/>
  <c r="AE182" i="1" s="1"/>
  <c r="AN182" i="1" s="1"/>
  <c r="Y183" i="1"/>
  <c r="AB183" i="1" s="1"/>
  <c r="AE183" i="1" s="1"/>
  <c r="AN183" i="1" s="1"/>
  <c r="AN111" i="1"/>
  <c r="AN124" i="1"/>
  <c r="AB205" i="1"/>
  <c r="AE205" i="1" s="1"/>
  <c r="AN90" i="1"/>
  <c r="Y162" i="1"/>
  <c r="AB162" i="1" s="1"/>
  <c r="AE162" i="1" s="1"/>
  <c r="AN162" i="1" s="1"/>
  <c r="Y200" i="1"/>
  <c r="AB200" i="1" s="1"/>
  <c r="AE200" i="1" s="1"/>
  <c r="Y173" i="1"/>
  <c r="AB173" i="1" s="1"/>
  <c r="AE173" i="1" s="1"/>
  <c r="AN173" i="1" s="1"/>
  <c r="AN101" i="1"/>
  <c r="AG158" i="1"/>
  <c r="Y195" i="1"/>
  <c r="AB195" i="1" s="1"/>
  <c r="AE195" i="1" s="1"/>
  <c r="Y161" i="1"/>
  <c r="AB161" i="1" s="1"/>
  <c r="AE161" i="1" s="1"/>
  <c r="AN161" i="1" s="1"/>
  <c r="AN89" i="1"/>
  <c r="AN112" i="1"/>
  <c r="AN122" i="1"/>
  <c r="Y194" i="1"/>
  <c r="AB194" i="1" s="1"/>
  <c r="AE194" i="1" s="1"/>
  <c r="AN194" i="1" s="1"/>
  <c r="Y189" i="1"/>
  <c r="AB189" i="1" s="1"/>
  <c r="AE189" i="1" s="1"/>
  <c r="AN189" i="1" s="1"/>
  <c r="AN117" i="1"/>
  <c r="AN104" i="1"/>
  <c r="Y176" i="1"/>
  <c r="AB176" i="1" s="1"/>
  <c r="AE176" i="1" s="1"/>
  <c r="AN176" i="1" s="1"/>
  <c r="Y160" i="1"/>
  <c r="AB160" i="1" s="1"/>
  <c r="AE160" i="1" s="1"/>
  <c r="Y202" i="1"/>
  <c r="AB202" i="1" s="1"/>
  <c r="AE202" i="1" s="1"/>
  <c r="AN202" i="1" s="1"/>
  <c r="AN130" i="1"/>
  <c r="Y178" i="1"/>
  <c r="AB178" i="1" s="1"/>
  <c r="AE178" i="1" s="1"/>
  <c r="AN178" i="1" s="1"/>
  <c r="AN106" i="1"/>
  <c r="Y188" i="1"/>
  <c r="AB188" i="1" s="1"/>
  <c r="AE188" i="1" s="1"/>
  <c r="Y167" i="1"/>
  <c r="AB167" i="1" s="1"/>
  <c r="AE167" i="1" s="1"/>
  <c r="AN167" i="1" s="1"/>
  <c r="AN95" i="1"/>
  <c r="AN96" i="1"/>
  <c r="Y168" i="1"/>
  <c r="AB168" i="1" s="1"/>
  <c r="AE168" i="1" s="1"/>
  <c r="AN168" i="1" s="1"/>
  <c r="AB60" i="1"/>
  <c r="AB69" i="1" s="1"/>
  <c r="AN32" i="1"/>
  <c r="AC69" i="1"/>
  <c r="AD69" i="1"/>
  <c r="AG128" i="1"/>
  <c r="AJ128" i="1" s="1"/>
  <c r="AM128" i="1" s="1"/>
  <c r="AG200" i="1" s="1"/>
  <c r="AJ200" i="1" s="1"/>
  <c r="AM200" i="1" s="1"/>
  <c r="AJ60" i="1"/>
  <c r="AJ69" i="1" s="1"/>
  <c r="AN49" i="1"/>
  <c r="Y121" i="1"/>
  <c r="AB121" i="1" s="1"/>
  <c r="AE121" i="1" s="1"/>
  <c r="Y92" i="1"/>
  <c r="AB92" i="1" s="1"/>
  <c r="AE92" i="1" s="1"/>
  <c r="AG116" i="1"/>
  <c r="AJ116" i="1" s="1"/>
  <c r="AM116" i="1" s="1"/>
  <c r="AG188" i="1" s="1"/>
  <c r="AJ188" i="1" s="1"/>
  <c r="AM188" i="1" s="1"/>
  <c r="Y177" i="1"/>
  <c r="AB177" i="1" s="1"/>
  <c r="AE177" i="1" s="1"/>
  <c r="AN177" i="1" s="1"/>
  <c r="AN42" i="1"/>
  <c r="Y114" i="1"/>
  <c r="AB114" i="1" s="1"/>
  <c r="AE114" i="1" s="1"/>
  <c r="AN37" i="1"/>
  <c r="Y109" i="1"/>
  <c r="AB109" i="1" s="1"/>
  <c r="AE109" i="1" s="1"/>
  <c r="AN54" i="1"/>
  <c r="Y126" i="1"/>
  <c r="AB126" i="1" s="1"/>
  <c r="AE126" i="1" s="1"/>
  <c r="AM123" i="1"/>
  <c r="AG195" i="1" s="1"/>
  <c r="AJ195" i="1" s="1"/>
  <c r="AM195" i="1" s="1"/>
  <c r="AJ123" i="1"/>
  <c r="AM60" i="1"/>
  <c r="AG87" i="1"/>
  <c r="AJ87" i="1" s="1"/>
  <c r="AN14" i="1"/>
  <c r="Y86" i="1"/>
  <c r="AN51" i="1"/>
  <c r="Y172" i="1"/>
  <c r="AB172" i="1" s="1"/>
  <c r="AE172" i="1" s="1"/>
  <c r="AN172" i="1" s="1"/>
  <c r="AN100" i="1"/>
  <c r="Y127" i="1"/>
  <c r="AB127" i="1" s="1"/>
  <c r="AE127" i="1" s="1"/>
  <c r="AN55" i="1"/>
  <c r="AG88" i="1"/>
  <c r="AJ88" i="1" s="1"/>
  <c r="AM88" i="1" s="1"/>
  <c r="AG160" i="1" s="1"/>
  <c r="AJ160" i="1" s="1"/>
  <c r="AM160" i="1" s="1"/>
  <c r="Y125" i="1"/>
  <c r="AB125" i="1" s="1"/>
  <c r="AE125" i="1" s="1"/>
  <c r="AC141" i="1"/>
  <c r="AN35" i="1"/>
  <c r="Y107" i="1"/>
  <c r="AB107" i="1" s="1"/>
  <c r="AE107" i="1" s="1"/>
  <c r="Y108" i="1"/>
  <c r="AB108" i="1" s="1"/>
  <c r="AE108" i="1" s="1"/>
  <c r="AN36" i="1"/>
  <c r="Y97" i="1"/>
  <c r="AB97" i="1" s="1"/>
  <c r="AE97" i="1" s="1"/>
  <c r="Y185" i="1"/>
  <c r="AB185" i="1" s="1"/>
  <c r="AE185" i="1" s="1"/>
  <c r="AN185" i="1" s="1"/>
  <c r="AN113" i="1"/>
  <c r="AN129" i="1"/>
  <c r="Y159" i="1"/>
  <c r="AB159" i="1" s="1"/>
  <c r="AE159" i="1" s="1"/>
  <c r="AN47" i="1"/>
  <c r="Y119" i="1"/>
  <c r="AB119" i="1" s="1"/>
  <c r="AE119" i="1" s="1"/>
  <c r="AE60" i="1"/>
  <c r="Y102" i="1"/>
  <c r="AB102" i="1" s="1"/>
  <c r="AE102" i="1" s="1"/>
  <c r="AN26" i="1"/>
  <c r="Y98" i="1"/>
  <c r="AB98" i="1" s="1"/>
  <c r="AE98" i="1" s="1"/>
  <c r="AB135" i="1"/>
  <c r="Y166" i="1"/>
  <c r="AB166" i="1" s="1"/>
  <c r="AE166" i="1" s="1"/>
  <c r="AN166" i="1" s="1"/>
  <c r="AN94" i="1"/>
  <c r="AN118" i="1"/>
  <c r="AB123" i="1"/>
  <c r="Y120" i="1"/>
  <c r="AB120" i="1" s="1"/>
  <c r="AE120" i="1" s="1"/>
  <c r="AN48" i="1"/>
  <c r="AN59" i="1"/>
  <c r="Y131" i="1"/>
  <c r="AB131" i="1" s="1"/>
  <c r="AE131" i="1" s="1"/>
  <c r="Y115" i="1"/>
  <c r="AB115" i="1" s="1"/>
  <c r="AE115" i="1" s="1"/>
  <c r="AN43" i="1"/>
  <c r="AN196" i="1"/>
  <c r="AN184" i="1"/>
  <c r="Y165" i="1"/>
  <c r="AB165" i="1" s="1"/>
  <c r="AE165" i="1" s="1"/>
  <c r="AN165" i="1" s="1"/>
  <c r="AN93" i="1"/>
  <c r="Y171" i="1"/>
  <c r="AB171" i="1" s="1"/>
  <c r="AE171" i="1" s="1"/>
  <c r="Y69" i="1"/>
  <c r="AN21" i="1"/>
  <c r="AN38" i="1"/>
  <c r="AN50" i="1"/>
  <c r="AM205" i="1" l="1"/>
  <c r="AN64" i="1"/>
  <c r="AN61" i="1"/>
  <c r="AE135" i="1"/>
  <c r="AV135" i="1"/>
  <c r="AM135" i="1"/>
  <c r="AJ207" i="1" s="1"/>
  <c r="AM207" i="1" s="1"/>
  <c r="BD135" i="1"/>
  <c r="AN210" i="1"/>
  <c r="AN209" i="1"/>
  <c r="AN138" i="1"/>
  <c r="AB136" i="1"/>
  <c r="AE136" i="1" s="1"/>
  <c r="AN136" i="1" s="1"/>
  <c r="AN62" i="1"/>
  <c r="AN188" i="1"/>
  <c r="AN171" i="1"/>
  <c r="AN66" i="1"/>
  <c r="AN68" i="1"/>
  <c r="AN67" i="1"/>
  <c r="AE69" i="1"/>
  <c r="AN195" i="1"/>
  <c r="AN137" i="1"/>
  <c r="AN65" i="1"/>
  <c r="AN99" i="1"/>
  <c r="AM69" i="1"/>
  <c r="AN91" i="1"/>
  <c r="AG132" i="1"/>
  <c r="AG141" i="1" s="1"/>
  <c r="AN63" i="1"/>
  <c r="AN116" i="1"/>
  <c r="AN135" i="1"/>
  <c r="AB207" i="1"/>
  <c r="AE207" i="1" s="1"/>
  <c r="AN207" i="1" s="1"/>
  <c r="Y180" i="1"/>
  <c r="AB180" i="1" s="1"/>
  <c r="AE180" i="1" s="1"/>
  <c r="AN180" i="1" s="1"/>
  <c r="AN108" i="1"/>
  <c r="AN140" i="1"/>
  <c r="AB212" i="1"/>
  <c r="AE212" i="1" s="1"/>
  <c r="AN212" i="1" s="1"/>
  <c r="Y192" i="1"/>
  <c r="AB192" i="1" s="1"/>
  <c r="AE192" i="1" s="1"/>
  <c r="AN192" i="1" s="1"/>
  <c r="AN120" i="1"/>
  <c r="Y191" i="1"/>
  <c r="AB191" i="1" s="1"/>
  <c r="AE191" i="1" s="1"/>
  <c r="AN191" i="1" s="1"/>
  <c r="AN119" i="1"/>
  <c r="AM87" i="1"/>
  <c r="AJ132" i="1"/>
  <c r="AJ141" i="1" s="1"/>
  <c r="Y164" i="1"/>
  <c r="AB164" i="1" s="1"/>
  <c r="AE164" i="1" s="1"/>
  <c r="AN164" i="1" s="1"/>
  <c r="AN92" i="1"/>
  <c r="AN88" i="1"/>
  <c r="AN200" i="1"/>
  <c r="AN102" i="1"/>
  <c r="Y174" i="1"/>
  <c r="AB174" i="1" s="1"/>
  <c r="AE174" i="1" s="1"/>
  <c r="AN174" i="1" s="1"/>
  <c r="AN60" i="1"/>
  <c r="AB211" i="1"/>
  <c r="AE211" i="1" s="1"/>
  <c r="AN211" i="1" s="1"/>
  <c r="AN139" i="1"/>
  <c r="Y193" i="1"/>
  <c r="AB193" i="1" s="1"/>
  <c r="AE193" i="1" s="1"/>
  <c r="AN193" i="1" s="1"/>
  <c r="AN121" i="1"/>
  <c r="AN160" i="1"/>
  <c r="AN128" i="1"/>
  <c r="Y199" i="1"/>
  <c r="AB199" i="1" s="1"/>
  <c r="AE199" i="1" s="1"/>
  <c r="AN199" i="1" s="1"/>
  <c r="AN127" i="1"/>
  <c r="AN131" i="1"/>
  <c r="Y203" i="1"/>
  <c r="AB203" i="1" s="1"/>
  <c r="AE203" i="1" s="1"/>
  <c r="AN203" i="1" s="1"/>
  <c r="Y132" i="1"/>
  <c r="Y141" i="1" s="1"/>
  <c r="AB86" i="1"/>
  <c r="AB208" i="1"/>
  <c r="AE208" i="1" s="1"/>
  <c r="AN208" i="1" s="1"/>
  <c r="Y179" i="1"/>
  <c r="AB179" i="1" s="1"/>
  <c r="AE179" i="1" s="1"/>
  <c r="AN179" i="1" s="1"/>
  <c r="AN107" i="1"/>
  <c r="Y197" i="1"/>
  <c r="AB197" i="1" s="1"/>
  <c r="AE197" i="1" s="1"/>
  <c r="AN197" i="1" s="1"/>
  <c r="AN125" i="1"/>
  <c r="Y181" i="1"/>
  <c r="AB181" i="1" s="1"/>
  <c r="AE181" i="1" s="1"/>
  <c r="AN181" i="1" s="1"/>
  <c r="AN109" i="1"/>
  <c r="Y198" i="1"/>
  <c r="AB198" i="1" s="1"/>
  <c r="AE198" i="1" s="1"/>
  <c r="AN198" i="1" s="1"/>
  <c r="AN126" i="1"/>
  <c r="AN134" i="1"/>
  <c r="AB206" i="1"/>
  <c r="AE206" i="1" s="1"/>
  <c r="AN206" i="1" s="1"/>
  <c r="AN123" i="1"/>
  <c r="Y187" i="1"/>
  <c r="AB187" i="1" s="1"/>
  <c r="AE187" i="1" s="1"/>
  <c r="AN187" i="1" s="1"/>
  <c r="AN115" i="1"/>
  <c r="AN98" i="1"/>
  <c r="Y170" i="1"/>
  <c r="AB170" i="1" s="1"/>
  <c r="AE170" i="1" s="1"/>
  <c r="AN170" i="1" s="1"/>
  <c r="Y169" i="1"/>
  <c r="AB169" i="1" s="1"/>
  <c r="AE169" i="1" s="1"/>
  <c r="AN169" i="1" s="1"/>
  <c r="AN97" i="1"/>
  <c r="AJ158" i="1"/>
  <c r="Y186" i="1"/>
  <c r="AB186" i="1" s="1"/>
  <c r="AE186" i="1" s="1"/>
  <c r="AN186" i="1" s="1"/>
  <c r="AN114" i="1"/>
  <c r="AN205" i="1" l="1"/>
  <c r="AN69" i="1"/>
  <c r="AG159" i="1"/>
  <c r="AM132" i="1"/>
  <c r="AM141" i="1" s="1"/>
  <c r="AN87" i="1"/>
  <c r="AE86" i="1"/>
  <c r="AB132" i="1"/>
  <c r="AB141" i="1" s="1"/>
  <c r="AM158" i="1"/>
  <c r="AJ159" i="1" l="1"/>
  <c r="AG204" i="1"/>
  <c r="AG213" i="1" s="1"/>
  <c r="AE132" i="1"/>
  <c r="AE141" i="1" s="1"/>
  <c r="Y158" i="1"/>
  <c r="AN86" i="1"/>
  <c r="AN132" i="1" s="1"/>
  <c r="AN141" i="1" s="1"/>
  <c r="AM159" i="1" l="1"/>
  <c r="AJ204" i="1"/>
  <c r="AJ213" i="1" s="1"/>
  <c r="Y204" i="1"/>
  <c r="Y213" i="1" s="1"/>
  <c r="AB158" i="1"/>
  <c r="AN159" i="1" l="1"/>
  <c r="AM204" i="1"/>
  <c r="AM213" i="1" s="1"/>
  <c r="AE158" i="1"/>
  <c r="AB204" i="1"/>
  <c r="AB213" i="1" s="1"/>
  <c r="AE204" i="1" l="1"/>
  <c r="AE213" i="1" s="1"/>
  <c r="AN158" i="1"/>
  <c r="AN204" i="1" s="1"/>
  <c r="AN213" i="1" s="1"/>
  <c r="E285" i="37" l="1"/>
  <c r="E368" i="37"/>
  <c r="P353" i="37"/>
  <c r="Q353" i="37"/>
  <c r="P354" i="37"/>
  <c r="Q354" i="37"/>
  <c r="P355" i="37"/>
  <c r="Q355" i="37"/>
  <c r="P356" i="37"/>
  <c r="Q356" i="37"/>
  <c r="P357" i="37"/>
  <c r="Q357" i="37"/>
  <c r="P358" i="37"/>
  <c r="Q358" i="37"/>
  <c r="P359" i="37"/>
  <c r="Q359" i="37"/>
  <c r="P360" i="37"/>
  <c r="Q360" i="37"/>
  <c r="P325" i="37"/>
  <c r="Q325" i="37"/>
  <c r="P326" i="37"/>
  <c r="Q326" i="37"/>
  <c r="P327" i="37"/>
  <c r="Q327" i="37"/>
  <c r="P328" i="37"/>
  <c r="Q328" i="37"/>
  <c r="P329" i="37"/>
  <c r="Q329" i="37"/>
  <c r="P330" i="37"/>
  <c r="Q330" i="37"/>
  <c r="P331" i="37"/>
  <c r="Q331" i="37"/>
  <c r="P332" i="37"/>
  <c r="Q332" i="37"/>
  <c r="P333" i="37"/>
  <c r="Q333" i="37"/>
  <c r="P334" i="37"/>
  <c r="Q334" i="37"/>
  <c r="P335" i="37"/>
  <c r="Q335" i="37"/>
  <c r="P336" i="37"/>
  <c r="Q336" i="37"/>
  <c r="P337" i="37"/>
  <c r="Q337" i="37"/>
  <c r="P338" i="37"/>
  <c r="Q338" i="37"/>
  <c r="P339" i="37"/>
  <c r="Q339" i="37"/>
  <c r="P340" i="37"/>
  <c r="Q340" i="37"/>
  <c r="P341" i="37"/>
  <c r="Q341" i="37"/>
  <c r="P342" i="37"/>
  <c r="Q342" i="37"/>
  <c r="P343" i="37"/>
  <c r="Q343" i="37"/>
  <c r="P344" i="37"/>
  <c r="Q344" i="37"/>
  <c r="P345" i="37"/>
  <c r="Q345" i="37"/>
  <c r="P346" i="37"/>
  <c r="Q346" i="37"/>
  <c r="P347" i="37"/>
  <c r="Q347" i="37"/>
  <c r="P348" i="37"/>
  <c r="Q348" i="37"/>
  <c r="P349" i="37"/>
  <c r="Q349" i="37"/>
  <c r="P350" i="37"/>
  <c r="Q350" i="37"/>
  <c r="P351" i="37"/>
  <c r="Q351" i="37"/>
  <c r="P352" i="37"/>
  <c r="Q352" i="37"/>
  <c r="P316" i="37"/>
  <c r="Q316" i="37"/>
  <c r="P317" i="37"/>
  <c r="Q317" i="37"/>
  <c r="P318" i="37"/>
  <c r="Q318" i="37"/>
  <c r="P319" i="37"/>
  <c r="Q319" i="37"/>
  <c r="P320" i="37"/>
  <c r="Q320" i="37"/>
  <c r="P321" i="37"/>
  <c r="Q321" i="37"/>
  <c r="P322" i="37"/>
  <c r="Q322" i="37"/>
  <c r="P323" i="37"/>
  <c r="Q323" i="37"/>
  <c r="P324" i="37"/>
  <c r="Q324" i="37"/>
  <c r="Q315" i="37"/>
  <c r="P315" i="37"/>
  <c r="E362" i="37"/>
  <c r="F362" i="37"/>
  <c r="E363" i="37"/>
  <c r="F363" i="37"/>
  <c r="E364" i="37"/>
  <c r="F364" i="37"/>
  <c r="E365" i="37"/>
  <c r="F365" i="37"/>
  <c r="E366" i="37"/>
  <c r="F366" i="37"/>
  <c r="E367" i="37"/>
  <c r="F367" i="37"/>
  <c r="F368" i="37"/>
  <c r="E369" i="37"/>
  <c r="F369" i="37"/>
  <c r="H316" i="37" l="1"/>
  <c r="I316" i="37"/>
  <c r="H317" i="37"/>
  <c r="I317" i="37"/>
  <c r="H318" i="37"/>
  <c r="I318" i="37"/>
  <c r="H319" i="37"/>
  <c r="I319" i="37"/>
  <c r="H320" i="37"/>
  <c r="I320" i="37"/>
  <c r="H321" i="37"/>
  <c r="I321" i="37"/>
  <c r="H322" i="37"/>
  <c r="I322" i="37"/>
  <c r="H323" i="37"/>
  <c r="I323" i="37"/>
  <c r="H324" i="37"/>
  <c r="I324" i="37"/>
  <c r="H325" i="37"/>
  <c r="I325" i="37"/>
  <c r="H326" i="37"/>
  <c r="I326" i="37"/>
  <c r="H327" i="37"/>
  <c r="I327" i="37"/>
  <c r="H328" i="37"/>
  <c r="I328" i="37"/>
  <c r="H329" i="37"/>
  <c r="I329" i="37"/>
  <c r="H330" i="37"/>
  <c r="I330" i="37"/>
  <c r="H331" i="37"/>
  <c r="I331" i="37"/>
  <c r="H332" i="37"/>
  <c r="J332" i="37" s="1"/>
  <c r="I332" i="37"/>
  <c r="H333" i="37"/>
  <c r="I333" i="37"/>
  <c r="H334" i="37"/>
  <c r="I334" i="37"/>
  <c r="H335" i="37"/>
  <c r="I335" i="37"/>
  <c r="H336" i="37"/>
  <c r="I336" i="37"/>
  <c r="H337" i="37"/>
  <c r="I337" i="37"/>
  <c r="H338" i="37"/>
  <c r="I338" i="37"/>
  <c r="H339" i="37"/>
  <c r="I339" i="37"/>
  <c r="H340" i="37"/>
  <c r="I340" i="37"/>
  <c r="H341" i="37"/>
  <c r="I341" i="37"/>
  <c r="H342" i="37"/>
  <c r="I342" i="37"/>
  <c r="H343" i="37"/>
  <c r="I343" i="37"/>
  <c r="H344" i="37"/>
  <c r="I344" i="37"/>
  <c r="H345" i="37"/>
  <c r="I345" i="37"/>
  <c r="H346" i="37"/>
  <c r="I346" i="37"/>
  <c r="H347" i="37"/>
  <c r="I347" i="37"/>
  <c r="H348" i="37"/>
  <c r="I348" i="37"/>
  <c r="H349" i="37"/>
  <c r="I349" i="37"/>
  <c r="H350" i="37"/>
  <c r="I350" i="37"/>
  <c r="H351" i="37"/>
  <c r="I351" i="37"/>
  <c r="H352" i="37"/>
  <c r="I352" i="37"/>
  <c r="H353" i="37"/>
  <c r="I353" i="37"/>
  <c r="H354" i="37"/>
  <c r="I354" i="37"/>
  <c r="H355" i="37"/>
  <c r="I355" i="37"/>
  <c r="H356" i="37"/>
  <c r="I356" i="37"/>
  <c r="H357" i="37"/>
  <c r="I357" i="37"/>
  <c r="H358" i="37"/>
  <c r="I358" i="37"/>
  <c r="H359" i="37"/>
  <c r="I359" i="37"/>
  <c r="H360" i="37"/>
  <c r="I360" i="37"/>
  <c r="I315" i="37"/>
  <c r="H315" i="37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Q315" i="36"/>
  <c r="P315" i="36"/>
  <c r="H316" i="36"/>
  <c r="I316" i="36"/>
  <c r="H317" i="36"/>
  <c r="I317" i="36"/>
  <c r="H318" i="36"/>
  <c r="I318" i="36"/>
  <c r="H319" i="36"/>
  <c r="I319" i="36"/>
  <c r="H320" i="36"/>
  <c r="I320" i="36"/>
  <c r="H321" i="36"/>
  <c r="I321" i="36"/>
  <c r="H322" i="36"/>
  <c r="I322" i="36"/>
  <c r="H323" i="36"/>
  <c r="I323" i="36"/>
  <c r="H324" i="36"/>
  <c r="I324" i="36"/>
  <c r="H325" i="36"/>
  <c r="I325" i="36"/>
  <c r="H326" i="36"/>
  <c r="I326" i="36"/>
  <c r="H327" i="36"/>
  <c r="I327" i="36"/>
  <c r="H328" i="36"/>
  <c r="I328" i="36"/>
  <c r="H329" i="36"/>
  <c r="I329" i="36"/>
  <c r="H330" i="36"/>
  <c r="I330" i="36"/>
  <c r="H331" i="36"/>
  <c r="I331" i="36"/>
  <c r="H332" i="36"/>
  <c r="I332" i="36"/>
  <c r="H333" i="36"/>
  <c r="I333" i="36"/>
  <c r="H334" i="36"/>
  <c r="I334" i="36"/>
  <c r="H335" i="36"/>
  <c r="I335" i="36"/>
  <c r="H336" i="36"/>
  <c r="I336" i="36"/>
  <c r="H337" i="36"/>
  <c r="I337" i="36"/>
  <c r="H338" i="36"/>
  <c r="I338" i="36"/>
  <c r="H339" i="36"/>
  <c r="I339" i="36"/>
  <c r="H340" i="36"/>
  <c r="I340" i="36"/>
  <c r="H341" i="36"/>
  <c r="I341" i="36"/>
  <c r="H342" i="36"/>
  <c r="I342" i="36"/>
  <c r="H343" i="36"/>
  <c r="I343" i="36"/>
  <c r="H344" i="36"/>
  <c r="I344" i="36"/>
  <c r="H345" i="36"/>
  <c r="I345" i="36"/>
  <c r="H346" i="36"/>
  <c r="I346" i="36"/>
  <c r="H347" i="36"/>
  <c r="I347" i="36"/>
  <c r="H348" i="36"/>
  <c r="I348" i="36"/>
  <c r="H349" i="36"/>
  <c r="I349" i="36"/>
  <c r="H350" i="36"/>
  <c r="I350" i="36"/>
  <c r="H351" i="36"/>
  <c r="I351" i="36"/>
  <c r="H352" i="36"/>
  <c r="I352" i="36"/>
  <c r="H353" i="36"/>
  <c r="I353" i="36"/>
  <c r="H354" i="36"/>
  <c r="I354" i="36"/>
  <c r="H355" i="36"/>
  <c r="I355" i="36"/>
  <c r="H356" i="36"/>
  <c r="I356" i="36"/>
  <c r="H357" i="36"/>
  <c r="I357" i="36"/>
  <c r="H358" i="36"/>
  <c r="I358" i="36"/>
  <c r="H359" i="36"/>
  <c r="I359" i="36"/>
  <c r="H360" i="36"/>
  <c r="I360" i="36"/>
  <c r="I315" i="36"/>
  <c r="H315" i="36"/>
  <c r="P316" i="3"/>
  <c r="Q316" i="3"/>
  <c r="P317" i="3"/>
  <c r="Q317" i="3"/>
  <c r="P318" i="3"/>
  <c r="Q318" i="3"/>
  <c r="P319" i="3"/>
  <c r="Q319" i="3"/>
  <c r="P320" i="3"/>
  <c r="Q320" i="3"/>
  <c r="P321" i="3"/>
  <c r="Q321" i="3"/>
  <c r="P322" i="3"/>
  <c r="Q322" i="3"/>
  <c r="P323" i="3"/>
  <c r="Q323" i="3"/>
  <c r="P324" i="3"/>
  <c r="Q324" i="3"/>
  <c r="P325" i="3"/>
  <c r="Q325" i="3"/>
  <c r="P326" i="3"/>
  <c r="Q326" i="3"/>
  <c r="P327" i="3"/>
  <c r="Q327" i="3"/>
  <c r="P328" i="3"/>
  <c r="Q328" i="3"/>
  <c r="P329" i="3"/>
  <c r="Q329" i="3"/>
  <c r="P330" i="3"/>
  <c r="Q330" i="3"/>
  <c r="P331" i="3"/>
  <c r="Q331" i="3"/>
  <c r="P332" i="3"/>
  <c r="Q332" i="3"/>
  <c r="P333" i="3"/>
  <c r="Q333" i="3"/>
  <c r="P334" i="3"/>
  <c r="Q334" i="3"/>
  <c r="P335" i="3"/>
  <c r="Q335" i="3"/>
  <c r="P336" i="3"/>
  <c r="Q336" i="3"/>
  <c r="P337" i="3"/>
  <c r="Q337" i="3"/>
  <c r="P338" i="3"/>
  <c r="Q338" i="3"/>
  <c r="P339" i="3"/>
  <c r="Q339" i="3"/>
  <c r="P340" i="3"/>
  <c r="Q340" i="3"/>
  <c r="P341" i="3"/>
  <c r="Q341" i="3"/>
  <c r="P342" i="3"/>
  <c r="Q342" i="3"/>
  <c r="P343" i="3"/>
  <c r="Q343" i="3"/>
  <c r="P344" i="3"/>
  <c r="Q344" i="3"/>
  <c r="P345" i="3"/>
  <c r="Q345" i="3"/>
  <c r="P346" i="3"/>
  <c r="Q346" i="3"/>
  <c r="P347" i="3"/>
  <c r="Q347" i="3"/>
  <c r="P348" i="3"/>
  <c r="Q348" i="3"/>
  <c r="P349" i="3"/>
  <c r="Q349" i="3"/>
  <c r="P350" i="3"/>
  <c r="Q350" i="3"/>
  <c r="P351" i="3"/>
  <c r="Q351" i="3"/>
  <c r="P352" i="3"/>
  <c r="Q352" i="3"/>
  <c r="P353" i="3"/>
  <c r="Q353" i="3"/>
  <c r="P354" i="3"/>
  <c r="Q354" i="3"/>
  <c r="P355" i="3"/>
  <c r="Q355" i="3"/>
  <c r="P356" i="3"/>
  <c r="Q356" i="3"/>
  <c r="P357" i="3"/>
  <c r="Q357" i="3"/>
  <c r="P358" i="3"/>
  <c r="Q358" i="3"/>
  <c r="P359" i="3"/>
  <c r="Q359" i="3"/>
  <c r="P360" i="3"/>
  <c r="Q360" i="3"/>
  <c r="Q315" i="3"/>
  <c r="P315" i="3"/>
  <c r="H316" i="3"/>
  <c r="I316" i="3"/>
  <c r="H317" i="3"/>
  <c r="I317" i="3"/>
  <c r="H318" i="3"/>
  <c r="I318" i="3"/>
  <c r="H319" i="3"/>
  <c r="I319" i="3"/>
  <c r="H320" i="3"/>
  <c r="I320" i="3"/>
  <c r="H321" i="3"/>
  <c r="I321" i="3"/>
  <c r="H322" i="3"/>
  <c r="I322" i="3"/>
  <c r="H323" i="3"/>
  <c r="I323" i="3"/>
  <c r="H324" i="3"/>
  <c r="I324" i="3"/>
  <c r="H325" i="3"/>
  <c r="I325" i="3"/>
  <c r="H326" i="3"/>
  <c r="I326" i="3"/>
  <c r="H327" i="3"/>
  <c r="I327" i="3"/>
  <c r="H328" i="3"/>
  <c r="I328" i="3"/>
  <c r="H329" i="3"/>
  <c r="I329" i="3"/>
  <c r="H330" i="3"/>
  <c r="I330" i="3"/>
  <c r="H331" i="3"/>
  <c r="I331" i="3"/>
  <c r="H332" i="3"/>
  <c r="I332" i="3"/>
  <c r="H333" i="3"/>
  <c r="I333" i="3"/>
  <c r="H334" i="3"/>
  <c r="I334" i="3"/>
  <c r="H335" i="3"/>
  <c r="I335" i="3"/>
  <c r="H336" i="3"/>
  <c r="I336" i="3"/>
  <c r="H337" i="3"/>
  <c r="I337" i="3"/>
  <c r="H338" i="3"/>
  <c r="I338" i="3"/>
  <c r="H339" i="3"/>
  <c r="I339" i="3"/>
  <c r="H340" i="3"/>
  <c r="I340" i="3"/>
  <c r="H341" i="3"/>
  <c r="I341" i="3"/>
  <c r="H342" i="3"/>
  <c r="I342" i="3"/>
  <c r="H343" i="3"/>
  <c r="I343" i="3"/>
  <c r="H344" i="3"/>
  <c r="I344" i="3"/>
  <c r="H345" i="3"/>
  <c r="I345" i="3"/>
  <c r="H346" i="3"/>
  <c r="I346" i="3"/>
  <c r="H347" i="3"/>
  <c r="I347" i="3"/>
  <c r="H348" i="3"/>
  <c r="I348" i="3"/>
  <c r="H349" i="3"/>
  <c r="I349" i="3"/>
  <c r="H350" i="3"/>
  <c r="I350" i="3"/>
  <c r="H351" i="3"/>
  <c r="I351" i="3"/>
  <c r="H352" i="3"/>
  <c r="I352" i="3"/>
  <c r="H353" i="3"/>
  <c r="I353" i="3"/>
  <c r="H354" i="3"/>
  <c r="I354" i="3"/>
  <c r="H355" i="3"/>
  <c r="I355" i="3"/>
  <c r="H356" i="3"/>
  <c r="I356" i="3"/>
  <c r="H357" i="3"/>
  <c r="I357" i="3"/>
  <c r="H358" i="3"/>
  <c r="I358" i="3"/>
  <c r="H359" i="3"/>
  <c r="I359" i="3"/>
  <c r="H360" i="3"/>
  <c r="I360" i="3"/>
  <c r="I315" i="3"/>
  <c r="H315" i="3"/>
  <c r="AT205" i="1"/>
  <c r="AT206" i="1"/>
  <c r="AT207" i="1"/>
  <c r="AT208" i="1"/>
  <c r="AT209" i="1"/>
  <c r="AT210" i="1"/>
  <c r="AT211" i="1"/>
  <c r="AT212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L135" i="1"/>
  <c r="N134" i="1"/>
  <c r="M134" i="1"/>
  <c r="N133" i="1"/>
  <c r="M133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D135" i="1"/>
  <c r="Q131" i="1"/>
  <c r="P131" i="1"/>
  <c r="Q130" i="1"/>
  <c r="P130" i="1"/>
  <c r="Q129" i="1"/>
  <c r="P129" i="1"/>
  <c r="Q128" i="1"/>
  <c r="BF128" i="1" s="1"/>
  <c r="P128" i="1"/>
  <c r="BE128" i="1" s="1"/>
  <c r="Q127" i="1"/>
  <c r="BF127" i="1" s="1"/>
  <c r="P127" i="1"/>
  <c r="BE127" i="1" s="1"/>
  <c r="Q126" i="1"/>
  <c r="BF126" i="1" s="1"/>
  <c r="P126" i="1"/>
  <c r="BE126" i="1" s="1"/>
  <c r="Q125" i="1"/>
  <c r="P125" i="1"/>
  <c r="Q124" i="1"/>
  <c r="BF124" i="1" s="1"/>
  <c r="P124" i="1"/>
  <c r="BE124" i="1" s="1"/>
  <c r="Q123" i="1"/>
  <c r="P123" i="1"/>
  <c r="Q122" i="1"/>
  <c r="BF122" i="1" s="1"/>
  <c r="P122" i="1"/>
  <c r="BE122" i="1" s="1"/>
  <c r="Q121" i="1"/>
  <c r="BF121" i="1" s="1"/>
  <c r="P121" i="1"/>
  <c r="BE121" i="1" s="1"/>
  <c r="Q120" i="1"/>
  <c r="BF120" i="1" s="1"/>
  <c r="P120" i="1"/>
  <c r="BE120" i="1" s="1"/>
  <c r="Q119" i="1"/>
  <c r="BF119" i="1" s="1"/>
  <c r="P119" i="1"/>
  <c r="BE119" i="1" s="1"/>
  <c r="Q118" i="1"/>
  <c r="BF118" i="1" s="1"/>
  <c r="P118" i="1"/>
  <c r="BE118" i="1" s="1"/>
  <c r="Q117" i="1"/>
  <c r="BF117" i="1" s="1"/>
  <c r="P117" i="1"/>
  <c r="BE117" i="1" s="1"/>
  <c r="Q116" i="1"/>
  <c r="BF116" i="1" s="1"/>
  <c r="P116" i="1"/>
  <c r="BE116" i="1" s="1"/>
  <c r="Q115" i="1"/>
  <c r="BF115" i="1" s="1"/>
  <c r="P115" i="1"/>
  <c r="BE115" i="1" s="1"/>
  <c r="Q114" i="1"/>
  <c r="BF114" i="1" s="1"/>
  <c r="P114" i="1"/>
  <c r="BE114" i="1" s="1"/>
  <c r="Q113" i="1"/>
  <c r="BF113" i="1" s="1"/>
  <c r="P113" i="1"/>
  <c r="BE113" i="1" s="1"/>
  <c r="Q112" i="1"/>
  <c r="BF112" i="1" s="1"/>
  <c r="P112" i="1"/>
  <c r="BE112" i="1" s="1"/>
  <c r="Q111" i="1"/>
  <c r="BF111" i="1" s="1"/>
  <c r="P111" i="1"/>
  <c r="BE111" i="1" s="1"/>
  <c r="Q110" i="1"/>
  <c r="BF110" i="1" s="1"/>
  <c r="P110" i="1"/>
  <c r="BE110" i="1" s="1"/>
  <c r="BF146" i="1" s="1"/>
  <c r="Q109" i="1"/>
  <c r="BF109" i="1" s="1"/>
  <c r="P109" i="1"/>
  <c r="BE109" i="1" s="1"/>
  <c r="Q108" i="1"/>
  <c r="BF108" i="1" s="1"/>
  <c r="P108" i="1"/>
  <c r="BE108" i="1" s="1"/>
  <c r="Q107" i="1"/>
  <c r="BF107" i="1" s="1"/>
  <c r="P107" i="1"/>
  <c r="BE107" i="1" s="1"/>
  <c r="Q106" i="1"/>
  <c r="BF106" i="1" s="1"/>
  <c r="P106" i="1"/>
  <c r="BE106" i="1" s="1"/>
  <c r="Q105" i="1"/>
  <c r="BF105" i="1" s="1"/>
  <c r="P105" i="1"/>
  <c r="BE105" i="1" s="1"/>
  <c r="Q104" i="1"/>
  <c r="P104" i="1"/>
  <c r="Q103" i="1"/>
  <c r="P103" i="1"/>
  <c r="Q102" i="1"/>
  <c r="BF102" i="1" s="1"/>
  <c r="P102" i="1"/>
  <c r="BE102" i="1" s="1"/>
  <c r="Q101" i="1"/>
  <c r="BF101" i="1" s="1"/>
  <c r="P101" i="1"/>
  <c r="BE101" i="1" s="1"/>
  <c r="Q100" i="1"/>
  <c r="BF100" i="1" s="1"/>
  <c r="P100" i="1"/>
  <c r="BE100" i="1" s="1"/>
  <c r="Q99" i="1"/>
  <c r="BF99" i="1" s="1"/>
  <c r="P99" i="1"/>
  <c r="BE99" i="1" s="1"/>
  <c r="Q98" i="1"/>
  <c r="BF98" i="1" s="1"/>
  <c r="P98" i="1"/>
  <c r="BE98" i="1" s="1"/>
  <c r="Q97" i="1"/>
  <c r="BF97" i="1" s="1"/>
  <c r="P97" i="1"/>
  <c r="BE97" i="1" s="1"/>
  <c r="Q96" i="1"/>
  <c r="BF96" i="1" s="1"/>
  <c r="P96" i="1"/>
  <c r="BE96" i="1" s="1"/>
  <c r="Q95" i="1"/>
  <c r="BF95" i="1" s="1"/>
  <c r="P95" i="1"/>
  <c r="BE95" i="1" s="1"/>
  <c r="Q94" i="1"/>
  <c r="BF94" i="1" s="1"/>
  <c r="P94" i="1"/>
  <c r="BE94" i="1" s="1"/>
  <c r="Q93" i="1"/>
  <c r="BF93" i="1" s="1"/>
  <c r="P93" i="1"/>
  <c r="BE93" i="1" s="1"/>
  <c r="Q92" i="1"/>
  <c r="BF92" i="1" s="1"/>
  <c r="P92" i="1"/>
  <c r="BE92" i="1" s="1"/>
  <c r="Q91" i="1"/>
  <c r="BF91" i="1" s="1"/>
  <c r="P91" i="1"/>
  <c r="BE91" i="1" s="1"/>
  <c r="Q90" i="1"/>
  <c r="BF90" i="1" s="1"/>
  <c r="P90" i="1"/>
  <c r="BE90" i="1" s="1"/>
  <c r="Q89" i="1"/>
  <c r="BF89" i="1" s="1"/>
  <c r="P89" i="1"/>
  <c r="BE89" i="1" s="1"/>
  <c r="Q88" i="1"/>
  <c r="BF88" i="1" s="1"/>
  <c r="P88" i="1"/>
  <c r="BE88" i="1" s="1"/>
  <c r="Q87" i="1"/>
  <c r="BF87" i="1" s="1"/>
  <c r="P87" i="1"/>
  <c r="BE87" i="1" s="1"/>
  <c r="Q86" i="1"/>
  <c r="P86" i="1"/>
  <c r="I131" i="1"/>
  <c r="H131" i="1"/>
  <c r="I130" i="1"/>
  <c r="H130" i="1"/>
  <c r="I129" i="1"/>
  <c r="H129" i="1"/>
  <c r="I128" i="1"/>
  <c r="AX128" i="1" s="1"/>
  <c r="H128" i="1"/>
  <c r="AW128" i="1" s="1"/>
  <c r="I127" i="1"/>
  <c r="AX127" i="1" s="1"/>
  <c r="H127" i="1"/>
  <c r="AW127" i="1" s="1"/>
  <c r="I126" i="1"/>
  <c r="AX126" i="1" s="1"/>
  <c r="H126" i="1"/>
  <c r="AW126" i="1" s="1"/>
  <c r="I125" i="1"/>
  <c r="H125" i="1"/>
  <c r="I124" i="1"/>
  <c r="AX124" i="1" s="1"/>
  <c r="H124" i="1"/>
  <c r="AW124" i="1" s="1"/>
  <c r="I123" i="1"/>
  <c r="H123" i="1"/>
  <c r="I122" i="1"/>
  <c r="AX122" i="1" s="1"/>
  <c r="H122" i="1"/>
  <c r="AW122" i="1" s="1"/>
  <c r="I121" i="1"/>
  <c r="AX121" i="1" s="1"/>
  <c r="H121" i="1"/>
  <c r="AW121" i="1" s="1"/>
  <c r="I120" i="1"/>
  <c r="AX120" i="1" s="1"/>
  <c r="H120" i="1"/>
  <c r="AW120" i="1" s="1"/>
  <c r="I119" i="1"/>
  <c r="AX119" i="1" s="1"/>
  <c r="H119" i="1"/>
  <c r="AW119" i="1" s="1"/>
  <c r="I118" i="1"/>
  <c r="AX118" i="1" s="1"/>
  <c r="H118" i="1"/>
  <c r="AW118" i="1" s="1"/>
  <c r="I117" i="1"/>
  <c r="AX117" i="1" s="1"/>
  <c r="H117" i="1"/>
  <c r="AW117" i="1" s="1"/>
  <c r="I116" i="1"/>
  <c r="AX116" i="1" s="1"/>
  <c r="H116" i="1"/>
  <c r="AW116" i="1" s="1"/>
  <c r="I115" i="1"/>
  <c r="AX115" i="1" s="1"/>
  <c r="H115" i="1"/>
  <c r="AW115" i="1" s="1"/>
  <c r="I114" i="1"/>
  <c r="AX114" i="1" s="1"/>
  <c r="H114" i="1"/>
  <c r="AW114" i="1" s="1"/>
  <c r="I113" i="1"/>
  <c r="AX113" i="1" s="1"/>
  <c r="H113" i="1"/>
  <c r="AW113" i="1" s="1"/>
  <c r="I112" i="1"/>
  <c r="AX112" i="1" s="1"/>
  <c r="H112" i="1"/>
  <c r="AW112" i="1" s="1"/>
  <c r="I111" i="1"/>
  <c r="AX111" i="1" s="1"/>
  <c r="H111" i="1"/>
  <c r="AW111" i="1" s="1"/>
  <c r="I110" i="1"/>
  <c r="AX110" i="1" s="1"/>
  <c r="H110" i="1"/>
  <c r="AW110" i="1" s="1"/>
  <c r="I109" i="1"/>
  <c r="AX109" i="1" s="1"/>
  <c r="H109" i="1"/>
  <c r="AW109" i="1" s="1"/>
  <c r="I108" i="1"/>
  <c r="AX108" i="1" s="1"/>
  <c r="H108" i="1"/>
  <c r="AW108" i="1" s="1"/>
  <c r="I107" i="1"/>
  <c r="AX107" i="1" s="1"/>
  <c r="H107" i="1"/>
  <c r="AW107" i="1" s="1"/>
  <c r="I106" i="1"/>
  <c r="AX106" i="1" s="1"/>
  <c r="H106" i="1"/>
  <c r="AW106" i="1" s="1"/>
  <c r="I105" i="1"/>
  <c r="AX105" i="1" s="1"/>
  <c r="H105" i="1"/>
  <c r="AW105" i="1" s="1"/>
  <c r="I104" i="1"/>
  <c r="H104" i="1"/>
  <c r="I103" i="1"/>
  <c r="H103" i="1"/>
  <c r="I102" i="1"/>
  <c r="AX102" i="1" s="1"/>
  <c r="H102" i="1"/>
  <c r="AW102" i="1" s="1"/>
  <c r="I101" i="1"/>
  <c r="AX101" i="1" s="1"/>
  <c r="H101" i="1"/>
  <c r="AW101" i="1" s="1"/>
  <c r="I100" i="1"/>
  <c r="AX100" i="1" s="1"/>
  <c r="H100" i="1"/>
  <c r="AW100" i="1" s="1"/>
  <c r="I99" i="1"/>
  <c r="AX99" i="1" s="1"/>
  <c r="H99" i="1"/>
  <c r="AW99" i="1" s="1"/>
  <c r="I98" i="1"/>
  <c r="AX98" i="1" s="1"/>
  <c r="H98" i="1"/>
  <c r="AW98" i="1" s="1"/>
  <c r="I97" i="1"/>
  <c r="AX97" i="1" s="1"/>
  <c r="H97" i="1"/>
  <c r="AW97" i="1" s="1"/>
  <c r="I96" i="1"/>
  <c r="AX96" i="1" s="1"/>
  <c r="H96" i="1"/>
  <c r="AW96" i="1" s="1"/>
  <c r="I95" i="1"/>
  <c r="AX95" i="1" s="1"/>
  <c r="H95" i="1"/>
  <c r="AW95" i="1" s="1"/>
  <c r="I94" i="1"/>
  <c r="AX94" i="1" s="1"/>
  <c r="H94" i="1"/>
  <c r="AW94" i="1" s="1"/>
  <c r="I93" i="1"/>
  <c r="AX93" i="1" s="1"/>
  <c r="H93" i="1"/>
  <c r="AW93" i="1" s="1"/>
  <c r="I92" i="1"/>
  <c r="AX92" i="1" s="1"/>
  <c r="H92" i="1"/>
  <c r="AW92" i="1" s="1"/>
  <c r="I91" i="1"/>
  <c r="AX91" i="1" s="1"/>
  <c r="H91" i="1"/>
  <c r="AW91" i="1" s="1"/>
  <c r="I90" i="1"/>
  <c r="AX90" i="1" s="1"/>
  <c r="H90" i="1"/>
  <c r="AW90" i="1" s="1"/>
  <c r="I89" i="1"/>
  <c r="AX89" i="1" s="1"/>
  <c r="H89" i="1"/>
  <c r="AW89" i="1" s="1"/>
  <c r="I88" i="1"/>
  <c r="AX88" i="1" s="1"/>
  <c r="H88" i="1"/>
  <c r="AW88" i="1" s="1"/>
  <c r="I87" i="1"/>
  <c r="AX87" i="1" s="1"/>
  <c r="H87" i="1"/>
  <c r="AW87" i="1" s="1"/>
  <c r="I86" i="1"/>
  <c r="H86" i="1"/>
  <c r="M14" i="1"/>
  <c r="N14" i="1"/>
  <c r="M15" i="1"/>
  <c r="BB15" i="1" s="1"/>
  <c r="N15" i="1"/>
  <c r="BC15" i="1" s="1"/>
  <c r="M16" i="1"/>
  <c r="BB16" i="1" s="1"/>
  <c r="N16" i="1"/>
  <c r="BC16" i="1" s="1"/>
  <c r="M17" i="1"/>
  <c r="BB17" i="1" s="1"/>
  <c r="N17" i="1"/>
  <c r="BC17" i="1" s="1"/>
  <c r="M18" i="1"/>
  <c r="BB18" i="1" s="1"/>
  <c r="N18" i="1"/>
  <c r="BC18" i="1" s="1"/>
  <c r="M19" i="1"/>
  <c r="BB19" i="1" s="1"/>
  <c r="N19" i="1"/>
  <c r="BC19" i="1" s="1"/>
  <c r="M20" i="1"/>
  <c r="BB20" i="1" s="1"/>
  <c r="N20" i="1"/>
  <c r="BC20" i="1" s="1"/>
  <c r="M21" i="1"/>
  <c r="BB21" i="1" s="1"/>
  <c r="N21" i="1"/>
  <c r="BC21" i="1" s="1"/>
  <c r="M22" i="1"/>
  <c r="BB22" i="1" s="1"/>
  <c r="N22" i="1"/>
  <c r="BC22" i="1" s="1"/>
  <c r="M23" i="1"/>
  <c r="BB23" i="1" s="1"/>
  <c r="N23" i="1"/>
  <c r="BC23" i="1" s="1"/>
  <c r="M24" i="1"/>
  <c r="BB24" i="1" s="1"/>
  <c r="N24" i="1"/>
  <c r="BC24" i="1" s="1"/>
  <c r="M25" i="1"/>
  <c r="BB25" i="1" s="1"/>
  <c r="N25" i="1"/>
  <c r="BC25" i="1" s="1"/>
  <c r="M26" i="1"/>
  <c r="BB26" i="1" s="1"/>
  <c r="N26" i="1"/>
  <c r="BC26" i="1" s="1"/>
  <c r="M27" i="1"/>
  <c r="BB27" i="1" s="1"/>
  <c r="N27" i="1"/>
  <c r="BC27" i="1" s="1"/>
  <c r="M28" i="1"/>
  <c r="BB28" i="1" s="1"/>
  <c r="N28" i="1"/>
  <c r="BC28" i="1" s="1"/>
  <c r="M29" i="1"/>
  <c r="BB29" i="1" s="1"/>
  <c r="N29" i="1"/>
  <c r="BC29" i="1" s="1"/>
  <c r="M30" i="1"/>
  <c r="BB30" i="1" s="1"/>
  <c r="N30" i="1"/>
  <c r="BC30" i="1" s="1"/>
  <c r="M31" i="1"/>
  <c r="N31" i="1"/>
  <c r="M32" i="1"/>
  <c r="N32" i="1"/>
  <c r="M33" i="1"/>
  <c r="BB33" i="1" s="1"/>
  <c r="N33" i="1"/>
  <c r="BC33" i="1" s="1"/>
  <c r="M34" i="1"/>
  <c r="BB34" i="1" s="1"/>
  <c r="N34" i="1"/>
  <c r="BC34" i="1" s="1"/>
  <c r="M35" i="1"/>
  <c r="BB35" i="1" s="1"/>
  <c r="N35" i="1"/>
  <c r="BC35" i="1" s="1"/>
  <c r="M36" i="1"/>
  <c r="BB36" i="1" s="1"/>
  <c r="N36" i="1"/>
  <c r="BC36" i="1" s="1"/>
  <c r="M37" i="1"/>
  <c r="BB37" i="1" s="1"/>
  <c r="N37" i="1"/>
  <c r="BC37" i="1" s="1"/>
  <c r="M38" i="1"/>
  <c r="BB38" i="1" s="1"/>
  <c r="N38" i="1"/>
  <c r="BC38" i="1" s="1"/>
  <c r="M39" i="1"/>
  <c r="BB39" i="1" s="1"/>
  <c r="N39" i="1"/>
  <c r="BC39" i="1" s="1"/>
  <c r="M40" i="1"/>
  <c r="BB40" i="1" s="1"/>
  <c r="N40" i="1"/>
  <c r="BC40" i="1" s="1"/>
  <c r="M41" i="1"/>
  <c r="BB41" i="1" s="1"/>
  <c r="N41" i="1"/>
  <c r="BC41" i="1" s="1"/>
  <c r="M42" i="1"/>
  <c r="BB42" i="1" s="1"/>
  <c r="N42" i="1"/>
  <c r="BC42" i="1" s="1"/>
  <c r="M43" i="1"/>
  <c r="BB43" i="1" s="1"/>
  <c r="N43" i="1"/>
  <c r="BC43" i="1" s="1"/>
  <c r="M44" i="1"/>
  <c r="BB44" i="1" s="1"/>
  <c r="N44" i="1"/>
  <c r="BC44" i="1" s="1"/>
  <c r="M45" i="1"/>
  <c r="BB45" i="1" s="1"/>
  <c r="N45" i="1"/>
  <c r="BC45" i="1" s="1"/>
  <c r="M46" i="1"/>
  <c r="BB46" i="1" s="1"/>
  <c r="N46" i="1"/>
  <c r="BC46" i="1" s="1"/>
  <c r="M47" i="1"/>
  <c r="BB47" i="1" s="1"/>
  <c r="N47" i="1"/>
  <c r="BC47" i="1" s="1"/>
  <c r="M48" i="1"/>
  <c r="BB48" i="1" s="1"/>
  <c r="N48" i="1"/>
  <c r="BC48" i="1" s="1"/>
  <c r="M49" i="1"/>
  <c r="BB49" i="1" s="1"/>
  <c r="N49" i="1"/>
  <c r="BC49" i="1" s="1"/>
  <c r="M50" i="1"/>
  <c r="BB50" i="1" s="1"/>
  <c r="N50" i="1"/>
  <c r="BC50" i="1" s="1"/>
  <c r="M51" i="1"/>
  <c r="N51" i="1"/>
  <c r="M52" i="1"/>
  <c r="BB52" i="1" s="1"/>
  <c r="N52" i="1"/>
  <c r="BC52" i="1" s="1"/>
  <c r="M53" i="1"/>
  <c r="N53" i="1"/>
  <c r="M54" i="1"/>
  <c r="BB54" i="1" s="1"/>
  <c r="N54" i="1"/>
  <c r="BC54" i="1" s="1"/>
  <c r="M55" i="1"/>
  <c r="BB55" i="1" s="1"/>
  <c r="N55" i="1"/>
  <c r="BC55" i="1" s="1"/>
  <c r="M56" i="1"/>
  <c r="BB56" i="1" s="1"/>
  <c r="N56" i="1"/>
  <c r="BC56" i="1" s="1"/>
  <c r="M57" i="1"/>
  <c r="N57" i="1"/>
  <c r="M58" i="1"/>
  <c r="N58" i="1"/>
  <c r="M59" i="1"/>
  <c r="N59" i="1"/>
  <c r="AT15" i="1"/>
  <c r="AU15" i="1"/>
  <c r="AT16" i="1"/>
  <c r="AU16" i="1"/>
  <c r="AT17" i="1"/>
  <c r="AU17" i="1"/>
  <c r="AT18" i="1"/>
  <c r="AU18" i="1"/>
  <c r="AT19" i="1"/>
  <c r="AU19" i="1"/>
  <c r="AT20" i="1"/>
  <c r="AU20" i="1"/>
  <c r="AT21" i="1"/>
  <c r="AU21" i="1"/>
  <c r="AT22" i="1"/>
  <c r="AU22" i="1"/>
  <c r="AT23" i="1"/>
  <c r="AU23" i="1"/>
  <c r="AT24" i="1"/>
  <c r="AU24" i="1"/>
  <c r="AT25" i="1"/>
  <c r="AU25" i="1"/>
  <c r="AT26" i="1"/>
  <c r="AU26" i="1"/>
  <c r="AT27" i="1"/>
  <c r="AU27" i="1"/>
  <c r="AT28" i="1"/>
  <c r="AU28" i="1"/>
  <c r="AT29" i="1"/>
  <c r="AU29" i="1"/>
  <c r="AT30" i="1"/>
  <c r="AU30" i="1"/>
  <c r="AT33" i="1"/>
  <c r="AU33" i="1"/>
  <c r="AT34" i="1"/>
  <c r="AU34" i="1"/>
  <c r="AT35" i="1"/>
  <c r="AU35" i="1"/>
  <c r="AT36" i="1"/>
  <c r="AU36" i="1"/>
  <c r="AT37" i="1"/>
  <c r="AU37" i="1"/>
  <c r="AT38" i="1"/>
  <c r="AU38" i="1"/>
  <c r="AT39" i="1"/>
  <c r="AU39" i="1"/>
  <c r="AT40" i="1"/>
  <c r="AU40" i="1"/>
  <c r="AT41" i="1"/>
  <c r="AU41" i="1"/>
  <c r="AT42" i="1"/>
  <c r="AU42" i="1"/>
  <c r="AT43" i="1"/>
  <c r="AU43" i="1"/>
  <c r="AT44" i="1"/>
  <c r="AU44" i="1"/>
  <c r="AT45" i="1"/>
  <c r="AU45" i="1"/>
  <c r="AT46" i="1"/>
  <c r="AU46" i="1"/>
  <c r="AT47" i="1"/>
  <c r="AU47" i="1"/>
  <c r="AT48" i="1"/>
  <c r="AU48" i="1"/>
  <c r="AT49" i="1"/>
  <c r="AU49" i="1"/>
  <c r="AT50" i="1"/>
  <c r="AU50" i="1"/>
  <c r="AT52" i="1"/>
  <c r="AU52" i="1"/>
  <c r="AT54" i="1"/>
  <c r="AU54" i="1"/>
  <c r="AT55" i="1"/>
  <c r="AU55" i="1"/>
  <c r="AT56" i="1"/>
  <c r="AU56" i="1"/>
  <c r="P316" i="38"/>
  <c r="P15" i="1" s="1"/>
  <c r="BE15" i="1" s="1"/>
  <c r="Q316" i="38"/>
  <c r="Q15" i="1" s="1"/>
  <c r="BF15" i="1" s="1"/>
  <c r="P317" i="38"/>
  <c r="P16" i="1" s="1"/>
  <c r="BE16" i="1" s="1"/>
  <c r="Q317" i="38"/>
  <c r="P318" i="38"/>
  <c r="P17" i="1" s="1"/>
  <c r="BE17" i="1" s="1"/>
  <c r="Q318" i="38"/>
  <c r="Q17" i="1" s="1"/>
  <c r="BF17" i="1" s="1"/>
  <c r="P319" i="38"/>
  <c r="P18" i="1" s="1"/>
  <c r="BE18" i="1" s="1"/>
  <c r="Q319" i="38"/>
  <c r="Q18" i="1" s="1"/>
  <c r="BF18" i="1" s="1"/>
  <c r="P320" i="38"/>
  <c r="P19" i="1" s="1"/>
  <c r="BE19" i="1" s="1"/>
  <c r="Q320" i="38"/>
  <c r="Q19" i="1" s="1"/>
  <c r="BF19" i="1" s="1"/>
  <c r="P321" i="38"/>
  <c r="Q321" i="38"/>
  <c r="P322" i="38"/>
  <c r="P21" i="1" s="1"/>
  <c r="BE21" i="1" s="1"/>
  <c r="Q322" i="38"/>
  <c r="Q21" i="1" s="1"/>
  <c r="BF21" i="1" s="1"/>
  <c r="P323" i="38"/>
  <c r="P22" i="1" s="1"/>
  <c r="BE22" i="1" s="1"/>
  <c r="Q323" i="38"/>
  <c r="P324" i="38"/>
  <c r="P23" i="1" s="1"/>
  <c r="BE23" i="1" s="1"/>
  <c r="Q324" i="38"/>
  <c r="Q23" i="1" s="1"/>
  <c r="BF23" i="1" s="1"/>
  <c r="P325" i="38"/>
  <c r="P24" i="1" s="1"/>
  <c r="BE24" i="1" s="1"/>
  <c r="Q325" i="38"/>
  <c r="Q24" i="1" s="1"/>
  <c r="BF24" i="1" s="1"/>
  <c r="P326" i="38"/>
  <c r="P25" i="1" s="1"/>
  <c r="BE25" i="1" s="1"/>
  <c r="Q326" i="38"/>
  <c r="Q25" i="1" s="1"/>
  <c r="BF25" i="1" s="1"/>
  <c r="P327" i="38"/>
  <c r="Q327" i="38"/>
  <c r="P328" i="38"/>
  <c r="P27" i="1" s="1"/>
  <c r="BE27" i="1" s="1"/>
  <c r="Q328" i="38"/>
  <c r="Q27" i="1" s="1"/>
  <c r="BF27" i="1" s="1"/>
  <c r="P329" i="38"/>
  <c r="P28" i="1" s="1"/>
  <c r="BE28" i="1" s="1"/>
  <c r="Q329" i="38"/>
  <c r="P330" i="38"/>
  <c r="P29" i="1" s="1"/>
  <c r="BE29" i="1" s="1"/>
  <c r="Q330" i="38"/>
  <c r="Q29" i="1" s="1"/>
  <c r="BF29" i="1" s="1"/>
  <c r="P331" i="38"/>
  <c r="Q331" i="38"/>
  <c r="Q30" i="1" s="1"/>
  <c r="BF30" i="1" s="1"/>
  <c r="P332" i="38"/>
  <c r="P31" i="1" s="1"/>
  <c r="BE31" i="1" s="1"/>
  <c r="Q332" i="38"/>
  <c r="Q364" i="38" s="1"/>
  <c r="P333" i="38"/>
  <c r="P365" i="38" s="1"/>
  <c r="Q333" i="38"/>
  <c r="Q365" i="38" s="1"/>
  <c r="P334" i="38"/>
  <c r="P33" i="1" s="1"/>
  <c r="BE33" i="1" s="1"/>
  <c r="Q334" i="38"/>
  <c r="Q33" i="1" s="1"/>
  <c r="BF33" i="1" s="1"/>
  <c r="P335" i="38"/>
  <c r="P34" i="1" s="1"/>
  <c r="BE34" i="1" s="1"/>
  <c r="Q335" i="38"/>
  <c r="P336" i="38"/>
  <c r="P35" i="1" s="1"/>
  <c r="BE35" i="1" s="1"/>
  <c r="Q336" i="38"/>
  <c r="Q35" i="1" s="1"/>
  <c r="BF35" i="1" s="1"/>
  <c r="P337" i="38"/>
  <c r="Q337" i="38"/>
  <c r="Q36" i="1" s="1"/>
  <c r="BF36" i="1" s="1"/>
  <c r="P338" i="38"/>
  <c r="P37" i="1" s="1"/>
  <c r="BE37" i="1" s="1"/>
  <c r="Q338" i="38"/>
  <c r="Q37" i="1" s="1"/>
  <c r="BF37" i="1" s="1"/>
  <c r="P339" i="38"/>
  <c r="Q339" i="38"/>
  <c r="P340" i="38"/>
  <c r="P39" i="1" s="1"/>
  <c r="BE39" i="1" s="1"/>
  <c r="Q340" i="38"/>
  <c r="Q39" i="1" s="1"/>
  <c r="BF39" i="1" s="1"/>
  <c r="P341" i="38"/>
  <c r="P40" i="1" s="1"/>
  <c r="BE40" i="1" s="1"/>
  <c r="Q341" i="38"/>
  <c r="P342" i="38"/>
  <c r="Q342" i="38"/>
  <c r="P343" i="38"/>
  <c r="Q343" i="38"/>
  <c r="Q42" i="1" s="1"/>
  <c r="BF42" i="1" s="1"/>
  <c r="P344" i="38"/>
  <c r="P43" i="1" s="1"/>
  <c r="BE43" i="1" s="1"/>
  <c r="Q344" i="38"/>
  <c r="Q43" i="1" s="1"/>
  <c r="BF43" i="1" s="1"/>
  <c r="P345" i="38"/>
  <c r="Q345" i="38"/>
  <c r="P346" i="38"/>
  <c r="P45" i="1" s="1"/>
  <c r="BE45" i="1" s="1"/>
  <c r="Q346" i="38"/>
  <c r="Q45" i="1" s="1"/>
  <c r="BF45" i="1" s="1"/>
  <c r="P347" i="38"/>
  <c r="P46" i="1" s="1"/>
  <c r="BE46" i="1" s="1"/>
  <c r="Q347" i="38"/>
  <c r="P348" i="38"/>
  <c r="Q348" i="38"/>
  <c r="P349" i="38"/>
  <c r="Q349" i="38"/>
  <c r="P350" i="38"/>
  <c r="P49" i="1" s="1"/>
  <c r="BE49" i="1" s="1"/>
  <c r="Q350" i="38"/>
  <c r="Q49" i="1" s="1"/>
  <c r="BF49" i="1" s="1"/>
  <c r="P351" i="38"/>
  <c r="Q351" i="38"/>
  <c r="P352" i="38"/>
  <c r="P366" i="38" s="1"/>
  <c r="Q352" i="38"/>
  <c r="Q366" i="38" s="1"/>
  <c r="P353" i="38"/>
  <c r="Q353" i="38"/>
  <c r="P354" i="38"/>
  <c r="P367" i="38" s="1"/>
  <c r="Q354" i="38"/>
  <c r="P355" i="38"/>
  <c r="Q355" i="38"/>
  <c r="P356" i="38"/>
  <c r="P55" i="1" s="1"/>
  <c r="BE55" i="1" s="1"/>
  <c r="Q356" i="38"/>
  <c r="Q55" i="1" s="1"/>
  <c r="BF55" i="1" s="1"/>
  <c r="P357" i="38"/>
  <c r="Q357" i="38"/>
  <c r="P358" i="38"/>
  <c r="P363" i="38" s="1"/>
  <c r="Q358" i="38"/>
  <c r="Q363" i="38" s="1"/>
  <c r="P359" i="38"/>
  <c r="P368" i="38" s="1"/>
  <c r="Q359" i="38"/>
  <c r="P360" i="38"/>
  <c r="P369" i="38" s="1"/>
  <c r="Q360" i="38"/>
  <c r="Q369" i="38" s="1"/>
  <c r="Q315" i="38"/>
  <c r="Q362" i="38" s="1"/>
  <c r="P315" i="38"/>
  <c r="P362" i="38" s="1"/>
  <c r="L316" i="38"/>
  <c r="L317" i="38"/>
  <c r="L318" i="38"/>
  <c r="L319" i="38"/>
  <c r="L320" i="38"/>
  <c r="L321" i="38"/>
  <c r="L322" i="38"/>
  <c r="L323" i="38"/>
  <c r="L324" i="38"/>
  <c r="L325" i="38"/>
  <c r="L326" i="38"/>
  <c r="L327" i="38"/>
  <c r="L328" i="38"/>
  <c r="L329" i="38"/>
  <c r="L330" i="38"/>
  <c r="L331" i="38"/>
  <c r="L332" i="38"/>
  <c r="L364" i="38" s="1"/>
  <c r="L333" i="38"/>
  <c r="L365" i="38" s="1"/>
  <c r="L334" i="38"/>
  <c r="L335" i="38"/>
  <c r="L336" i="38"/>
  <c r="L337" i="38"/>
  <c r="L338" i="38"/>
  <c r="L339" i="38"/>
  <c r="L340" i="38"/>
  <c r="L341" i="38"/>
  <c r="L342" i="38"/>
  <c r="L343" i="38"/>
  <c r="L344" i="38"/>
  <c r="L345" i="38"/>
  <c r="L346" i="38"/>
  <c r="L347" i="38"/>
  <c r="L348" i="38"/>
  <c r="L349" i="38"/>
  <c r="L350" i="38"/>
  <c r="L351" i="38"/>
  <c r="L352" i="38"/>
  <c r="L366" i="38" s="1"/>
  <c r="L353" i="38"/>
  <c r="L354" i="38"/>
  <c r="L367" i="38" s="1"/>
  <c r="L355" i="38"/>
  <c r="L356" i="38"/>
  <c r="L357" i="38"/>
  <c r="L358" i="38"/>
  <c r="L363" i="38" s="1"/>
  <c r="L359" i="38"/>
  <c r="L368" i="38" s="1"/>
  <c r="L360" i="38"/>
  <c r="L369" i="38" s="1"/>
  <c r="L315" i="38"/>
  <c r="L362" i="38" s="1"/>
  <c r="Q368" i="38"/>
  <c r="Q367" i="38"/>
  <c r="P364" i="38"/>
  <c r="N369" i="38"/>
  <c r="M369" i="38"/>
  <c r="N368" i="38"/>
  <c r="M368" i="38"/>
  <c r="N367" i="38"/>
  <c r="M367" i="38"/>
  <c r="N366" i="38"/>
  <c r="M366" i="38"/>
  <c r="N365" i="38"/>
  <c r="M365" i="38"/>
  <c r="N364" i="38"/>
  <c r="M364" i="38"/>
  <c r="N363" i="38"/>
  <c r="M363" i="38"/>
  <c r="N362" i="38"/>
  <c r="M362" i="38"/>
  <c r="F369" i="38"/>
  <c r="E369" i="38"/>
  <c r="F368" i="38"/>
  <c r="E368" i="38"/>
  <c r="F367" i="38"/>
  <c r="E367" i="38"/>
  <c r="F366" i="38"/>
  <c r="E366" i="38"/>
  <c r="F365" i="38"/>
  <c r="E365" i="38"/>
  <c r="F364" i="38"/>
  <c r="E364" i="38"/>
  <c r="F363" i="38"/>
  <c r="E363" i="38"/>
  <c r="F362" i="38"/>
  <c r="E362" i="38"/>
  <c r="H316" i="38"/>
  <c r="I316" i="38"/>
  <c r="H317" i="38"/>
  <c r="I317" i="38"/>
  <c r="I16" i="1" s="1"/>
  <c r="AX16" i="1" s="1"/>
  <c r="H318" i="38"/>
  <c r="H17" i="1" s="1"/>
  <c r="AW17" i="1" s="1"/>
  <c r="I318" i="38"/>
  <c r="I17" i="1" s="1"/>
  <c r="AX17" i="1" s="1"/>
  <c r="H319" i="38"/>
  <c r="H18" i="1" s="1"/>
  <c r="AW18" i="1" s="1"/>
  <c r="I319" i="38"/>
  <c r="H320" i="38"/>
  <c r="I320" i="38"/>
  <c r="H321" i="38"/>
  <c r="I321" i="38"/>
  <c r="H322" i="38"/>
  <c r="I322" i="38"/>
  <c r="H323" i="38"/>
  <c r="I323" i="38"/>
  <c r="I22" i="1" s="1"/>
  <c r="AX22" i="1" s="1"/>
  <c r="H324" i="38"/>
  <c r="H23" i="1" s="1"/>
  <c r="AW23" i="1" s="1"/>
  <c r="I324" i="38"/>
  <c r="I23" i="1" s="1"/>
  <c r="AX23" i="1" s="1"/>
  <c r="H325" i="38"/>
  <c r="I325" i="38"/>
  <c r="H326" i="38"/>
  <c r="I326" i="38"/>
  <c r="H327" i="38"/>
  <c r="I327" i="38"/>
  <c r="H328" i="38"/>
  <c r="I328" i="38"/>
  <c r="H329" i="38"/>
  <c r="I329" i="38"/>
  <c r="I28" i="1" s="1"/>
  <c r="AX28" i="1" s="1"/>
  <c r="H330" i="38"/>
  <c r="H29" i="1" s="1"/>
  <c r="AW29" i="1" s="1"/>
  <c r="I330" i="38"/>
  <c r="H331" i="38"/>
  <c r="H30" i="1" s="1"/>
  <c r="AW30" i="1" s="1"/>
  <c r="I331" i="38"/>
  <c r="H332" i="38"/>
  <c r="H364" i="38" s="1"/>
  <c r="I332" i="38"/>
  <c r="I364" i="38" s="1"/>
  <c r="H333" i="38"/>
  <c r="H365" i="38" s="1"/>
  <c r="I333" i="38"/>
  <c r="I365" i="38" s="1"/>
  <c r="H334" i="38"/>
  <c r="I334" i="38"/>
  <c r="H335" i="38"/>
  <c r="I335" i="38"/>
  <c r="H336" i="38"/>
  <c r="I336" i="38"/>
  <c r="H337" i="38"/>
  <c r="I337" i="38"/>
  <c r="H338" i="38"/>
  <c r="I338" i="38"/>
  <c r="H339" i="38"/>
  <c r="I339" i="38"/>
  <c r="H340" i="38"/>
  <c r="I340" i="38"/>
  <c r="H341" i="38"/>
  <c r="I341" i="38"/>
  <c r="H342" i="38"/>
  <c r="I342" i="38"/>
  <c r="H343" i="38"/>
  <c r="H42" i="1" s="1"/>
  <c r="AW42" i="1" s="1"/>
  <c r="I343" i="38"/>
  <c r="I42" i="1" s="1"/>
  <c r="AX42" i="1" s="1"/>
  <c r="H344" i="38"/>
  <c r="I344" i="38"/>
  <c r="H345" i="38"/>
  <c r="I345" i="38"/>
  <c r="H346" i="38"/>
  <c r="I346" i="38"/>
  <c r="H347" i="38"/>
  <c r="I347" i="38"/>
  <c r="H348" i="38"/>
  <c r="I348" i="38"/>
  <c r="H349" i="38"/>
  <c r="I349" i="38"/>
  <c r="H350" i="38"/>
  <c r="I350" i="38"/>
  <c r="H351" i="38"/>
  <c r="I351" i="38"/>
  <c r="H352" i="38"/>
  <c r="H366" i="38" s="1"/>
  <c r="I352" i="38"/>
  <c r="I366" i="38" s="1"/>
  <c r="H353" i="38"/>
  <c r="I353" i="38"/>
  <c r="H354" i="38"/>
  <c r="H367" i="38" s="1"/>
  <c r="I354" i="38"/>
  <c r="I367" i="38" s="1"/>
  <c r="H355" i="38"/>
  <c r="I355" i="38"/>
  <c r="I54" i="1" s="1"/>
  <c r="AX54" i="1" s="1"/>
  <c r="H356" i="38"/>
  <c r="I356" i="38"/>
  <c r="H357" i="38"/>
  <c r="I357" i="38"/>
  <c r="H358" i="38"/>
  <c r="H363" i="38" s="1"/>
  <c r="I358" i="38"/>
  <c r="I363" i="38" s="1"/>
  <c r="H359" i="38"/>
  <c r="H368" i="38" s="1"/>
  <c r="I359" i="38"/>
  <c r="I368" i="38" s="1"/>
  <c r="H360" i="38"/>
  <c r="H369" i="38" s="1"/>
  <c r="I360" i="38"/>
  <c r="I369" i="38" s="1"/>
  <c r="I315" i="38"/>
  <c r="I362" i="38" s="1"/>
  <c r="AT213" i="1" l="1"/>
  <c r="I55" i="1"/>
  <c r="AX55" i="1" s="1"/>
  <c r="I49" i="1"/>
  <c r="AX49" i="1" s="1"/>
  <c r="I43" i="1"/>
  <c r="AX43" i="1" s="1"/>
  <c r="I37" i="1"/>
  <c r="AX37" i="1" s="1"/>
  <c r="I31" i="1"/>
  <c r="AX31" i="1" s="1"/>
  <c r="I25" i="1"/>
  <c r="AX25" i="1" s="1"/>
  <c r="I19" i="1"/>
  <c r="AX19" i="1" s="1"/>
  <c r="Q58" i="1"/>
  <c r="BF58" i="1" s="1"/>
  <c r="Q52" i="1"/>
  <c r="BF52" i="1" s="1"/>
  <c r="Q46" i="1"/>
  <c r="BF46" i="1" s="1"/>
  <c r="Q40" i="1"/>
  <c r="BF40" i="1" s="1"/>
  <c r="Q34" i="1"/>
  <c r="BF34" i="1" s="1"/>
  <c r="Q28" i="1"/>
  <c r="BF28" i="1" s="1"/>
  <c r="Q22" i="1"/>
  <c r="BF22" i="1" s="1"/>
  <c r="Q16" i="1"/>
  <c r="BF16" i="1" s="1"/>
  <c r="H38" i="1"/>
  <c r="AW38" i="1" s="1"/>
  <c r="H56" i="1"/>
  <c r="AW56" i="1" s="1"/>
  <c r="H44" i="1"/>
  <c r="AW44" i="1" s="1"/>
  <c r="H46" i="1"/>
  <c r="AW46" i="1" s="1"/>
  <c r="I38" i="1"/>
  <c r="AX38" i="1" s="1"/>
  <c r="H45" i="1"/>
  <c r="AW45" i="1" s="1"/>
  <c r="H52" i="1"/>
  <c r="AW52" i="1" s="1"/>
  <c r="P56" i="1"/>
  <c r="BE56" i="1" s="1"/>
  <c r="P38" i="1"/>
  <c r="BE38" i="1" s="1"/>
  <c r="BF74" i="1" s="1"/>
  <c r="BF147" i="1"/>
  <c r="Q136" i="1"/>
  <c r="BF136" i="1" s="1"/>
  <c r="BF104" i="1"/>
  <c r="P137" i="1"/>
  <c r="BE137" i="1" s="1"/>
  <c r="BE123" i="1"/>
  <c r="P134" i="1"/>
  <c r="BE134" i="1" s="1"/>
  <c r="BE129" i="1"/>
  <c r="Q137" i="1"/>
  <c r="BF137" i="1" s="1"/>
  <c r="BF123" i="1"/>
  <c r="Q134" i="1"/>
  <c r="BF134" i="1" s="1"/>
  <c r="BF129" i="1"/>
  <c r="P139" i="1"/>
  <c r="BE139" i="1" s="1"/>
  <c r="BE130" i="1"/>
  <c r="Q139" i="1"/>
  <c r="BF139" i="1" s="1"/>
  <c r="BF130" i="1"/>
  <c r="P138" i="1"/>
  <c r="BE138" i="1" s="1"/>
  <c r="BE125" i="1"/>
  <c r="P140" i="1"/>
  <c r="BE140" i="1" s="1"/>
  <c r="BE131" i="1"/>
  <c r="Q138" i="1"/>
  <c r="BF138" i="1" s="1"/>
  <c r="BF125" i="1"/>
  <c r="Q140" i="1"/>
  <c r="BF140" i="1" s="1"/>
  <c r="BF131" i="1"/>
  <c r="P135" i="1"/>
  <c r="BE135" i="1" s="1"/>
  <c r="BE103" i="1"/>
  <c r="P136" i="1"/>
  <c r="BE136" i="1" s="1"/>
  <c r="BE104" i="1"/>
  <c r="Q135" i="1"/>
  <c r="BF135" i="1" s="1"/>
  <c r="BF103" i="1"/>
  <c r="P133" i="1"/>
  <c r="BE133" i="1" s="1"/>
  <c r="BE86" i="1"/>
  <c r="Q133" i="1"/>
  <c r="BF133" i="1" s="1"/>
  <c r="BF86" i="1"/>
  <c r="H135" i="1"/>
  <c r="AW135" i="1" s="1"/>
  <c r="AW103" i="1"/>
  <c r="I135" i="1"/>
  <c r="AX135" i="1" s="1"/>
  <c r="AX103" i="1"/>
  <c r="H136" i="1"/>
  <c r="AW136" i="1" s="1"/>
  <c r="AW104" i="1"/>
  <c r="H137" i="1"/>
  <c r="AW137" i="1" s="1"/>
  <c r="AW123" i="1"/>
  <c r="H134" i="1"/>
  <c r="AW134" i="1" s="1"/>
  <c r="AW129" i="1"/>
  <c r="I137" i="1"/>
  <c r="AX137" i="1" s="1"/>
  <c r="AX123" i="1"/>
  <c r="I134" i="1"/>
  <c r="AX134" i="1" s="1"/>
  <c r="AX129" i="1"/>
  <c r="H139" i="1"/>
  <c r="AW139" i="1" s="1"/>
  <c r="AW130" i="1"/>
  <c r="I136" i="1"/>
  <c r="AX136" i="1" s="1"/>
  <c r="AX104" i="1"/>
  <c r="I139" i="1"/>
  <c r="AX139" i="1" s="1"/>
  <c r="AX130" i="1"/>
  <c r="H138" i="1"/>
  <c r="AW138" i="1" s="1"/>
  <c r="AW125" i="1"/>
  <c r="H140" i="1"/>
  <c r="AW140" i="1" s="1"/>
  <c r="AW131" i="1"/>
  <c r="I138" i="1"/>
  <c r="AX138" i="1" s="1"/>
  <c r="AX125" i="1"/>
  <c r="I140" i="1"/>
  <c r="AX140" i="1" s="1"/>
  <c r="AX131" i="1"/>
  <c r="H133" i="1"/>
  <c r="AW133" i="1" s="1"/>
  <c r="AW86" i="1"/>
  <c r="I133" i="1"/>
  <c r="AX133" i="1" s="1"/>
  <c r="AX86" i="1"/>
  <c r="F67" i="1"/>
  <c r="AU67" i="1" s="1"/>
  <c r="AU58" i="1"/>
  <c r="N64" i="1"/>
  <c r="BC64" i="1" s="1"/>
  <c r="BC32" i="1"/>
  <c r="N61" i="1"/>
  <c r="BC61" i="1" s="1"/>
  <c r="BC14" i="1"/>
  <c r="E67" i="1"/>
  <c r="AT67" i="1" s="1"/>
  <c r="AT58" i="1"/>
  <c r="M64" i="1"/>
  <c r="BB64" i="1" s="1"/>
  <c r="BB32" i="1"/>
  <c r="M61" i="1"/>
  <c r="BB61" i="1" s="1"/>
  <c r="BB14" i="1"/>
  <c r="F62" i="1"/>
  <c r="AU62" i="1" s="1"/>
  <c r="AU57" i="1"/>
  <c r="F65" i="1"/>
  <c r="AU65" i="1" s="1"/>
  <c r="AU51" i="1"/>
  <c r="N63" i="1"/>
  <c r="BC63" i="1" s="1"/>
  <c r="BC31" i="1"/>
  <c r="E62" i="1"/>
  <c r="AT62" i="1" s="1"/>
  <c r="AT57" i="1"/>
  <c r="E65" i="1"/>
  <c r="AT65" i="1" s="1"/>
  <c r="AT51" i="1"/>
  <c r="M63" i="1"/>
  <c r="BB63" i="1" s="1"/>
  <c r="BB31" i="1"/>
  <c r="F64" i="1"/>
  <c r="AU64" i="1" s="1"/>
  <c r="AU32" i="1"/>
  <c r="F61" i="1"/>
  <c r="AU61" i="1" s="1"/>
  <c r="AU14" i="1"/>
  <c r="E64" i="1"/>
  <c r="AT64" i="1" s="1"/>
  <c r="AT32" i="1"/>
  <c r="E61" i="1"/>
  <c r="AT61" i="1" s="1"/>
  <c r="AT14" i="1"/>
  <c r="F63" i="1"/>
  <c r="AU63" i="1" s="1"/>
  <c r="AU31" i="1"/>
  <c r="N68" i="1"/>
  <c r="BC68" i="1" s="1"/>
  <c r="BC59" i="1"/>
  <c r="N66" i="1"/>
  <c r="BC66" i="1" s="1"/>
  <c r="BC53" i="1"/>
  <c r="E63" i="1"/>
  <c r="AT63" i="1" s="1"/>
  <c r="AT31" i="1"/>
  <c r="M68" i="1"/>
  <c r="BB68" i="1" s="1"/>
  <c r="BB59" i="1"/>
  <c r="M66" i="1"/>
  <c r="BB66" i="1" s="1"/>
  <c r="BB53" i="1"/>
  <c r="N67" i="1"/>
  <c r="BC67" i="1" s="1"/>
  <c r="BC58" i="1"/>
  <c r="M67" i="1"/>
  <c r="BB67" i="1" s="1"/>
  <c r="BB58" i="1"/>
  <c r="F68" i="1"/>
  <c r="AU68" i="1" s="1"/>
  <c r="AU59" i="1"/>
  <c r="F66" i="1"/>
  <c r="AU66" i="1" s="1"/>
  <c r="AU53" i="1"/>
  <c r="N62" i="1"/>
  <c r="BC62" i="1" s="1"/>
  <c r="BC57" i="1"/>
  <c r="N65" i="1"/>
  <c r="BC65" i="1" s="1"/>
  <c r="BC51" i="1"/>
  <c r="E68" i="1"/>
  <c r="AT68" i="1" s="1"/>
  <c r="AT59" i="1"/>
  <c r="E66" i="1"/>
  <c r="AT66" i="1" s="1"/>
  <c r="AT53" i="1"/>
  <c r="M62" i="1"/>
  <c r="BB62" i="1" s="1"/>
  <c r="BB57" i="1"/>
  <c r="M65" i="1"/>
  <c r="BB65" i="1" s="1"/>
  <c r="BB51" i="1"/>
  <c r="BF75" i="1"/>
  <c r="H53" i="1"/>
  <c r="AW53" i="1" s="1"/>
  <c r="H47" i="1"/>
  <c r="AW47" i="1" s="1"/>
  <c r="H41" i="1"/>
  <c r="AW41" i="1" s="1"/>
  <c r="H35" i="1"/>
  <c r="AW35" i="1" s="1"/>
  <c r="H55" i="1"/>
  <c r="AW55" i="1" s="1"/>
  <c r="H49" i="1"/>
  <c r="AW49" i="1" s="1"/>
  <c r="H43" i="1"/>
  <c r="AW43" i="1" s="1"/>
  <c r="H37" i="1"/>
  <c r="AW37" i="1" s="1"/>
  <c r="H31" i="1"/>
  <c r="AW31" i="1" s="1"/>
  <c r="H25" i="1"/>
  <c r="AW25" i="1" s="1"/>
  <c r="H19" i="1"/>
  <c r="AW19" i="1" s="1"/>
  <c r="Q54" i="1"/>
  <c r="BF54" i="1" s="1"/>
  <c r="Q48" i="1"/>
  <c r="BF48" i="1" s="1"/>
  <c r="Q56" i="1"/>
  <c r="BF56" i="1" s="1"/>
  <c r="Q50" i="1"/>
  <c r="BF50" i="1" s="1"/>
  <c r="Q44" i="1"/>
  <c r="BF44" i="1" s="1"/>
  <c r="Q38" i="1"/>
  <c r="BF38" i="1" s="1"/>
  <c r="Q32" i="1"/>
  <c r="BF32" i="1" s="1"/>
  <c r="Q26" i="1"/>
  <c r="BF26" i="1" s="1"/>
  <c r="Q20" i="1"/>
  <c r="BF20" i="1" s="1"/>
  <c r="I48" i="1"/>
  <c r="AX48" i="1" s="1"/>
  <c r="I36" i="1"/>
  <c r="AX36" i="1" s="1"/>
  <c r="I30" i="1"/>
  <c r="AX30" i="1" s="1"/>
  <c r="I24" i="1"/>
  <c r="AX24" i="1" s="1"/>
  <c r="I18" i="1"/>
  <c r="AX18" i="1" s="1"/>
  <c r="Q14" i="1"/>
  <c r="BF14" i="1" s="1"/>
  <c r="P54" i="1"/>
  <c r="BE54" i="1" s="1"/>
  <c r="P48" i="1"/>
  <c r="BE48" i="1" s="1"/>
  <c r="P42" i="1"/>
  <c r="BE42" i="1" s="1"/>
  <c r="P36" i="1"/>
  <c r="BE36" i="1" s="1"/>
  <c r="P30" i="1"/>
  <c r="BE30" i="1" s="1"/>
  <c r="H40" i="1"/>
  <c r="AW40" i="1" s="1"/>
  <c r="H34" i="1"/>
  <c r="AW34" i="1" s="1"/>
  <c r="H28" i="1"/>
  <c r="AW28" i="1" s="1"/>
  <c r="H22" i="1"/>
  <c r="AW22" i="1" s="1"/>
  <c r="H16" i="1"/>
  <c r="AW16" i="1" s="1"/>
  <c r="P50" i="1"/>
  <c r="BE50" i="1" s="1"/>
  <c r="P44" i="1"/>
  <c r="BE44" i="1" s="1"/>
  <c r="P32" i="1"/>
  <c r="BE32" i="1" s="1"/>
  <c r="P26" i="1"/>
  <c r="BE26" i="1" s="1"/>
  <c r="P20" i="1"/>
  <c r="BE20" i="1" s="1"/>
  <c r="H48" i="1"/>
  <c r="AW48" i="1" s="1"/>
  <c r="H36" i="1"/>
  <c r="AW36" i="1" s="1"/>
  <c r="H24" i="1"/>
  <c r="AW24" i="1" s="1"/>
  <c r="Q51" i="1"/>
  <c r="BF51" i="1" s="1"/>
  <c r="Q57" i="1"/>
  <c r="BF57" i="1" s="1"/>
  <c r="Q53" i="1"/>
  <c r="BF53" i="1" s="1"/>
  <c r="Q47" i="1"/>
  <c r="BF47" i="1" s="1"/>
  <c r="Q41" i="1"/>
  <c r="BF41" i="1" s="1"/>
  <c r="I39" i="1"/>
  <c r="AX39" i="1" s="1"/>
  <c r="I33" i="1"/>
  <c r="AX33" i="1" s="1"/>
  <c r="I27" i="1"/>
  <c r="AX27" i="1" s="1"/>
  <c r="I21" i="1"/>
  <c r="AX21" i="1" s="1"/>
  <c r="I15" i="1"/>
  <c r="AX15" i="1" s="1"/>
  <c r="P57" i="1"/>
  <c r="BE57" i="1" s="1"/>
  <c r="P59" i="1"/>
  <c r="BE59" i="1" s="1"/>
  <c r="P53" i="1"/>
  <c r="BE53" i="1" s="1"/>
  <c r="P47" i="1"/>
  <c r="BE47" i="1" s="1"/>
  <c r="P41" i="1"/>
  <c r="BE41" i="1" s="1"/>
  <c r="H57" i="1"/>
  <c r="AW57" i="1" s="1"/>
  <c r="H51" i="1"/>
  <c r="AW51" i="1" s="1"/>
  <c r="H39" i="1"/>
  <c r="AW39" i="1" s="1"/>
  <c r="H33" i="1"/>
  <c r="AW33" i="1" s="1"/>
  <c r="H27" i="1"/>
  <c r="AW27" i="1" s="1"/>
  <c r="H21" i="1"/>
  <c r="AW21" i="1" s="1"/>
  <c r="H15" i="1"/>
  <c r="AW15" i="1" s="1"/>
  <c r="I32" i="1"/>
  <c r="AX32" i="1" s="1"/>
  <c r="I26" i="1"/>
  <c r="AX26" i="1" s="1"/>
  <c r="I20" i="1"/>
  <c r="AX20" i="1" s="1"/>
  <c r="H50" i="1"/>
  <c r="AW50" i="1" s="1"/>
  <c r="H26" i="1"/>
  <c r="AW26" i="1" s="1"/>
  <c r="H20" i="1"/>
  <c r="AW20" i="1" s="1"/>
  <c r="H32" i="1"/>
  <c r="AW32" i="1" s="1"/>
  <c r="I59" i="1"/>
  <c r="AX59" i="1" s="1"/>
  <c r="I53" i="1"/>
  <c r="AX53" i="1" s="1"/>
  <c r="I47" i="1"/>
  <c r="AX47" i="1" s="1"/>
  <c r="I41" i="1"/>
  <c r="AX41" i="1" s="1"/>
  <c r="I35" i="1"/>
  <c r="AX35" i="1" s="1"/>
  <c r="I29" i="1"/>
  <c r="AX29" i="1" s="1"/>
  <c r="P51" i="1"/>
  <c r="BE51" i="1" s="1"/>
  <c r="Q31" i="1"/>
  <c r="BF31" i="1" s="1"/>
  <c r="H54" i="1"/>
  <c r="AW54" i="1" s="1"/>
  <c r="Q59" i="1"/>
  <c r="BF59" i="1" s="1"/>
  <c r="P58" i="1"/>
  <c r="BE58" i="1" s="1"/>
  <c r="P52" i="1"/>
  <c r="BE52" i="1" s="1"/>
  <c r="P14" i="1"/>
  <c r="BE14" i="1" s="1"/>
  <c r="I46" i="1"/>
  <c r="AX46" i="1" s="1"/>
  <c r="I57" i="1"/>
  <c r="AX57" i="1" s="1"/>
  <c r="I51" i="1"/>
  <c r="AX51" i="1" s="1"/>
  <c r="I45" i="1"/>
  <c r="AX45" i="1" s="1"/>
  <c r="H58" i="1"/>
  <c r="AW58" i="1" s="1"/>
  <c r="H59" i="1"/>
  <c r="AW59" i="1" s="1"/>
  <c r="I58" i="1"/>
  <c r="AX58" i="1" s="1"/>
  <c r="I34" i="1"/>
  <c r="AX34" i="1" s="1"/>
  <c r="I56" i="1"/>
  <c r="AX56" i="1" s="1"/>
  <c r="I50" i="1"/>
  <c r="AX50" i="1" s="1"/>
  <c r="I44" i="1"/>
  <c r="AX44" i="1" s="1"/>
  <c r="I52" i="1"/>
  <c r="AX52" i="1" s="1"/>
  <c r="I40" i="1"/>
  <c r="AX40" i="1" s="1"/>
  <c r="I14" i="1"/>
  <c r="AX14" i="1" s="1"/>
  <c r="H315" i="38"/>
  <c r="D316" i="38"/>
  <c r="D317" i="38"/>
  <c r="D318" i="38"/>
  <c r="D319" i="38"/>
  <c r="D320" i="38"/>
  <c r="D321" i="38"/>
  <c r="D322" i="38"/>
  <c r="D323" i="38"/>
  <c r="D324" i="38"/>
  <c r="D325" i="38"/>
  <c r="D326" i="38"/>
  <c r="D327" i="38"/>
  <c r="D328" i="38"/>
  <c r="D329" i="38"/>
  <c r="D330" i="38"/>
  <c r="D331" i="38"/>
  <c r="D332" i="38"/>
  <c r="D364" i="38" s="1"/>
  <c r="D333" i="38"/>
  <c r="D365" i="38" s="1"/>
  <c r="D334" i="38"/>
  <c r="D335" i="38"/>
  <c r="D336" i="38"/>
  <c r="D337" i="38"/>
  <c r="D338" i="38"/>
  <c r="D339" i="38"/>
  <c r="D340" i="38"/>
  <c r="D341" i="38"/>
  <c r="D342" i="38"/>
  <c r="D343" i="38"/>
  <c r="D344" i="38"/>
  <c r="D345" i="38"/>
  <c r="D346" i="38"/>
  <c r="D347" i="38"/>
  <c r="D348" i="38"/>
  <c r="D349" i="38"/>
  <c r="D350" i="38"/>
  <c r="D351" i="38"/>
  <c r="D352" i="38"/>
  <c r="D366" i="38" s="1"/>
  <c r="D353" i="38"/>
  <c r="D354" i="38"/>
  <c r="D367" i="38" s="1"/>
  <c r="D355" i="38"/>
  <c r="D356" i="38"/>
  <c r="D357" i="38"/>
  <c r="D358" i="38"/>
  <c r="D363" i="38" s="1"/>
  <c r="D359" i="38"/>
  <c r="D368" i="38" s="1"/>
  <c r="D360" i="38"/>
  <c r="D369" i="38" s="1"/>
  <c r="D315" i="38"/>
  <c r="Q448" i="38"/>
  <c r="Q447" i="38"/>
  <c r="I441" i="38"/>
  <c r="H441" i="38"/>
  <c r="I440" i="38"/>
  <c r="H440" i="38"/>
  <c r="I439" i="38"/>
  <c r="H439" i="38"/>
  <c r="I438" i="38"/>
  <c r="H438" i="38"/>
  <c r="I437" i="38"/>
  <c r="H437" i="38"/>
  <c r="I436" i="38"/>
  <c r="H436" i="38"/>
  <c r="G436" i="38"/>
  <c r="J436" i="38" s="1"/>
  <c r="D436" i="38"/>
  <c r="I435" i="38"/>
  <c r="H435" i="38"/>
  <c r="I434" i="38"/>
  <c r="H434" i="38"/>
  <c r="Q433" i="38"/>
  <c r="P433" i="38"/>
  <c r="N433" i="38"/>
  <c r="N442" i="38" s="1"/>
  <c r="M433" i="38"/>
  <c r="M442" i="38" s="1"/>
  <c r="I433" i="38"/>
  <c r="H433" i="38"/>
  <c r="F433" i="38"/>
  <c r="E433" i="38"/>
  <c r="E442" i="38" s="1"/>
  <c r="R404" i="38"/>
  <c r="O404" i="38"/>
  <c r="J404" i="38"/>
  <c r="Q376" i="38"/>
  <c r="Q375" i="38"/>
  <c r="F370" i="38"/>
  <c r="Q361" i="38"/>
  <c r="Q370" i="38" s="1"/>
  <c r="P361" i="38"/>
  <c r="P370" i="38" s="1"/>
  <c r="P372" i="38" s="1"/>
  <c r="N361" i="38"/>
  <c r="M361" i="38"/>
  <c r="I361" i="38"/>
  <c r="F361" i="38"/>
  <c r="E361" i="38"/>
  <c r="E370" i="38" s="1"/>
  <c r="Q295" i="38"/>
  <c r="P295" i="38"/>
  <c r="N295" i="38"/>
  <c r="M295" i="38"/>
  <c r="I295" i="38"/>
  <c r="H295" i="38"/>
  <c r="F295" i="38"/>
  <c r="E295" i="38"/>
  <c r="N294" i="38"/>
  <c r="M294" i="38"/>
  <c r="F294" i="38"/>
  <c r="E294" i="38"/>
  <c r="P293" i="38"/>
  <c r="N293" i="38"/>
  <c r="M293" i="38"/>
  <c r="H293" i="38"/>
  <c r="F293" i="38"/>
  <c r="E293" i="38"/>
  <c r="N292" i="38"/>
  <c r="M292" i="38"/>
  <c r="F292" i="38"/>
  <c r="E292" i="38"/>
  <c r="N291" i="38"/>
  <c r="M291" i="38"/>
  <c r="H291" i="38"/>
  <c r="F291" i="38"/>
  <c r="E291" i="38"/>
  <c r="N290" i="38"/>
  <c r="M290" i="38"/>
  <c r="F290" i="38"/>
  <c r="E290" i="38"/>
  <c r="P289" i="38"/>
  <c r="N289" i="38"/>
  <c r="M289" i="38"/>
  <c r="I289" i="38"/>
  <c r="F289" i="38"/>
  <c r="E289" i="38"/>
  <c r="N288" i="38"/>
  <c r="M288" i="38"/>
  <c r="F288" i="38"/>
  <c r="E288" i="38"/>
  <c r="N287" i="38"/>
  <c r="M287" i="38"/>
  <c r="F287" i="38"/>
  <c r="E287" i="38"/>
  <c r="Q294" i="38"/>
  <c r="P294" i="38"/>
  <c r="I294" i="38"/>
  <c r="H294" i="38"/>
  <c r="Q289" i="38"/>
  <c r="H289" i="38"/>
  <c r="Q293" i="38"/>
  <c r="I293" i="38"/>
  <c r="Q292" i="38"/>
  <c r="P292" i="38"/>
  <c r="I292" i="38"/>
  <c r="H292" i="38"/>
  <c r="Q291" i="38"/>
  <c r="P291" i="38"/>
  <c r="I291" i="38"/>
  <c r="Q302" i="38"/>
  <c r="Q301" i="38"/>
  <c r="Q290" i="38"/>
  <c r="P290" i="38"/>
  <c r="I290" i="38"/>
  <c r="H290" i="38"/>
  <c r="L242" i="38"/>
  <c r="Q288" i="38"/>
  <c r="P288" i="38"/>
  <c r="I288" i="38"/>
  <c r="Q227" i="38"/>
  <c r="Q221" i="38"/>
  <c r="P221" i="38"/>
  <c r="N221" i="38"/>
  <c r="M221" i="38"/>
  <c r="L221" i="38"/>
  <c r="O221" i="38" s="1"/>
  <c r="H221" i="38"/>
  <c r="F221" i="38"/>
  <c r="E221" i="38"/>
  <c r="D221" i="38"/>
  <c r="N220" i="38"/>
  <c r="M220" i="38"/>
  <c r="I220" i="38"/>
  <c r="F220" i="38"/>
  <c r="E220" i="38"/>
  <c r="N219" i="38"/>
  <c r="M219" i="38"/>
  <c r="I219" i="38"/>
  <c r="F219" i="38"/>
  <c r="E219" i="38"/>
  <c r="Q218" i="38"/>
  <c r="N218" i="38"/>
  <c r="M218" i="38"/>
  <c r="F218" i="38"/>
  <c r="E218" i="38"/>
  <c r="D218" i="38"/>
  <c r="G218" i="38" s="1"/>
  <c r="Q217" i="38"/>
  <c r="P217" i="38"/>
  <c r="N217" i="38"/>
  <c r="M217" i="38"/>
  <c r="H217" i="38"/>
  <c r="F217" i="38"/>
  <c r="E217" i="38"/>
  <c r="N216" i="38"/>
  <c r="M216" i="38"/>
  <c r="L216" i="38"/>
  <c r="I216" i="38"/>
  <c r="F216" i="38"/>
  <c r="E216" i="38"/>
  <c r="N215" i="38"/>
  <c r="M215" i="38"/>
  <c r="I215" i="38"/>
  <c r="F215" i="38"/>
  <c r="E215" i="38"/>
  <c r="N214" i="38"/>
  <c r="M214" i="38"/>
  <c r="F214" i="38"/>
  <c r="E214" i="38"/>
  <c r="N213" i="38"/>
  <c r="M213" i="38"/>
  <c r="F213" i="38"/>
  <c r="E213" i="38"/>
  <c r="E222" i="38" s="1"/>
  <c r="O212" i="38"/>
  <c r="R212" i="38"/>
  <c r="L286" i="38" s="1"/>
  <c r="I221" i="38"/>
  <c r="G212" i="38"/>
  <c r="R211" i="38"/>
  <c r="L285" i="38" s="1"/>
  <c r="Q220" i="38"/>
  <c r="P220" i="38"/>
  <c r="O211" i="38"/>
  <c r="H220" i="38"/>
  <c r="R210" i="38"/>
  <c r="L284" i="38" s="1"/>
  <c r="Q215" i="38"/>
  <c r="P215" i="38"/>
  <c r="L215" i="38"/>
  <c r="O215" i="38" s="1"/>
  <c r="J210" i="38"/>
  <c r="H215" i="38"/>
  <c r="G210" i="38"/>
  <c r="D215" i="38"/>
  <c r="O209" i="38"/>
  <c r="R208" i="38"/>
  <c r="L282" i="38" s="1"/>
  <c r="O208" i="38"/>
  <c r="J208" i="38"/>
  <c r="G208" i="38"/>
  <c r="O207" i="38"/>
  <c r="G207" i="38"/>
  <c r="J207" i="38"/>
  <c r="D281" i="38" s="1"/>
  <c r="Q219" i="38"/>
  <c r="P219" i="38"/>
  <c r="H219" i="38"/>
  <c r="O205" i="38"/>
  <c r="R205" i="38"/>
  <c r="L279" i="38" s="1"/>
  <c r="J205" i="38"/>
  <c r="G205" i="38"/>
  <c r="P218" i="38"/>
  <c r="I218" i="38"/>
  <c r="J204" i="38"/>
  <c r="D278" i="38" s="1"/>
  <c r="G204" i="38"/>
  <c r="R203" i="38"/>
  <c r="L277" i="38" s="1"/>
  <c r="O203" i="38"/>
  <c r="J203" i="38"/>
  <c r="G203" i="38"/>
  <c r="G202" i="38"/>
  <c r="O201" i="38"/>
  <c r="G201" i="38"/>
  <c r="O200" i="38"/>
  <c r="R200" i="38"/>
  <c r="L274" i="38" s="1"/>
  <c r="G200" i="38"/>
  <c r="R199" i="38"/>
  <c r="L273" i="38" s="1"/>
  <c r="O199" i="38"/>
  <c r="I217" i="38"/>
  <c r="J199" i="38"/>
  <c r="D273" i="38" s="1"/>
  <c r="R198" i="38"/>
  <c r="L272" i="38" s="1"/>
  <c r="O198" i="38"/>
  <c r="J198" i="38"/>
  <c r="G198" i="38"/>
  <c r="R197" i="38"/>
  <c r="L271" i="38" s="1"/>
  <c r="O197" i="38"/>
  <c r="R196" i="38"/>
  <c r="O196" i="38"/>
  <c r="G196" i="38"/>
  <c r="J196" i="38"/>
  <c r="D270" i="38" s="1"/>
  <c r="R195" i="38"/>
  <c r="L269" i="38" s="1"/>
  <c r="O269" i="38" s="1"/>
  <c r="O195" i="38"/>
  <c r="G195" i="38"/>
  <c r="J195" i="38"/>
  <c r="D269" i="38" s="1"/>
  <c r="O194" i="38"/>
  <c r="J194" i="38"/>
  <c r="G194" i="38"/>
  <c r="Q228" i="38"/>
  <c r="O193" i="38"/>
  <c r="J193" i="38"/>
  <c r="G193" i="38"/>
  <c r="O192" i="38"/>
  <c r="R192" i="38"/>
  <c r="L266" i="38" s="1"/>
  <c r="J192" i="38"/>
  <c r="D266" i="38" s="1"/>
  <c r="G192" i="38"/>
  <c r="O191" i="38"/>
  <c r="R191" i="38"/>
  <c r="L265" i="38" s="1"/>
  <c r="J191" i="38"/>
  <c r="G191" i="38"/>
  <c r="O189" i="38"/>
  <c r="J189" i="38"/>
  <c r="G189" i="38"/>
  <c r="O188" i="38"/>
  <c r="R188" i="38"/>
  <c r="L262" i="38" s="1"/>
  <c r="G188" i="38"/>
  <c r="J188" i="38"/>
  <c r="D262" i="38" s="1"/>
  <c r="O187" i="38"/>
  <c r="R186" i="38"/>
  <c r="L260" i="38" s="1"/>
  <c r="O186" i="38"/>
  <c r="G186" i="38"/>
  <c r="J186" i="38"/>
  <c r="R185" i="38"/>
  <c r="L259" i="38" s="1"/>
  <c r="O185" i="38"/>
  <c r="Q216" i="38"/>
  <c r="P216" i="38"/>
  <c r="O184" i="38"/>
  <c r="H216" i="38"/>
  <c r="D216" i="38"/>
  <c r="G216" i="38" s="1"/>
  <c r="J216" i="38" s="1"/>
  <c r="R183" i="38"/>
  <c r="L257" i="38" s="1"/>
  <c r="O183" i="38"/>
  <c r="G183" i="38"/>
  <c r="O182" i="38"/>
  <c r="J182" i="38"/>
  <c r="G182" i="38"/>
  <c r="J181" i="38"/>
  <c r="D255" i="38" s="1"/>
  <c r="G181" i="38"/>
  <c r="O180" i="38"/>
  <c r="J180" i="38"/>
  <c r="G180" i="38"/>
  <c r="J179" i="38"/>
  <c r="G179" i="38"/>
  <c r="O178" i="38"/>
  <c r="G178" i="38"/>
  <c r="O177" i="38"/>
  <c r="R177" i="38"/>
  <c r="L251" i="38" s="1"/>
  <c r="G177" i="38"/>
  <c r="R176" i="38"/>
  <c r="L250" i="38" s="1"/>
  <c r="R250" i="38" s="1"/>
  <c r="O176" i="38"/>
  <c r="G176" i="38"/>
  <c r="J176" i="38"/>
  <c r="D250" i="38" s="1"/>
  <c r="R175" i="38"/>
  <c r="L249" i="38" s="1"/>
  <c r="O175" i="38"/>
  <c r="G175" i="38"/>
  <c r="O174" i="38"/>
  <c r="J174" i="38"/>
  <c r="D248" i="38" s="1"/>
  <c r="G248" i="38" s="1"/>
  <c r="R173" i="38"/>
  <c r="L247" i="38" s="1"/>
  <c r="O173" i="38"/>
  <c r="O172" i="38"/>
  <c r="R172" i="38"/>
  <c r="L246" i="38" s="1"/>
  <c r="G172" i="38"/>
  <c r="J172" i="38"/>
  <c r="D246" i="38" s="1"/>
  <c r="O171" i="38"/>
  <c r="J171" i="38"/>
  <c r="D245" i="38" s="1"/>
  <c r="J245" i="38" s="1"/>
  <c r="G171" i="38"/>
  <c r="R170" i="38"/>
  <c r="L244" i="38" s="1"/>
  <c r="O170" i="38"/>
  <c r="J170" i="38"/>
  <c r="G170" i="38"/>
  <c r="R169" i="38"/>
  <c r="L243" i="38" s="1"/>
  <c r="R243" i="38" s="1"/>
  <c r="J169" i="38"/>
  <c r="G169" i="38"/>
  <c r="R168" i="38"/>
  <c r="O168" i="38"/>
  <c r="J168" i="38"/>
  <c r="G168" i="38"/>
  <c r="P213" i="38"/>
  <c r="O167" i="38"/>
  <c r="H214" i="38"/>
  <c r="D214" i="38"/>
  <c r="G214" i="38" s="1"/>
  <c r="Q154" i="38"/>
  <c r="Q153" i="38"/>
  <c r="E148" i="38"/>
  <c r="Q147" i="38"/>
  <c r="P147" i="38"/>
  <c r="I147" i="38"/>
  <c r="H147" i="38"/>
  <c r="Q146" i="38"/>
  <c r="P146" i="38"/>
  <c r="I146" i="38"/>
  <c r="H146" i="38"/>
  <c r="Q145" i="38"/>
  <c r="P145" i="38"/>
  <c r="I145" i="38"/>
  <c r="H145" i="38"/>
  <c r="Q144" i="38"/>
  <c r="P144" i="38"/>
  <c r="I144" i="38"/>
  <c r="J144" i="38" s="1"/>
  <c r="H144" i="38"/>
  <c r="Q143" i="38"/>
  <c r="P143" i="38"/>
  <c r="I143" i="38"/>
  <c r="H143" i="38"/>
  <c r="Q142" i="38"/>
  <c r="P142" i="38"/>
  <c r="I142" i="38"/>
  <c r="H142" i="38"/>
  <c r="Q141" i="38"/>
  <c r="P141" i="38"/>
  <c r="I141" i="38"/>
  <c r="H141" i="38"/>
  <c r="Q140" i="38"/>
  <c r="P140" i="38"/>
  <c r="I140" i="38"/>
  <c r="H140" i="38"/>
  <c r="Q139" i="38"/>
  <c r="P139" i="38"/>
  <c r="N139" i="38"/>
  <c r="N148" i="38" s="1"/>
  <c r="M139" i="38"/>
  <c r="M148" i="38" s="1"/>
  <c r="I139" i="38"/>
  <c r="H139" i="38"/>
  <c r="F139" i="38"/>
  <c r="F148" i="38" s="1"/>
  <c r="E139" i="38"/>
  <c r="D133" i="38"/>
  <c r="G133" i="38" s="1"/>
  <c r="J133" i="38" s="1"/>
  <c r="D130" i="38"/>
  <c r="D144" i="38" s="1"/>
  <c r="G144" i="38" s="1"/>
  <c r="D128" i="38"/>
  <c r="G128" i="38" s="1"/>
  <c r="J128" i="38" s="1"/>
  <c r="S128" i="38" s="1"/>
  <c r="D122" i="38"/>
  <c r="G122" i="38" s="1"/>
  <c r="J122" i="38" s="1"/>
  <c r="D121" i="38"/>
  <c r="G121" i="38" s="1"/>
  <c r="J121" i="38" s="1"/>
  <c r="L119" i="38"/>
  <c r="O119" i="38" s="1"/>
  <c r="R119" i="38" s="1"/>
  <c r="D118" i="38"/>
  <c r="G118" i="38" s="1"/>
  <c r="J118" i="38" s="1"/>
  <c r="S118" i="38" s="1"/>
  <c r="O117" i="38"/>
  <c r="R117" i="38" s="1"/>
  <c r="L113" i="38"/>
  <c r="O113" i="38" s="1"/>
  <c r="R113" i="38" s="1"/>
  <c r="J110" i="38"/>
  <c r="L107" i="38"/>
  <c r="O107" i="38" s="1"/>
  <c r="R107" i="38" s="1"/>
  <c r="L105" i="38"/>
  <c r="O105" i="38" s="1"/>
  <c r="R105" i="38" s="1"/>
  <c r="D104" i="38"/>
  <c r="G104" i="38" s="1"/>
  <c r="J104" i="38" s="1"/>
  <c r="S104" i="38" s="1"/>
  <c r="L95" i="38"/>
  <c r="O95" i="38" s="1"/>
  <c r="R95" i="38" s="1"/>
  <c r="D94" i="38"/>
  <c r="G94" i="38" s="1"/>
  <c r="J94" i="38" s="1"/>
  <c r="L93" i="38"/>
  <c r="Q80" i="38"/>
  <c r="Q79" i="38"/>
  <c r="M74" i="38"/>
  <c r="D74" i="38"/>
  <c r="Q73" i="38"/>
  <c r="P73" i="38"/>
  <c r="L73" i="38"/>
  <c r="O73" i="38" s="1"/>
  <c r="R73" i="38" s="1"/>
  <c r="I73" i="38"/>
  <c r="H73" i="38"/>
  <c r="G73" i="38"/>
  <c r="Q72" i="38"/>
  <c r="P72" i="38"/>
  <c r="L72" i="38"/>
  <c r="O72" i="38" s="1"/>
  <c r="I72" i="38"/>
  <c r="H72" i="38"/>
  <c r="G72" i="38"/>
  <c r="Q71" i="38"/>
  <c r="P71" i="38"/>
  <c r="L71" i="38"/>
  <c r="O71" i="38" s="1"/>
  <c r="I71" i="38"/>
  <c r="H71" i="38"/>
  <c r="G71" i="38"/>
  <c r="J71" i="38" s="1"/>
  <c r="Q70" i="38"/>
  <c r="P70" i="38"/>
  <c r="L70" i="38"/>
  <c r="O70" i="38" s="1"/>
  <c r="I70" i="38"/>
  <c r="J70" i="38" s="1"/>
  <c r="H70" i="38"/>
  <c r="G70" i="38"/>
  <c r="Q69" i="38"/>
  <c r="P69" i="38"/>
  <c r="O69" i="38"/>
  <c r="R69" i="38" s="1"/>
  <c r="L69" i="38"/>
  <c r="I69" i="38"/>
  <c r="H69" i="38"/>
  <c r="G69" i="38"/>
  <c r="Q68" i="38"/>
  <c r="P68" i="38"/>
  <c r="O68" i="38"/>
  <c r="L68" i="38"/>
  <c r="I68" i="38"/>
  <c r="H68" i="38"/>
  <c r="G68" i="38"/>
  <c r="J68" i="38" s="1"/>
  <c r="Q67" i="38"/>
  <c r="P67" i="38"/>
  <c r="L67" i="38"/>
  <c r="O67" i="38" s="1"/>
  <c r="R67" i="38" s="1"/>
  <c r="J67" i="38"/>
  <c r="S67" i="38" s="1"/>
  <c r="I67" i="38"/>
  <c r="H67" i="38"/>
  <c r="G67" i="38"/>
  <c r="Q66" i="38"/>
  <c r="P66" i="38"/>
  <c r="L66" i="38"/>
  <c r="O66" i="38" s="1"/>
  <c r="I66" i="38"/>
  <c r="H66" i="38"/>
  <c r="G66" i="38"/>
  <c r="Q65" i="38"/>
  <c r="P65" i="38"/>
  <c r="N65" i="38"/>
  <c r="N74" i="38" s="1"/>
  <c r="M65" i="38"/>
  <c r="L65" i="38"/>
  <c r="I65" i="38"/>
  <c r="H65" i="38"/>
  <c r="F65" i="38"/>
  <c r="F74" i="38" s="1"/>
  <c r="E65" i="38"/>
  <c r="E74" i="38" s="1"/>
  <c r="R64" i="38"/>
  <c r="L138" i="38" s="1"/>
  <c r="O64" i="38"/>
  <c r="J64" i="38"/>
  <c r="G64" i="38"/>
  <c r="R63" i="38"/>
  <c r="L137" i="38" s="1"/>
  <c r="L146" i="38" s="1"/>
  <c r="O146" i="38" s="1"/>
  <c r="O63" i="38"/>
  <c r="J63" i="38"/>
  <c r="D137" i="38" s="1"/>
  <c r="G63" i="38"/>
  <c r="R62" i="38"/>
  <c r="L136" i="38" s="1"/>
  <c r="O62" i="38"/>
  <c r="J62" i="38"/>
  <c r="G62" i="38"/>
  <c r="R61" i="38"/>
  <c r="L135" i="38" s="1"/>
  <c r="O135" i="38" s="1"/>
  <c r="R135" i="38" s="1"/>
  <c r="O61" i="38"/>
  <c r="J61" i="38"/>
  <c r="D135" i="38" s="1"/>
  <c r="G135" i="38" s="1"/>
  <c r="J135" i="38" s="1"/>
  <c r="G61" i="38"/>
  <c r="S60" i="38"/>
  <c r="R60" i="38"/>
  <c r="L134" i="38" s="1"/>
  <c r="O134" i="38" s="1"/>
  <c r="R134" i="38" s="1"/>
  <c r="O60" i="38"/>
  <c r="J60" i="38"/>
  <c r="D134" i="38" s="1"/>
  <c r="G134" i="38" s="1"/>
  <c r="J134" i="38" s="1"/>
  <c r="G60" i="38"/>
  <c r="R59" i="38"/>
  <c r="L133" i="38" s="1"/>
  <c r="O133" i="38" s="1"/>
  <c r="R133" i="38" s="1"/>
  <c r="O59" i="38"/>
  <c r="J59" i="38"/>
  <c r="G59" i="38"/>
  <c r="O58" i="38"/>
  <c r="R58" i="38" s="1"/>
  <c r="L132" i="38" s="1"/>
  <c r="O132" i="38" s="1"/>
  <c r="R132" i="38" s="1"/>
  <c r="G58" i="38"/>
  <c r="J58" i="38" s="1"/>
  <c r="R57" i="38"/>
  <c r="L131" i="38" s="1"/>
  <c r="O131" i="38" s="1"/>
  <c r="R131" i="38" s="1"/>
  <c r="O57" i="38"/>
  <c r="J57" i="38"/>
  <c r="G57" i="38"/>
  <c r="R56" i="38"/>
  <c r="L130" i="38" s="1"/>
  <c r="O56" i="38"/>
  <c r="J56" i="38"/>
  <c r="S56" i="38" s="1"/>
  <c r="G56" i="38"/>
  <c r="R55" i="38"/>
  <c r="L129" i="38" s="1"/>
  <c r="O129" i="38" s="1"/>
  <c r="R129" i="38" s="1"/>
  <c r="O55" i="38"/>
  <c r="J55" i="38"/>
  <c r="S55" i="38" s="1"/>
  <c r="G55" i="38"/>
  <c r="R54" i="38"/>
  <c r="L128" i="38" s="1"/>
  <c r="O128" i="38" s="1"/>
  <c r="R128" i="38" s="1"/>
  <c r="O54" i="38"/>
  <c r="J54" i="38"/>
  <c r="G54" i="38"/>
  <c r="R53" i="38"/>
  <c r="L127" i="38" s="1"/>
  <c r="O127" i="38" s="1"/>
  <c r="R127" i="38" s="1"/>
  <c r="O53" i="38"/>
  <c r="J53" i="38"/>
  <c r="D127" i="38" s="1"/>
  <c r="G127" i="38" s="1"/>
  <c r="J127" i="38" s="1"/>
  <c r="S127" i="38" s="1"/>
  <c r="G53" i="38"/>
  <c r="R52" i="38"/>
  <c r="L126" i="38" s="1"/>
  <c r="O126" i="38" s="1"/>
  <c r="R126" i="38" s="1"/>
  <c r="O52" i="38"/>
  <c r="J52" i="38"/>
  <c r="G52" i="38"/>
  <c r="R51" i="38"/>
  <c r="L125" i="38" s="1"/>
  <c r="O125" i="38" s="1"/>
  <c r="R125" i="38" s="1"/>
  <c r="O51" i="38"/>
  <c r="J51" i="38"/>
  <c r="D125" i="38" s="1"/>
  <c r="G51" i="38"/>
  <c r="R50" i="38"/>
  <c r="L124" i="38" s="1"/>
  <c r="O124" i="38" s="1"/>
  <c r="R124" i="38" s="1"/>
  <c r="O50" i="38"/>
  <c r="J50" i="38"/>
  <c r="G50" i="38"/>
  <c r="R49" i="38"/>
  <c r="L123" i="38" s="1"/>
  <c r="O123" i="38" s="1"/>
  <c r="R123" i="38" s="1"/>
  <c r="O49" i="38"/>
  <c r="J49" i="38"/>
  <c r="D123" i="38" s="1"/>
  <c r="G123" i="38" s="1"/>
  <c r="J123" i="38" s="1"/>
  <c r="G49" i="38"/>
  <c r="R48" i="38"/>
  <c r="S48" i="38" s="1"/>
  <c r="O48" i="38"/>
  <c r="J48" i="38"/>
  <c r="G48" i="38"/>
  <c r="R47" i="38"/>
  <c r="L121" i="38" s="1"/>
  <c r="O121" i="38" s="1"/>
  <c r="R121" i="38" s="1"/>
  <c r="O47" i="38"/>
  <c r="J47" i="38"/>
  <c r="S47" i="38" s="1"/>
  <c r="G47" i="38"/>
  <c r="R46" i="38"/>
  <c r="L120" i="38" s="1"/>
  <c r="O120" i="38" s="1"/>
  <c r="R120" i="38" s="1"/>
  <c r="O46" i="38"/>
  <c r="J46" i="38"/>
  <c r="D120" i="38" s="1"/>
  <c r="G120" i="38" s="1"/>
  <c r="J120" i="38" s="1"/>
  <c r="G46" i="38"/>
  <c r="R45" i="38"/>
  <c r="O45" i="38"/>
  <c r="J45" i="38"/>
  <c r="G45" i="38"/>
  <c r="R44" i="38"/>
  <c r="L118" i="38" s="1"/>
  <c r="O118" i="38" s="1"/>
  <c r="R118" i="38" s="1"/>
  <c r="O44" i="38"/>
  <c r="J44" i="38"/>
  <c r="G44" i="38"/>
  <c r="R43" i="38"/>
  <c r="L117" i="38" s="1"/>
  <c r="O43" i="38"/>
  <c r="J43" i="38"/>
  <c r="G43" i="38"/>
  <c r="R42" i="38"/>
  <c r="L116" i="38" s="1"/>
  <c r="O116" i="38" s="1"/>
  <c r="R116" i="38" s="1"/>
  <c r="O42" i="38"/>
  <c r="J42" i="38"/>
  <c r="D116" i="38" s="1"/>
  <c r="G116" i="38" s="1"/>
  <c r="J116" i="38" s="1"/>
  <c r="G42" i="38"/>
  <c r="R41" i="38"/>
  <c r="L115" i="38" s="1"/>
  <c r="O115" i="38" s="1"/>
  <c r="R115" i="38" s="1"/>
  <c r="O41" i="38"/>
  <c r="J41" i="38"/>
  <c r="D115" i="38" s="1"/>
  <c r="G115" i="38" s="1"/>
  <c r="J115" i="38" s="1"/>
  <c r="S115" i="38" s="1"/>
  <c r="G41" i="38"/>
  <c r="R40" i="38"/>
  <c r="L114" i="38" s="1"/>
  <c r="O114" i="38" s="1"/>
  <c r="R114" i="38" s="1"/>
  <c r="O40" i="38"/>
  <c r="J40" i="38"/>
  <c r="G40" i="38"/>
  <c r="R39" i="38"/>
  <c r="O39" i="38"/>
  <c r="J39" i="38"/>
  <c r="D113" i="38" s="1"/>
  <c r="G113" i="38" s="1"/>
  <c r="J113" i="38" s="1"/>
  <c r="S113" i="38" s="1"/>
  <c r="G39" i="38"/>
  <c r="R38" i="38"/>
  <c r="L112" i="38" s="1"/>
  <c r="O112" i="38" s="1"/>
  <c r="R112" i="38" s="1"/>
  <c r="O38" i="38"/>
  <c r="J38" i="38"/>
  <c r="G38" i="38"/>
  <c r="S37" i="38"/>
  <c r="R37" i="38"/>
  <c r="L111" i="38" s="1"/>
  <c r="O37" i="38"/>
  <c r="J37" i="38"/>
  <c r="D111" i="38" s="1"/>
  <c r="G111" i="38" s="1"/>
  <c r="J111" i="38" s="1"/>
  <c r="G37" i="38"/>
  <c r="R36" i="38"/>
  <c r="S36" i="38" s="1"/>
  <c r="O36" i="38"/>
  <c r="J36" i="38"/>
  <c r="D110" i="38" s="1"/>
  <c r="D142" i="38" s="1"/>
  <c r="G142" i="38" s="1"/>
  <c r="R35" i="38"/>
  <c r="L109" i="38" s="1"/>
  <c r="O109" i="38" s="1"/>
  <c r="R109" i="38" s="1"/>
  <c r="O35" i="38"/>
  <c r="J35" i="38"/>
  <c r="G35" i="38"/>
  <c r="R34" i="38"/>
  <c r="L108" i="38" s="1"/>
  <c r="O108" i="38" s="1"/>
  <c r="R108" i="38" s="1"/>
  <c r="O34" i="38"/>
  <c r="J34" i="38"/>
  <c r="D108" i="38" s="1"/>
  <c r="G108" i="38" s="1"/>
  <c r="J108" i="38" s="1"/>
  <c r="G34" i="38"/>
  <c r="R33" i="38"/>
  <c r="O33" i="38"/>
  <c r="J33" i="38"/>
  <c r="G33" i="38"/>
  <c r="R32" i="38"/>
  <c r="L106" i="38" s="1"/>
  <c r="O106" i="38" s="1"/>
  <c r="R106" i="38" s="1"/>
  <c r="O32" i="38"/>
  <c r="J32" i="38"/>
  <c r="D106" i="38" s="1"/>
  <c r="G106" i="38" s="1"/>
  <c r="J106" i="38" s="1"/>
  <c r="G32" i="38"/>
  <c r="S31" i="38"/>
  <c r="R31" i="38"/>
  <c r="O31" i="38"/>
  <c r="J31" i="38"/>
  <c r="D105" i="38" s="1"/>
  <c r="G105" i="38" s="1"/>
  <c r="J105" i="38" s="1"/>
  <c r="G31" i="38"/>
  <c r="R30" i="38"/>
  <c r="L104" i="38" s="1"/>
  <c r="O104" i="38" s="1"/>
  <c r="R104" i="38" s="1"/>
  <c r="O30" i="38"/>
  <c r="J30" i="38"/>
  <c r="S30" i="38" s="1"/>
  <c r="G30" i="38"/>
  <c r="R29" i="38"/>
  <c r="L103" i="38" s="1"/>
  <c r="O103" i="38" s="1"/>
  <c r="R103" i="38" s="1"/>
  <c r="O29" i="38"/>
  <c r="J29" i="38"/>
  <c r="G29" i="38"/>
  <c r="R28" i="38"/>
  <c r="L102" i="38" s="1"/>
  <c r="O102" i="38" s="1"/>
  <c r="R102" i="38" s="1"/>
  <c r="O28" i="38"/>
  <c r="J28" i="38"/>
  <c r="S28" i="38" s="1"/>
  <c r="G28" i="38"/>
  <c r="R27" i="38"/>
  <c r="L101" i="38" s="1"/>
  <c r="O101" i="38" s="1"/>
  <c r="R101" i="38" s="1"/>
  <c r="O27" i="38"/>
  <c r="J27" i="38"/>
  <c r="S27" i="38" s="1"/>
  <c r="G27" i="38"/>
  <c r="R26" i="38"/>
  <c r="L100" i="38" s="1"/>
  <c r="O100" i="38" s="1"/>
  <c r="R100" i="38" s="1"/>
  <c r="O26" i="38"/>
  <c r="J26" i="38"/>
  <c r="G26" i="38"/>
  <c r="R25" i="38"/>
  <c r="L99" i="38" s="1"/>
  <c r="O99" i="38" s="1"/>
  <c r="R99" i="38" s="1"/>
  <c r="O25" i="38"/>
  <c r="J25" i="38"/>
  <c r="D99" i="38" s="1"/>
  <c r="G99" i="38" s="1"/>
  <c r="J99" i="38" s="1"/>
  <c r="G25" i="38"/>
  <c r="R24" i="38"/>
  <c r="L98" i="38" s="1"/>
  <c r="O98" i="38" s="1"/>
  <c r="R98" i="38" s="1"/>
  <c r="O24" i="38"/>
  <c r="J24" i="38"/>
  <c r="G24" i="38"/>
  <c r="R23" i="38"/>
  <c r="L97" i="38" s="1"/>
  <c r="O97" i="38" s="1"/>
  <c r="R97" i="38" s="1"/>
  <c r="O23" i="38"/>
  <c r="J23" i="38"/>
  <c r="G23" i="38"/>
  <c r="R22" i="38"/>
  <c r="L96" i="38" s="1"/>
  <c r="O96" i="38" s="1"/>
  <c r="R96" i="38" s="1"/>
  <c r="O22" i="38"/>
  <c r="J22" i="38"/>
  <c r="G22" i="38"/>
  <c r="R21" i="38"/>
  <c r="O21" i="38"/>
  <c r="J21" i="38"/>
  <c r="G21" i="38"/>
  <c r="R20" i="38"/>
  <c r="S20" i="38" s="1"/>
  <c r="O20" i="38"/>
  <c r="J20" i="38"/>
  <c r="G20" i="38"/>
  <c r="R19" i="38"/>
  <c r="O19" i="38"/>
  <c r="J19" i="38"/>
  <c r="D93" i="38" s="1"/>
  <c r="G19" i="38"/>
  <c r="BB60" i="1" l="1"/>
  <c r="S135" i="38"/>
  <c r="S32" i="38"/>
  <c r="S44" i="38"/>
  <c r="J66" i="38"/>
  <c r="I74" i="38"/>
  <c r="J73" i="38"/>
  <c r="R215" i="38"/>
  <c r="J142" i="38"/>
  <c r="S49" i="38"/>
  <c r="L94" i="38"/>
  <c r="O94" i="38" s="1"/>
  <c r="R94" i="38" s="1"/>
  <c r="S94" i="38" s="1"/>
  <c r="F296" i="38"/>
  <c r="N296" i="38"/>
  <c r="R66" i="38"/>
  <c r="L110" i="38"/>
  <c r="O110" i="38" s="1"/>
  <c r="R110" i="38" s="1"/>
  <c r="S110" i="38" s="1"/>
  <c r="L122" i="38"/>
  <c r="O122" i="38" s="1"/>
  <c r="R122" i="38" s="1"/>
  <c r="F222" i="38"/>
  <c r="M296" i="38"/>
  <c r="S19" i="38"/>
  <c r="S25" i="38"/>
  <c r="H74" i="38"/>
  <c r="Q74" i="38"/>
  <c r="J72" i="38"/>
  <c r="S72" i="38" s="1"/>
  <c r="O216" i="38"/>
  <c r="S61" i="38"/>
  <c r="Q148" i="38"/>
  <c r="S105" i="38"/>
  <c r="S59" i="38"/>
  <c r="S108" i="38"/>
  <c r="S42" i="38"/>
  <c r="S134" i="38"/>
  <c r="D101" i="38"/>
  <c r="G101" i="38" s="1"/>
  <c r="J101" i="38" s="1"/>
  <c r="S101" i="38" s="1"/>
  <c r="O137" i="38"/>
  <c r="R137" i="38" s="1"/>
  <c r="P148" i="38"/>
  <c r="P150" i="38" s="1"/>
  <c r="Q156" i="38" s="1"/>
  <c r="L145" i="38"/>
  <c r="O145" i="38" s="1"/>
  <c r="R145" i="38" s="1"/>
  <c r="S26" i="38"/>
  <c r="R68" i="38"/>
  <c r="S68" i="38" s="1"/>
  <c r="D102" i="38"/>
  <c r="G102" i="38" s="1"/>
  <c r="J102" i="38" s="1"/>
  <c r="S102" i="38" s="1"/>
  <c r="O65" i="38"/>
  <c r="O74" i="38" s="1"/>
  <c r="S29" i="38"/>
  <c r="L74" i="38"/>
  <c r="M222" i="38"/>
  <c r="G221" i="38"/>
  <c r="S43" i="38"/>
  <c r="S120" i="38"/>
  <c r="S63" i="38"/>
  <c r="R70" i="38"/>
  <c r="S70" i="38" s="1"/>
  <c r="R72" i="38"/>
  <c r="D103" i="38"/>
  <c r="G103" i="38" s="1"/>
  <c r="J103" i="38" s="1"/>
  <c r="G215" i="38"/>
  <c r="N222" i="38"/>
  <c r="E296" i="38"/>
  <c r="AU60" i="1"/>
  <c r="AU69" i="1" s="1"/>
  <c r="BF132" i="1"/>
  <c r="BF141" i="1" s="1"/>
  <c r="Q442" i="38"/>
  <c r="AX132" i="1"/>
  <c r="AX141" i="1" s="1"/>
  <c r="AW132" i="1"/>
  <c r="AW141" i="1" s="1"/>
  <c r="BE132" i="1"/>
  <c r="BE141" i="1" s="1"/>
  <c r="BE143" i="1" s="1"/>
  <c r="BF149" i="1" s="1"/>
  <c r="AT60" i="1"/>
  <c r="AT69" i="1" s="1"/>
  <c r="BC60" i="1"/>
  <c r="BC69" i="1" s="1"/>
  <c r="BB69" i="1"/>
  <c r="BE60" i="1"/>
  <c r="H361" i="38"/>
  <c r="H362" i="38"/>
  <c r="H370" i="38" s="1"/>
  <c r="H14" i="1"/>
  <c r="AW14" i="1" s="1"/>
  <c r="AW60" i="1" s="1"/>
  <c r="AX60" i="1"/>
  <c r="Q378" i="38"/>
  <c r="BF60" i="1"/>
  <c r="I370" i="38"/>
  <c r="J215" i="38"/>
  <c r="S23" i="38"/>
  <c r="D97" i="38"/>
  <c r="G97" i="38" s="1"/>
  <c r="J97" i="38" s="1"/>
  <c r="S97" i="38" s="1"/>
  <c r="R246" i="38"/>
  <c r="O246" i="38"/>
  <c r="S38" i="38"/>
  <c r="D112" i="38"/>
  <c r="G112" i="38" s="1"/>
  <c r="J112" i="38" s="1"/>
  <c r="S112" i="38" s="1"/>
  <c r="S122" i="38"/>
  <c r="D140" i="38"/>
  <c r="G140" i="38" s="1"/>
  <c r="J140" i="38" s="1"/>
  <c r="G93" i="38"/>
  <c r="P74" i="38"/>
  <c r="P76" i="38" s="1"/>
  <c r="Q82" i="38" s="1"/>
  <c r="D143" i="38"/>
  <c r="G143" i="38" s="1"/>
  <c r="J143" i="38" s="1"/>
  <c r="G125" i="38"/>
  <c r="J125" i="38" s="1"/>
  <c r="S125" i="38" s="1"/>
  <c r="R181" i="38"/>
  <c r="L255" i="38" s="1"/>
  <c r="O181" i="38"/>
  <c r="R65" i="38"/>
  <c r="S64" i="38"/>
  <c r="D138" i="38"/>
  <c r="J69" i="38"/>
  <c r="S69" i="38" s="1"/>
  <c r="R257" i="38"/>
  <c r="O257" i="38"/>
  <c r="R249" i="38"/>
  <c r="O249" i="38"/>
  <c r="S52" i="38"/>
  <c r="D126" i="38"/>
  <c r="G126" i="38" s="1"/>
  <c r="J126" i="38" s="1"/>
  <c r="S126" i="38" s="1"/>
  <c r="J190" i="38"/>
  <c r="G190" i="38"/>
  <c r="D267" i="38"/>
  <c r="D96" i="38"/>
  <c r="G96" i="38" s="1"/>
  <c r="J96" i="38" s="1"/>
  <c r="S96" i="38" s="1"/>
  <c r="S22" i="38"/>
  <c r="S33" i="38"/>
  <c r="D107" i="38"/>
  <c r="G107" i="38" s="1"/>
  <c r="J107" i="38" s="1"/>
  <c r="S107" i="38" s="1"/>
  <c r="S66" i="38"/>
  <c r="S106" i="38"/>
  <c r="S123" i="38"/>
  <c r="S133" i="38"/>
  <c r="D277" i="38"/>
  <c r="S203" i="38"/>
  <c r="L144" i="38"/>
  <c r="O144" i="38" s="1"/>
  <c r="R144" i="38" s="1"/>
  <c r="S144" i="38" s="1"/>
  <c r="O130" i="38"/>
  <c r="R130" i="38" s="1"/>
  <c r="S40" i="38"/>
  <c r="D114" i="38"/>
  <c r="G114" i="38" s="1"/>
  <c r="J114" i="38" s="1"/>
  <c r="S114" i="38" s="1"/>
  <c r="D132" i="38"/>
  <c r="S58" i="38"/>
  <c r="S50" i="38"/>
  <c r="D124" i="38"/>
  <c r="G124" i="38" s="1"/>
  <c r="J124" i="38" s="1"/>
  <c r="S124" i="38" s="1"/>
  <c r="L147" i="38"/>
  <c r="O147" i="38" s="1"/>
  <c r="R147" i="38" s="1"/>
  <c r="O138" i="38"/>
  <c r="R138" i="38" s="1"/>
  <c r="S99" i="38"/>
  <c r="D254" i="38"/>
  <c r="J266" i="38"/>
  <c r="G266" i="38"/>
  <c r="L270" i="38"/>
  <c r="S196" i="38"/>
  <c r="S45" i="38"/>
  <c r="D119" i="38"/>
  <c r="G119" i="38" s="1"/>
  <c r="J119" i="38" s="1"/>
  <c r="S119" i="38" s="1"/>
  <c r="S73" i="38"/>
  <c r="S116" i="38"/>
  <c r="R247" i="38"/>
  <c r="O247" i="38"/>
  <c r="D256" i="38"/>
  <c r="S57" i="38"/>
  <c r="D131" i="38"/>
  <c r="G131" i="38" s="1"/>
  <c r="J131" i="38" s="1"/>
  <c r="S131" i="38" s="1"/>
  <c r="G65" i="38"/>
  <c r="G74" i="38" s="1"/>
  <c r="S62" i="38"/>
  <c r="D136" i="38"/>
  <c r="R71" i="38"/>
  <c r="S71" i="38" s="1"/>
  <c r="L140" i="38"/>
  <c r="O140" i="38" s="1"/>
  <c r="R140" i="38" s="1"/>
  <c r="O93" i="38"/>
  <c r="G137" i="38"/>
  <c r="J137" i="38" s="1"/>
  <c r="S137" i="38" s="1"/>
  <c r="D146" i="38"/>
  <c r="G146" i="38" s="1"/>
  <c r="J146" i="38" s="1"/>
  <c r="R244" i="38"/>
  <c r="O244" i="38"/>
  <c r="D260" i="38"/>
  <c r="S186" i="38"/>
  <c r="R272" i="38"/>
  <c r="O272" i="38"/>
  <c r="D243" i="38"/>
  <c r="S169" i="38"/>
  <c r="D279" i="38"/>
  <c r="S205" i="38"/>
  <c r="L141" i="38"/>
  <c r="O141" i="38" s="1"/>
  <c r="R141" i="38" s="1"/>
  <c r="O136" i="38"/>
  <c r="R136" i="38" s="1"/>
  <c r="O111" i="38"/>
  <c r="R111" i="38" s="1"/>
  <c r="S111" i="38" s="1"/>
  <c r="L143" i="38"/>
  <c r="O143" i="38" s="1"/>
  <c r="R143" i="38" s="1"/>
  <c r="S103" i="38"/>
  <c r="D265" i="38"/>
  <c r="S191" i="38"/>
  <c r="Q214" i="38"/>
  <c r="Q213" i="38"/>
  <c r="Q222" i="38" s="1"/>
  <c r="S21" i="38"/>
  <c r="D95" i="38"/>
  <c r="G95" i="38" s="1"/>
  <c r="J95" i="38" s="1"/>
  <c r="S95" i="38" s="1"/>
  <c r="S24" i="38"/>
  <c r="S35" i="38"/>
  <c r="D109" i="38"/>
  <c r="G109" i="38" s="1"/>
  <c r="J109" i="38" s="1"/>
  <c r="S109" i="38" s="1"/>
  <c r="S54" i="38"/>
  <c r="S121" i="38"/>
  <c r="R146" i="38"/>
  <c r="D242" i="38"/>
  <c r="S168" i="38"/>
  <c r="R265" i="38"/>
  <c r="O265" i="38"/>
  <c r="I213" i="38"/>
  <c r="I222" i="38" s="1"/>
  <c r="I214" i="38"/>
  <c r="J262" i="38"/>
  <c r="G262" i="38"/>
  <c r="D263" i="38"/>
  <c r="R282" i="38"/>
  <c r="O282" i="38"/>
  <c r="O285" i="38"/>
  <c r="L294" i="38"/>
  <c r="O294" i="38" s="1"/>
  <c r="R294" i="38" s="1"/>
  <c r="R285" i="38"/>
  <c r="R242" i="38"/>
  <c r="O242" i="38"/>
  <c r="S41" i="38"/>
  <c r="D98" i="38"/>
  <c r="G98" i="38" s="1"/>
  <c r="J98" i="38" s="1"/>
  <c r="S98" i="38" s="1"/>
  <c r="D117" i="38"/>
  <c r="G117" i="38" s="1"/>
  <c r="J117" i="38" s="1"/>
  <c r="S117" i="38" s="1"/>
  <c r="D129" i="38"/>
  <c r="G129" i="38" s="1"/>
  <c r="J129" i="38" s="1"/>
  <c r="S129" i="38" s="1"/>
  <c r="J167" i="38"/>
  <c r="J175" i="38"/>
  <c r="R324" i="38"/>
  <c r="L396" i="38" s="1"/>
  <c r="O396" i="38" s="1"/>
  <c r="R396" i="38" s="1"/>
  <c r="O324" i="38"/>
  <c r="O179" i="38"/>
  <c r="R179" i="38"/>
  <c r="L253" i="38" s="1"/>
  <c r="R180" i="38"/>
  <c r="L254" i="38" s="1"/>
  <c r="R189" i="38"/>
  <c r="L263" i="38" s="1"/>
  <c r="G199" i="38"/>
  <c r="O274" i="38"/>
  <c r="R274" i="38"/>
  <c r="G209" i="38"/>
  <c r="J209" i="38"/>
  <c r="D284" i="38"/>
  <c r="S210" i="38"/>
  <c r="L217" i="38"/>
  <c r="O217" i="38" s="1"/>
  <c r="R217" i="38" s="1"/>
  <c r="R221" i="38"/>
  <c r="S53" i="38"/>
  <c r="S46" i="38"/>
  <c r="J65" i="38"/>
  <c r="L142" i="38"/>
  <c r="O142" i="38" s="1"/>
  <c r="R142" i="38" s="1"/>
  <c r="S142" i="38" s="1"/>
  <c r="L214" i="38"/>
  <c r="O214" i="38" s="1"/>
  <c r="R167" i="38"/>
  <c r="G174" i="38"/>
  <c r="S176" i="38"/>
  <c r="R182" i="38"/>
  <c r="L256" i="38" s="1"/>
  <c r="R266" i="38"/>
  <c r="O266" i="38"/>
  <c r="J202" i="38"/>
  <c r="J212" i="38"/>
  <c r="H213" i="38"/>
  <c r="P214" i="38"/>
  <c r="P222" i="38" s="1"/>
  <c r="P224" i="38" s="1"/>
  <c r="Q230" i="38" s="1"/>
  <c r="R269" i="38"/>
  <c r="P442" i="38"/>
  <c r="P444" i="38" s="1"/>
  <c r="Q450" i="38" s="1"/>
  <c r="D253" i="38"/>
  <c r="J273" i="38"/>
  <c r="G273" i="38"/>
  <c r="D291" i="38"/>
  <c r="G291" i="38" s="1"/>
  <c r="J291" i="38" s="1"/>
  <c r="S51" i="38"/>
  <c r="S172" i="38"/>
  <c r="J177" i="38"/>
  <c r="J178" i="38"/>
  <c r="J255" i="38"/>
  <c r="G255" i="38"/>
  <c r="R259" i="38"/>
  <c r="O259" i="38"/>
  <c r="J187" i="38"/>
  <c r="L219" i="38"/>
  <c r="O219" i="38" s="1"/>
  <c r="R219" i="38" s="1"/>
  <c r="O206" i="38"/>
  <c r="R206" i="38" s="1"/>
  <c r="L280" i="38" s="1"/>
  <c r="L213" i="38"/>
  <c r="H288" i="38"/>
  <c r="H287" i="38"/>
  <c r="R271" i="38"/>
  <c r="O271" i="38"/>
  <c r="S34" i="38"/>
  <c r="S39" i="38"/>
  <c r="D100" i="38"/>
  <c r="G100" i="38" s="1"/>
  <c r="J100" i="38" s="1"/>
  <c r="S100" i="38" s="1"/>
  <c r="S170" i="38"/>
  <c r="R171" i="38"/>
  <c r="G173" i="38"/>
  <c r="J173" i="38"/>
  <c r="R178" i="38"/>
  <c r="L252" i="38" s="1"/>
  <c r="G187" i="38"/>
  <c r="O262" i="38"/>
  <c r="R262" i="38"/>
  <c r="R209" i="38"/>
  <c r="L283" i="38" s="1"/>
  <c r="L220" i="38"/>
  <c r="O220" i="38" s="1"/>
  <c r="R220" i="38" s="1"/>
  <c r="L289" i="38"/>
  <c r="O289" i="38" s="1"/>
  <c r="R289" i="38" s="1"/>
  <c r="O284" i="38"/>
  <c r="R284" i="38"/>
  <c r="G245" i="38"/>
  <c r="H148" i="38"/>
  <c r="G246" i="38"/>
  <c r="J246" i="38"/>
  <c r="R174" i="38"/>
  <c r="J250" i="38"/>
  <c r="G250" i="38"/>
  <c r="S192" i="38"/>
  <c r="D268" i="38"/>
  <c r="O202" i="38"/>
  <c r="R202" i="38"/>
  <c r="L276" i="38" s="1"/>
  <c r="R277" i="38"/>
  <c r="O277" i="38"/>
  <c r="S208" i="38"/>
  <c r="D282" i="38"/>
  <c r="J211" i="38"/>
  <c r="G211" i="38"/>
  <c r="D220" i="38"/>
  <c r="G220" i="38" s="1"/>
  <c r="J220" i="38" s="1"/>
  <c r="L295" i="38"/>
  <c r="O295" i="38" s="1"/>
  <c r="R295" i="38" s="1"/>
  <c r="O286" i="38"/>
  <c r="R286" i="38"/>
  <c r="R317" i="38"/>
  <c r="L389" i="38" s="1"/>
  <c r="O389" i="38" s="1"/>
  <c r="R389" i="38" s="1"/>
  <c r="O317" i="38"/>
  <c r="O251" i="38"/>
  <c r="R251" i="38"/>
  <c r="G197" i="38"/>
  <c r="J197" i="38"/>
  <c r="D272" i="38"/>
  <c r="S198" i="38"/>
  <c r="L291" i="38"/>
  <c r="O291" i="38" s="1"/>
  <c r="R291" i="38" s="1"/>
  <c r="O273" i="38"/>
  <c r="R273" i="38"/>
  <c r="O279" i="38"/>
  <c r="R279" i="38"/>
  <c r="G281" i="38"/>
  <c r="J281" i="38"/>
  <c r="S215" i="38"/>
  <c r="R216" i="38"/>
  <c r="S216" i="38" s="1"/>
  <c r="O243" i="38"/>
  <c r="R260" i="38"/>
  <c r="O260" i="38"/>
  <c r="O169" i="38"/>
  <c r="S188" i="38"/>
  <c r="S195" i="38"/>
  <c r="S199" i="38"/>
  <c r="I148" i="38"/>
  <c r="G130" i="38"/>
  <c r="J130" i="38" s="1"/>
  <c r="S130" i="38" s="1"/>
  <c r="J214" i="38"/>
  <c r="J183" i="38"/>
  <c r="R184" i="38"/>
  <c r="L258" i="38" s="1"/>
  <c r="G270" i="38"/>
  <c r="J270" i="38"/>
  <c r="J200" i="38"/>
  <c r="J201" i="38"/>
  <c r="D292" i="38"/>
  <c r="G292" i="38" s="1"/>
  <c r="J292" i="38" s="1"/>
  <c r="J278" i="38"/>
  <c r="G278" i="38"/>
  <c r="D217" i="38"/>
  <c r="G217" i="38" s="1"/>
  <c r="J217" i="38" s="1"/>
  <c r="J221" i="38"/>
  <c r="Q287" i="38"/>
  <c r="Q296" i="38" s="1"/>
  <c r="O250" i="38"/>
  <c r="G167" i="38"/>
  <c r="R187" i="38"/>
  <c r="L261" i="38" s="1"/>
  <c r="O190" i="38"/>
  <c r="R190" i="38"/>
  <c r="L264" i="38" s="1"/>
  <c r="R194" i="38"/>
  <c r="L268" i="38" s="1"/>
  <c r="R201" i="38"/>
  <c r="L275" i="38" s="1"/>
  <c r="H218" i="38"/>
  <c r="J218" i="38" s="1"/>
  <c r="D244" i="38"/>
  <c r="G185" i="38"/>
  <c r="J185" i="38"/>
  <c r="R193" i="38"/>
  <c r="L267" i="38" s="1"/>
  <c r="G269" i="38"/>
  <c r="J269" i="38"/>
  <c r="R204" i="38"/>
  <c r="L278" i="38" s="1"/>
  <c r="O204" i="38"/>
  <c r="L218" i="38"/>
  <c r="O218" i="38" s="1"/>
  <c r="R218" i="38" s="1"/>
  <c r="D219" i="38"/>
  <c r="G219" i="38" s="1"/>
  <c r="J219" i="38" s="1"/>
  <c r="G206" i="38"/>
  <c r="J206" i="38" s="1"/>
  <c r="R207" i="38"/>
  <c r="L281" i="38" s="1"/>
  <c r="D213" i="38"/>
  <c r="J248" i="38"/>
  <c r="J184" i="38"/>
  <c r="O210" i="38"/>
  <c r="P287" i="38"/>
  <c r="P296" i="38" s="1"/>
  <c r="P298" i="38" s="1"/>
  <c r="Q304" i="38" s="1"/>
  <c r="M370" i="38"/>
  <c r="I287" i="38"/>
  <c r="I296" i="38" s="1"/>
  <c r="F442" i="38"/>
  <c r="H442" i="38"/>
  <c r="I442" i="38"/>
  <c r="N370" i="38"/>
  <c r="O436" i="38"/>
  <c r="R436" i="38" s="1"/>
  <c r="S436" i="38" s="1"/>
  <c r="S404" i="38"/>
  <c r="J74" i="38" l="1"/>
  <c r="S65" i="38"/>
  <c r="S74" i="38" s="1"/>
  <c r="L139" i="38"/>
  <c r="S140" i="38"/>
  <c r="O213" i="38"/>
  <c r="O222" i="38" s="1"/>
  <c r="S194" i="38"/>
  <c r="S220" i="38"/>
  <c r="S179" i="38"/>
  <c r="S221" i="38"/>
  <c r="S218" i="38"/>
  <c r="D222" i="38"/>
  <c r="R276" i="38"/>
  <c r="O276" i="38"/>
  <c r="R283" i="38"/>
  <c r="O283" i="38"/>
  <c r="R336" i="38"/>
  <c r="L408" i="38" s="1"/>
  <c r="O408" i="38" s="1"/>
  <c r="R408" i="38" s="1"/>
  <c r="O336" i="38"/>
  <c r="L241" i="38"/>
  <c r="R213" i="38"/>
  <c r="R348" i="38"/>
  <c r="L420" i="38" s="1"/>
  <c r="O420" i="38" s="1"/>
  <c r="R420" i="38" s="1"/>
  <c r="O348" i="38"/>
  <c r="S266" i="38"/>
  <c r="R331" i="38"/>
  <c r="L403" i="38" s="1"/>
  <c r="O403" i="38" s="1"/>
  <c r="R403" i="38" s="1"/>
  <c r="O331" i="38"/>
  <c r="S273" i="38"/>
  <c r="G243" i="38"/>
  <c r="J243" i="38"/>
  <c r="O278" i="38"/>
  <c r="R278" i="38"/>
  <c r="L292" i="38"/>
  <c r="O292" i="38" s="1"/>
  <c r="R292" i="38" s="1"/>
  <c r="S292" i="38" s="1"/>
  <c r="R261" i="38"/>
  <c r="O261" i="38"/>
  <c r="R334" i="38"/>
  <c r="L406" i="38" s="1"/>
  <c r="O406" i="38" s="1"/>
  <c r="R406" i="38" s="1"/>
  <c r="O334" i="38"/>
  <c r="S250" i="38"/>
  <c r="O345" i="38"/>
  <c r="R345" i="38"/>
  <c r="L417" i="38" s="1"/>
  <c r="O417" i="38" s="1"/>
  <c r="R417" i="38" s="1"/>
  <c r="D252" i="38"/>
  <c r="S178" i="38"/>
  <c r="R343" i="38"/>
  <c r="L415" i="38" s="1"/>
  <c r="O415" i="38" s="1"/>
  <c r="R415" i="38" s="1"/>
  <c r="O343" i="38"/>
  <c r="R214" i="38"/>
  <c r="S214" i="38" s="1"/>
  <c r="S262" i="38"/>
  <c r="R318" i="38"/>
  <c r="L390" i="38" s="1"/>
  <c r="O390" i="38" s="1"/>
  <c r="R390" i="38" s="1"/>
  <c r="O318" i="38"/>
  <c r="J256" i="38"/>
  <c r="G256" i="38"/>
  <c r="J93" i="38"/>
  <c r="J242" i="38"/>
  <c r="G242" i="38"/>
  <c r="R255" i="38"/>
  <c r="O255" i="38"/>
  <c r="G319" i="38"/>
  <c r="J319" i="38"/>
  <c r="J263" i="38"/>
  <c r="G263" i="38"/>
  <c r="S269" i="38"/>
  <c r="G213" i="38"/>
  <c r="G222" i="38" s="1"/>
  <c r="R258" i="38"/>
  <c r="O258" i="38"/>
  <c r="L290" i="38"/>
  <c r="O290" i="38" s="1"/>
  <c r="R290" i="38" s="1"/>
  <c r="J272" i="38"/>
  <c r="G272" i="38"/>
  <c r="D285" i="38"/>
  <c r="S211" i="38"/>
  <c r="L248" i="38"/>
  <c r="S174" i="38"/>
  <c r="H296" i="38"/>
  <c r="D251" i="38"/>
  <c r="S177" i="38"/>
  <c r="S146" i="38"/>
  <c r="S182" i="38"/>
  <c r="S180" i="38"/>
  <c r="G138" i="38"/>
  <c r="J138" i="38" s="1"/>
  <c r="S138" i="38" s="1"/>
  <c r="D147" i="38"/>
  <c r="G147" i="38" s="1"/>
  <c r="J147" i="38" s="1"/>
  <c r="S147" i="38" s="1"/>
  <c r="J260" i="38"/>
  <c r="G260" i="38"/>
  <c r="D257" i="38"/>
  <c r="S183" i="38"/>
  <c r="D271" i="38"/>
  <c r="S197" i="38"/>
  <c r="J282" i="38"/>
  <c r="G282" i="38"/>
  <c r="S246" i="38"/>
  <c r="O252" i="38"/>
  <c r="R252" i="38"/>
  <c r="H222" i="38"/>
  <c r="O263" i="38"/>
  <c r="R263" i="38"/>
  <c r="J254" i="38"/>
  <c r="G254" i="38"/>
  <c r="G267" i="38"/>
  <c r="J267" i="38"/>
  <c r="D139" i="38"/>
  <c r="D274" i="38"/>
  <c r="S200" i="38"/>
  <c r="R267" i="38"/>
  <c r="O267" i="38"/>
  <c r="S181" i="38"/>
  <c r="D247" i="38"/>
  <c r="S173" i="38"/>
  <c r="L222" i="38"/>
  <c r="D286" i="38"/>
  <c r="S212" i="38"/>
  <c r="R254" i="38"/>
  <c r="O254" i="38"/>
  <c r="O316" i="38"/>
  <c r="R316" i="38"/>
  <c r="L388" i="38" s="1"/>
  <c r="O388" i="38" s="1"/>
  <c r="R388" i="38" s="1"/>
  <c r="O139" i="38"/>
  <c r="O148" i="38" s="1"/>
  <c r="R93" i="38"/>
  <c r="R139" i="38" s="1"/>
  <c r="R148" i="38" s="1"/>
  <c r="R321" i="38"/>
  <c r="L393" i="38" s="1"/>
  <c r="O393" i="38" s="1"/>
  <c r="R393" i="38" s="1"/>
  <c r="O321" i="38"/>
  <c r="S193" i="38"/>
  <c r="G244" i="38"/>
  <c r="J244" i="38"/>
  <c r="O264" i="38"/>
  <c r="R264" i="38"/>
  <c r="D258" i="38"/>
  <c r="S184" i="38"/>
  <c r="D259" i="38"/>
  <c r="S185" i="38"/>
  <c r="R325" i="38"/>
  <c r="L397" i="38" s="1"/>
  <c r="O397" i="38" s="1"/>
  <c r="R397" i="38" s="1"/>
  <c r="O325" i="38"/>
  <c r="S207" i="38"/>
  <c r="S291" i="38"/>
  <c r="S204" i="38"/>
  <c r="O253" i="38"/>
  <c r="R253" i="38"/>
  <c r="O359" i="38"/>
  <c r="R359" i="38"/>
  <c r="L431" i="38" s="1"/>
  <c r="L440" i="38" s="1"/>
  <c r="O368" i="38"/>
  <c r="R368" i="38" s="1"/>
  <c r="R339" i="38"/>
  <c r="L411" i="38" s="1"/>
  <c r="O411" i="38" s="1"/>
  <c r="R411" i="38" s="1"/>
  <c r="O339" i="38"/>
  <c r="G279" i="38"/>
  <c r="J279" i="38"/>
  <c r="L148" i="38"/>
  <c r="J277" i="38"/>
  <c r="G277" i="38"/>
  <c r="R74" i="38"/>
  <c r="O363" i="38"/>
  <c r="R363" i="38" s="1"/>
  <c r="R358" i="38"/>
  <c r="L430" i="38" s="1"/>
  <c r="L435" i="38" s="1"/>
  <c r="O358" i="38"/>
  <c r="R281" i="38"/>
  <c r="O281" i="38"/>
  <c r="G132" i="38"/>
  <c r="J132" i="38" s="1"/>
  <c r="S132" i="38" s="1"/>
  <c r="D145" i="38"/>
  <c r="G145" i="38" s="1"/>
  <c r="J145" i="38" s="1"/>
  <c r="S145" i="38" s="1"/>
  <c r="S217" i="38"/>
  <c r="R351" i="38"/>
  <c r="L423" i="38" s="1"/>
  <c r="O423" i="38" s="1"/>
  <c r="R423" i="38" s="1"/>
  <c r="O351" i="38"/>
  <c r="L245" i="38"/>
  <c r="S171" i="38"/>
  <c r="L293" i="38"/>
  <c r="O293" i="38" s="1"/>
  <c r="R293" i="38" s="1"/>
  <c r="O280" i="38"/>
  <c r="R280" i="38" s="1"/>
  <c r="D276" i="38"/>
  <c r="S202" i="38"/>
  <c r="D264" i="38"/>
  <c r="S190" i="38"/>
  <c r="R353" i="38"/>
  <c r="L425" i="38" s="1"/>
  <c r="O425" i="38" s="1"/>
  <c r="R425" i="38" s="1"/>
  <c r="O353" i="38"/>
  <c r="G136" i="38"/>
  <c r="J136" i="38" s="1"/>
  <c r="S136" i="38" s="1"/>
  <c r="D141" i="38"/>
  <c r="G141" i="38" s="1"/>
  <c r="J141" i="38" s="1"/>
  <c r="S141" i="38" s="1"/>
  <c r="R320" i="38"/>
  <c r="L392" i="38" s="1"/>
  <c r="O392" i="38" s="1"/>
  <c r="R392" i="38" s="1"/>
  <c r="O320" i="38"/>
  <c r="D280" i="38"/>
  <c r="S206" i="38"/>
  <c r="O275" i="38"/>
  <c r="R275" i="38"/>
  <c r="R360" i="38"/>
  <c r="L432" i="38" s="1"/>
  <c r="L441" i="38" s="1"/>
  <c r="O360" i="38"/>
  <c r="O369" i="38"/>
  <c r="R369" i="38" s="1"/>
  <c r="J253" i="38"/>
  <c r="G253" i="38"/>
  <c r="R256" i="38"/>
  <c r="O256" i="38"/>
  <c r="J284" i="38"/>
  <c r="D289" i="38"/>
  <c r="G289" i="38" s="1"/>
  <c r="J289" i="38" s="1"/>
  <c r="S289" i="38" s="1"/>
  <c r="G284" i="38"/>
  <c r="D249" i="38"/>
  <c r="S175" i="38"/>
  <c r="R356" i="38"/>
  <c r="L428" i="38" s="1"/>
  <c r="O428" i="38" s="1"/>
  <c r="R428" i="38" s="1"/>
  <c r="O356" i="38"/>
  <c r="R346" i="38"/>
  <c r="L418" i="38" s="1"/>
  <c r="O418" i="38" s="1"/>
  <c r="R418" i="38" s="1"/>
  <c r="O346" i="38"/>
  <c r="S143" i="38"/>
  <c r="D261" i="38"/>
  <c r="S187" i="38"/>
  <c r="R340" i="38"/>
  <c r="L412" i="38" s="1"/>
  <c r="O412" i="38" s="1"/>
  <c r="R412" i="38" s="1"/>
  <c r="O340" i="38"/>
  <c r="S219" i="38"/>
  <c r="R268" i="38"/>
  <c r="O268" i="38"/>
  <c r="D275" i="38"/>
  <c r="S201" i="38"/>
  <c r="O347" i="38"/>
  <c r="O365" i="38"/>
  <c r="R365" i="38" s="1"/>
  <c r="R347" i="38"/>
  <c r="L419" i="38" s="1"/>
  <c r="J268" i="38"/>
  <c r="G268" i="38"/>
  <c r="R333" i="38"/>
  <c r="L405" i="38" s="1"/>
  <c r="O333" i="38"/>
  <c r="D283" i="38"/>
  <c r="S209" i="38"/>
  <c r="J213" i="38"/>
  <c r="J222" i="38" s="1"/>
  <c r="D241" i="38"/>
  <c r="S167" i="38"/>
  <c r="S189" i="38"/>
  <c r="J265" i="38"/>
  <c r="G265" i="38"/>
  <c r="R270" i="38"/>
  <c r="O270" i="38"/>
  <c r="R323" i="38"/>
  <c r="L395" i="38" s="1"/>
  <c r="O395" i="38" s="1"/>
  <c r="R395" i="38" s="1"/>
  <c r="O323" i="38"/>
  <c r="O405" i="38" l="1"/>
  <c r="R405" i="38" s="1"/>
  <c r="L437" i="38"/>
  <c r="S278" i="38"/>
  <c r="S281" i="38"/>
  <c r="R222" i="38"/>
  <c r="S255" i="38"/>
  <c r="G352" i="38"/>
  <c r="J352" i="38"/>
  <c r="G366" i="38"/>
  <c r="J366" i="38" s="1"/>
  <c r="R332" i="38"/>
  <c r="O332" i="38"/>
  <c r="O364" i="38"/>
  <c r="R364" i="38" s="1"/>
  <c r="J252" i="38"/>
  <c r="G252" i="38"/>
  <c r="O328" i="38"/>
  <c r="R328" i="38"/>
  <c r="L400" i="38" s="1"/>
  <c r="O400" i="38" s="1"/>
  <c r="R400" i="38" s="1"/>
  <c r="S213" i="38"/>
  <c r="S222" i="38" s="1"/>
  <c r="J355" i="38"/>
  <c r="G355" i="38"/>
  <c r="S244" i="38"/>
  <c r="G286" i="38"/>
  <c r="D295" i="38"/>
  <c r="G295" i="38" s="1"/>
  <c r="J295" i="38" s="1"/>
  <c r="S295" i="38" s="1"/>
  <c r="J286" i="38"/>
  <c r="S267" i="38"/>
  <c r="S282" i="38"/>
  <c r="S93" i="38"/>
  <c r="S139" i="38" s="1"/>
  <c r="S148" i="38" s="1"/>
  <c r="J139" i="38"/>
  <c r="J148" i="38" s="1"/>
  <c r="J329" i="38"/>
  <c r="G329" i="38"/>
  <c r="G139" i="38"/>
  <c r="G148" i="38" s="1"/>
  <c r="D288" i="38"/>
  <c r="G288" i="38" s="1"/>
  <c r="J288" i="38" s="1"/>
  <c r="D287" i="38"/>
  <c r="J241" i="38"/>
  <c r="G241" i="38"/>
  <c r="D290" i="38"/>
  <c r="G290" i="38" s="1"/>
  <c r="J290" i="38" s="1"/>
  <c r="S290" i="38" s="1"/>
  <c r="J258" i="38"/>
  <c r="O366" i="38"/>
  <c r="R366" i="38" s="1"/>
  <c r="R352" i="38"/>
  <c r="L424" i="38" s="1"/>
  <c r="L438" i="38" s="1"/>
  <c r="O352" i="38"/>
  <c r="J320" i="38"/>
  <c r="G320" i="38"/>
  <c r="S243" i="38"/>
  <c r="J275" i="38"/>
  <c r="G275" i="38"/>
  <c r="O432" i="38"/>
  <c r="R432" i="38" s="1"/>
  <c r="O441" i="38"/>
  <c r="R441" i="38" s="1"/>
  <c r="J251" i="38"/>
  <c r="G251" i="38"/>
  <c r="J264" i="38"/>
  <c r="G264" i="38"/>
  <c r="J322" i="38"/>
  <c r="G322" i="38"/>
  <c r="J271" i="38"/>
  <c r="G271" i="38"/>
  <c r="J343" i="38"/>
  <c r="G343" i="38"/>
  <c r="S256" i="38"/>
  <c r="G365" i="38"/>
  <c r="J365" i="38" s="1"/>
  <c r="S365" i="38" s="1"/>
  <c r="J347" i="38"/>
  <c r="G347" i="38"/>
  <c r="O437" i="38"/>
  <c r="R437" i="38" s="1"/>
  <c r="O419" i="38"/>
  <c r="R419" i="38" s="1"/>
  <c r="S253" i="38"/>
  <c r="R327" i="38"/>
  <c r="L399" i="38" s="1"/>
  <c r="O399" i="38" s="1"/>
  <c r="R399" i="38" s="1"/>
  <c r="O327" i="38"/>
  <c r="S242" i="38"/>
  <c r="D148" i="38"/>
  <c r="S277" i="38"/>
  <c r="O342" i="38"/>
  <c r="R342" i="38"/>
  <c r="L414" i="38" s="1"/>
  <c r="O414" i="38" s="1"/>
  <c r="R414" i="38" s="1"/>
  <c r="J249" i="38"/>
  <c r="G249" i="38"/>
  <c r="R349" i="38"/>
  <c r="L421" i="38" s="1"/>
  <c r="O421" i="38" s="1"/>
  <c r="R421" i="38" s="1"/>
  <c r="O349" i="38"/>
  <c r="S279" i="38"/>
  <c r="G247" i="38"/>
  <c r="J247" i="38"/>
  <c r="S254" i="38"/>
  <c r="J324" i="38"/>
  <c r="G324" i="38"/>
  <c r="S270" i="38"/>
  <c r="S265" i="38"/>
  <c r="R338" i="38"/>
  <c r="L410" i="38" s="1"/>
  <c r="O410" i="38" s="1"/>
  <c r="R410" i="38" s="1"/>
  <c r="O338" i="38"/>
  <c r="J283" i="38"/>
  <c r="G283" i="38"/>
  <c r="J276" i="38"/>
  <c r="G276" i="38"/>
  <c r="R337" i="38"/>
  <c r="L409" i="38" s="1"/>
  <c r="O409" i="38" s="1"/>
  <c r="R409" i="38" s="1"/>
  <c r="O337" i="38"/>
  <c r="J257" i="38"/>
  <c r="G257" i="38"/>
  <c r="R248" i="38"/>
  <c r="O248" i="38"/>
  <c r="S263" i="38"/>
  <c r="G344" i="38"/>
  <c r="J344" i="38"/>
  <c r="O430" i="38"/>
  <c r="R430" i="38" s="1"/>
  <c r="O435" i="38"/>
  <c r="R435" i="38" s="1"/>
  <c r="L287" i="38"/>
  <c r="L288" i="38"/>
  <c r="O288" i="38" s="1"/>
  <c r="R288" i="38" s="1"/>
  <c r="R241" i="38"/>
  <c r="O241" i="38"/>
  <c r="O367" i="38"/>
  <c r="R367" i="38" s="1"/>
  <c r="O354" i="38"/>
  <c r="R354" i="38" s="1"/>
  <c r="L426" i="38" s="1"/>
  <c r="L439" i="38" s="1"/>
  <c r="D391" i="38"/>
  <c r="G391" i="38" s="1"/>
  <c r="J391" i="38" s="1"/>
  <c r="J340" i="38"/>
  <c r="G340" i="38"/>
  <c r="S260" i="38"/>
  <c r="G285" i="38"/>
  <c r="D294" i="38"/>
  <c r="G294" i="38" s="1"/>
  <c r="J294" i="38" s="1"/>
  <c r="S294" i="38" s="1"/>
  <c r="J285" i="38"/>
  <c r="J336" i="38"/>
  <c r="G336" i="38"/>
  <c r="R357" i="38"/>
  <c r="L429" i="38" s="1"/>
  <c r="O429" i="38" s="1"/>
  <c r="R429" i="38" s="1"/>
  <c r="O357" i="38"/>
  <c r="O355" i="38"/>
  <c r="R355" i="38"/>
  <c r="L427" i="38" s="1"/>
  <c r="O427" i="38" s="1"/>
  <c r="R427" i="38" s="1"/>
  <c r="G259" i="38"/>
  <c r="J259" i="38"/>
  <c r="R326" i="38"/>
  <c r="L398" i="38" s="1"/>
  <c r="O398" i="38" s="1"/>
  <c r="R398" i="38" s="1"/>
  <c r="O326" i="38"/>
  <c r="R335" i="38"/>
  <c r="L407" i="38" s="1"/>
  <c r="O407" i="38" s="1"/>
  <c r="R407" i="38" s="1"/>
  <c r="O335" i="38"/>
  <c r="S284" i="38"/>
  <c r="G280" i="38"/>
  <c r="J280" i="38" s="1"/>
  <c r="D293" i="38"/>
  <c r="G293" i="38" s="1"/>
  <c r="J293" i="38" s="1"/>
  <c r="S293" i="38" s="1"/>
  <c r="O341" i="38"/>
  <c r="R341" i="38"/>
  <c r="L413" i="38" s="1"/>
  <c r="O413" i="38" s="1"/>
  <c r="R413" i="38" s="1"/>
  <c r="R344" i="38"/>
  <c r="L416" i="38" s="1"/>
  <c r="O416" i="38" s="1"/>
  <c r="R416" i="38" s="1"/>
  <c r="O344" i="38"/>
  <c r="S268" i="38"/>
  <c r="J261" i="38"/>
  <c r="G261" i="38"/>
  <c r="R330" i="38"/>
  <c r="L402" i="38" s="1"/>
  <c r="O402" i="38" s="1"/>
  <c r="R402" i="38" s="1"/>
  <c r="O330" i="38"/>
  <c r="R245" i="38"/>
  <c r="O245" i="38"/>
  <c r="O440" i="38"/>
  <c r="R440" i="38" s="1"/>
  <c r="O431" i="38"/>
  <c r="R431" i="38" s="1"/>
  <c r="G274" i="38"/>
  <c r="J274" i="38"/>
  <c r="S272" i="38"/>
  <c r="R329" i="38"/>
  <c r="L401" i="38" s="1"/>
  <c r="O401" i="38" s="1"/>
  <c r="R401" i="38" s="1"/>
  <c r="O329" i="38"/>
  <c r="R350" i="38"/>
  <c r="L422" i="38" s="1"/>
  <c r="O422" i="38" s="1"/>
  <c r="R422" i="38" s="1"/>
  <c r="O350" i="38"/>
  <c r="R287" i="38" l="1"/>
  <c r="R296" i="38" s="1"/>
  <c r="R424" i="38"/>
  <c r="O424" i="38"/>
  <c r="O438" i="38"/>
  <c r="R438" i="38" s="1"/>
  <c r="L296" i="38"/>
  <c r="S347" i="38"/>
  <c r="D419" i="38"/>
  <c r="S264" i="38"/>
  <c r="J328" i="38"/>
  <c r="G328" i="38"/>
  <c r="J351" i="38"/>
  <c r="G351" i="38"/>
  <c r="S251" i="38"/>
  <c r="S258" i="38"/>
  <c r="G356" i="38"/>
  <c r="J356" i="38"/>
  <c r="D396" i="38"/>
  <c r="G396" i="38" s="1"/>
  <c r="J396" i="38" s="1"/>
  <c r="S324" i="38"/>
  <c r="S274" i="38"/>
  <c r="S259" i="38"/>
  <c r="J334" i="38"/>
  <c r="G334" i="38"/>
  <c r="S276" i="38"/>
  <c r="S247" i="38"/>
  <c r="J341" i="38"/>
  <c r="G341" i="38"/>
  <c r="J346" i="38"/>
  <c r="G346" i="38"/>
  <c r="J342" i="38"/>
  <c r="G342" i="38"/>
  <c r="D416" i="38"/>
  <c r="G416" i="38" s="1"/>
  <c r="J416" i="38" s="1"/>
  <c r="S344" i="38"/>
  <c r="J316" i="38"/>
  <c r="G316" i="38"/>
  <c r="J330" i="38"/>
  <c r="G330" i="38"/>
  <c r="G287" i="38"/>
  <c r="G296" i="38" s="1"/>
  <c r="S252" i="38"/>
  <c r="D412" i="38"/>
  <c r="G412" i="38" s="1"/>
  <c r="J412" i="38" s="1"/>
  <c r="S340" i="38"/>
  <c r="S283" i="38"/>
  <c r="J287" i="38"/>
  <c r="J296" i="38" s="1"/>
  <c r="S241" i="38"/>
  <c r="S286" i="38"/>
  <c r="S257" i="38"/>
  <c r="S343" i="38"/>
  <c r="D415" i="38"/>
  <c r="G415" i="38" s="1"/>
  <c r="J415" i="38" s="1"/>
  <c r="S275" i="38"/>
  <c r="D296" i="38"/>
  <c r="S288" i="38"/>
  <c r="S285" i="38"/>
  <c r="S355" i="38"/>
  <c r="D427" i="38"/>
  <c r="G427" i="38" s="1"/>
  <c r="J427" i="38" s="1"/>
  <c r="S261" i="38"/>
  <c r="S245" i="38"/>
  <c r="O426" i="38"/>
  <c r="R426" i="38" s="1"/>
  <c r="O439" i="38"/>
  <c r="R439" i="38" s="1"/>
  <c r="S271" i="38"/>
  <c r="J317" i="38"/>
  <c r="G317" i="38"/>
  <c r="S366" i="38"/>
  <c r="J358" i="38"/>
  <c r="G363" i="38"/>
  <c r="J363" i="38" s="1"/>
  <c r="S363" i="38" s="1"/>
  <c r="G358" i="38"/>
  <c r="S248" i="38"/>
  <c r="G339" i="38"/>
  <c r="J339" i="38"/>
  <c r="J327" i="38"/>
  <c r="G327" i="38"/>
  <c r="J318" i="38"/>
  <c r="G318" i="38"/>
  <c r="D424" i="38"/>
  <c r="S352" i="38"/>
  <c r="G353" i="38"/>
  <c r="J353" i="38"/>
  <c r="J337" i="38"/>
  <c r="G337" i="38"/>
  <c r="S280" i="38"/>
  <c r="D408" i="38"/>
  <c r="G408" i="38" s="1"/>
  <c r="J408" i="38" s="1"/>
  <c r="S336" i="38"/>
  <c r="O287" i="38"/>
  <c r="O296" i="38" s="1"/>
  <c r="S249" i="38"/>
  <c r="D394" i="38"/>
  <c r="G394" i="38" s="1"/>
  <c r="J394" i="38" s="1"/>
  <c r="D392" i="38"/>
  <c r="G392" i="38" s="1"/>
  <c r="J392" i="38" s="1"/>
  <c r="S320" i="38"/>
  <c r="D401" i="38"/>
  <c r="G401" i="38" s="1"/>
  <c r="J401" i="38" s="1"/>
  <c r="S329" i="38"/>
  <c r="D438" i="38" l="1"/>
  <c r="G438" i="38" s="1"/>
  <c r="J438" i="38" s="1"/>
  <c r="S438" i="38" s="1"/>
  <c r="J424" i="38"/>
  <c r="G424" i="38"/>
  <c r="J335" i="38"/>
  <c r="G335" i="38"/>
  <c r="G331" i="38"/>
  <c r="J331" i="38"/>
  <c r="D413" i="38"/>
  <c r="G413" i="38" s="1"/>
  <c r="J413" i="38" s="1"/>
  <c r="S341" i="38"/>
  <c r="J348" i="38"/>
  <c r="G348" i="38"/>
  <c r="D400" i="38"/>
  <c r="G400" i="38" s="1"/>
  <c r="J400" i="38" s="1"/>
  <c r="S328" i="38"/>
  <c r="J323" i="38"/>
  <c r="G323" i="38"/>
  <c r="S427" i="38"/>
  <c r="S318" i="38"/>
  <c r="D390" i="38"/>
  <c r="G390" i="38" s="1"/>
  <c r="J390" i="38" s="1"/>
  <c r="D389" i="38"/>
  <c r="G389" i="38" s="1"/>
  <c r="J389" i="38" s="1"/>
  <c r="S317" i="38"/>
  <c r="G369" i="38"/>
  <c r="J369" i="38" s="1"/>
  <c r="S369" i="38" s="1"/>
  <c r="G360" i="38"/>
  <c r="J360" i="38"/>
  <c r="S330" i="38"/>
  <c r="D402" i="38"/>
  <c r="G402" i="38" s="1"/>
  <c r="J402" i="38" s="1"/>
  <c r="J321" i="38"/>
  <c r="G321" i="38"/>
  <c r="S396" i="38"/>
  <c r="G338" i="38"/>
  <c r="J338" i="38"/>
  <c r="G345" i="38"/>
  <c r="J345" i="38"/>
  <c r="S287" i="38"/>
  <c r="S296" i="38" s="1"/>
  <c r="S356" i="38"/>
  <c r="D428" i="38"/>
  <c r="G428" i="38" s="1"/>
  <c r="J428" i="38" s="1"/>
  <c r="G419" i="38"/>
  <c r="J419" i="38" s="1"/>
  <c r="G326" i="38"/>
  <c r="J326" i="38"/>
  <c r="S408" i="38"/>
  <c r="D399" i="38"/>
  <c r="G399" i="38" s="1"/>
  <c r="J399" i="38" s="1"/>
  <c r="S327" i="38"/>
  <c r="G368" i="38"/>
  <c r="J368" i="38" s="1"/>
  <c r="S368" i="38" s="1"/>
  <c r="J359" i="38"/>
  <c r="G359" i="38"/>
  <c r="D361" i="38"/>
  <c r="J315" i="38"/>
  <c r="D362" i="38"/>
  <c r="G362" i="38" s="1"/>
  <c r="J362" i="38" s="1"/>
  <c r="G315" i="38"/>
  <c r="D388" i="38"/>
  <c r="G388" i="38" s="1"/>
  <c r="J388" i="38" s="1"/>
  <c r="S316" i="38"/>
  <c r="J350" i="38"/>
  <c r="G350" i="38"/>
  <c r="S401" i="38"/>
  <c r="S416" i="38"/>
  <c r="G364" i="38"/>
  <c r="J364" i="38" s="1"/>
  <c r="S364" i="38" s="1"/>
  <c r="J332" i="38"/>
  <c r="S332" i="38" s="1"/>
  <c r="S392" i="38"/>
  <c r="J357" i="38"/>
  <c r="G357" i="38"/>
  <c r="S358" i="38"/>
  <c r="D430" i="38"/>
  <c r="G354" i="38"/>
  <c r="J354" i="38" s="1"/>
  <c r="G367" i="38"/>
  <c r="J367" i="38" s="1"/>
  <c r="S367" i="38" s="1"/>
  <c r="S337" i="38"/>
  <c r="D409" i="38"/>
  <c r="G409" i="38" s="1"/>
  <c r="J409" i="38" s="1"/>
  <c r="O322" i="38"/>
  <c r="R322" i="38"/>
  <c r="R319" i="38"/>
  <c r="O319" i="38"/>
  <c r="J349" i="38"/>
  <c r="G349" i="38"/>
  <c r="D414" i="38"/>
  <c r="G414" i="38" s="1"/>
  <c r="J414" i="38" s="1"/>
  <c r="S342" i="38"/>
  <c r="D406" i="38"/>
  <c r="G406" i="38" s="1"/>
  <c r="J406" i="38" s="1"/>
  <c r="S334" i="38"/>
  <c r="G325" i="38"/>
  <c r="J325" i="38"/>
  <c r="S415" i="38"/>
  <c r="S412" i="38"/>
  <c r="S339" i="38"/>
  <c r="D411" i="38"/>
  <c r="G411" i="38" s="1"/>
  <c r="J411" i="38" s="1"/>
  <c r="S353" i="38"/>
  <c r="D425" i="38"/>
  <c r="G425" i="38" s="1"/>
  <c r="J425" i="38" s="1"/>
  <c r="S346" i="38"/>
  <c r="D418" i="38"/>
  <c r="G418" i="38" s="1"/>
  <c r="J418" i="38" s="1"/>
  <c r="J333" i="38"/>
  <c r="G333" i="38"/>
  <c r="D423" i="38"/>
  <c r="G423" i="38" s="1"/>
  <c r="J423" i="38" s="1"/>
  <c r="S351" i="38"/>
  <c r="O362" i="38"/>
  <c r="R362" i="38" s="1"/>
  <c r="R315" i="38"/>
  <c r="O315" i="38"/>
  <c r="L361" i="38"/>
  <c r="O361" i="38" l="1"/>
  <c r="O370" i="38" s="1"/>
  <c r="D432" i="38"/>
  <c r="S360" i="38"/>
  <c r="S400" i="38"/>
  <c r="L387" i="38"/>
  <c r="L434" i="38" s="1"/>
  <c r="R361" i="38"/>
  <c r="R370" i="38" s="1"/>
  <c r="S406" i="38"/>
  <c r="D426" i="38"/>
  <c r="S354" i="38"/>
  <c r="D431" i="38"/>
  <c r="S359" i="38"/>
  <c r="G430" i="38"/>
  <c r="J430" i="38" s="1"/>
  <c r="D435" i="38"/>
  <c r="G435" i="38" s="1"/>
  <c r="J435" i="38" s="1"/>
  <c r="S435" i="38" s="1"/>
  <c r="S345" i="38"/>
  <c r="D417" i="38"/>
  <c r="G417" i="38" s="1"/>
  <c r="J417" i="38" s="1"/>
  <c r="D420" i="38"/>
  <c r="G420" i="38" s="1"/>
  <c r="J420" i="38" s="1"/>
  <c r="S348" i="38"/>
  <c r="S414" i="38"/>
  <c r="S423" i="38"/>
  <c r="S399" i="38"/>
  <c r="D410" i="38"/>
  <c r="G410" i="38" s="1"/>
  <c r="J410" i="38" s="1"/>
  <c r="S338" i="38"/>
  <c r="S389" i="38"/>
  <c r="S413" i="38"/>
  <c r="S349" i="38"/>
  <c r="D421" i="38"/>
  <c r="G421" i="38" s="1"/>
  <c r="J421" i="38" s="1"/>
  <c r="S357" i="38"/>
  <c r="D429" i="38"/>
  <c r="G429" i="38" s="1"/>
  <c r="J429" i="38" s="1"/>
  <c r="S350" i="38"/>
  <c r="D422" i="38"/>
  <c r="G422" i="38" s="1"/>
  <c r="J422" i="38" s="1"/>
  <c r="S390" i="38"/>
  <c r="D403" i="38"/>
  <c r="G403" i="38" s="1"/>
  <c r="J403" i="38" s="1"/>
  <c r="S331" i="38"/>
  <c r="D405" i="38"/>
  <c r="S333" i="38"/>
  <c r="S418" i="38"/>
  <c r="L391" i="38"/>
  <c r="O391" i="38" s="1"/>
  <c r="R391" i="38" s="1"/>
  <c r="S319" i="38"/>
  <c r="S388" i="38"/>
  <c r="S326" i="38"/>
  <c r="D398" i="38"/>
  <c r="G398" i="38" s="1"/>
  <c r="J398" i="38" s="1"/>
  <c r="L394" i="38"/>
  <c r="O394" i="38" s="1"/>
  <c r="R394" i="38" s="1"/>
  <c r="S322" i="38"/>
  <c r="G361" i="38"/>
  <c r="G370" i="38" s="1"/>
  <c r="D407" i="38"/>
  <c r="G407" i="38" s="1"/>
  <c r="J407" i="38" s="1"/>
  <c r="S335" i="38"/>
  <c r="S425" i="38"/>
  <c r="S362" i="38"/>
  <c r="S419" i="38"/>
  <c r="D393" i="38"/>
  <c r="G393" i="38" s="1"/>
  <c r="J393" i="38" s="1"/>
  <c r="S321" i="38"/>
  <c r="D397" i="38"/>
  <c r="G397" i="38" s="1"/>
  <c r="J397" i="38" s="1"/>
  <c r="S325" i="38"/>
  <c r="S409" i="38"/>
  <c r="D387" i="38"/>
  <c r="J361" i="38"/>
  <c r="J370" i="38" s="1"/>
  <c r="S315" i="38"/>
  <c r="S402" i="38"/>
  <c r="S323" i="38"/>
  <c r="D395" i="38"/>
  <c r="G395" i="38" s="1"/>
  <c r="J395" i="38" s="1"/>
  <c r="S424" i="38"/>
  <c r="L370" i="38"/>
  <c r="S411" i="38"/>
  <c r="D370" i="38"/>
  <c r="S428" i="38"/>
  <c r="G405" i="38" l="1"/>
  <c r="J405" i="38" s="1"/>
  <c r="D437" i="38"/>
  <c r="G437" i="38" s="1"/>
  <c r="J437" i="38" s="1"/>
  <c r="S437" i="38" s="1"/>
  <c r="S361" i="38"/>
  <c r="S370" i="38" s="1"/>
  <c r="S422" i="38"/>
  <c r="D440" i="38"/>
  <c r="G440" i="38" s="1"/>
  <c r="J440" i="38" s="1"/>
  <c r="S440" i="38" s="1"/>
  <c r="G431" i="38"/>
  <c r="J431" i="38" s="1"/>
  <c r="S391" i="38"/>
  <c r="S429" i="38"/>
  <c r="D439" i="38"/>
  <c r="G439" i="38" s="1"/>
  <c r="J439" i="38" s="1"/>
  <c r="S439" i="38" s="1"/>
  <c r="G426" i="38"/>
  <c r="J426" i="38" s="1"/>
  <c r="D434" i="38"/>
  <c r="G434" i="38" s="1"/>
  <c r="J434" i="38" s="1"/>
  <c r="D433" i="38"/>
  <c r="G387" i="38"/>
  <c r="S421" i="38"/>
  <c r="S407" i="38"/>
  <c r="S405" i="38"/>
  <c r="S420" i="38"/>
  <c r="O387" i="38"/>
  <c r="L433" i="38"/>
  <c r="O434" i="38"/>
  <c r="R434" i="38" s="1"/>
  <c r="S397" i="38"/>
  <c r="S394" i="38"/>
  <c r="S417" i="38"/>
  <c r="S398" i="38"/>
  <c r="S403" i="38"/>
  <c r="S395" i="38"/>
  <c r="S393" i="38"/>
  <c r="S410" i="38"/>
  <c r="S430" i="38"/>
  <c r="D441" i="38"/>
  <c r="G441" i="38" s="1"/>
  <c r="J441" i="38" s="1"/>
  <c r="S441" i="38" s="1"/>
  <c r="G432" i="38"/>
  <c r="J432" i="38" s="1"/>
  <c r="S426" i="38" l="1"/>
  <c r="O433" i="38"/>
  <c r="O442" i="38" s="1"/>
  <c r="R387" i="38"/>
  <c r="S432" i="38"/>
  <c r="S431" i="38"/>
  <c r="G433" i="38"/>
  <c r="G442" i="38" s="1"/>
  <c r="J387" i="38"/>
  <c r="D442" i="38"/>
  <c r="L442" i="38"/>
  <c r="S434" i="38"/>
  <c r="R433" i="38" l="1"/>
  <c r="R442" i="38" s="1"/>
  <c r="J433" i="38"/>
  <c r="J442" i="38" s="1"/>
  <c r="S387" i="38"/>
  <c r="S433" i="38" s="1"/>
  <c r="S442" i="38" s="1"/>
  <c r="P242" i="37" l="1"/>
  <c r="Q242" i="37"/>
  <c r="P243" i="37"/>
  <c r="Q243" i="37"/>
  <c r="P244" i="37"/>
  <c r="Q244" i="37"/>
  <c r="P245" i="37"/>
  <c r="Q245" i="37"/>
  <c r="P246" i="37"/>
  <c r="Q246" i="37"/>
  <c r="P247" i="37"/>
  <c r="Q247" i="37"/>
  <c r="P248" i="37"/>
  <c r="Q248" i="37"/>
  <c r="P249" i="37"/>
  <c r="Q249" i="37"/>
  <c r="P250" i="37"/>
  <c r="Q250" i="37"/>
  <c r="P251" i="37"/>
  <c r="Q251" i="37"/>
  <c r="P252" i="37"/>
  <c r="Q252" i="37"/>
  <c r="P253" i="37"/>
  <c r="Q253" i="37"/>
  <c r="P254" i="37"/>
  <c r="Q254" i="37"/>
  <c r="P255" i="37"/>
  <c r="Q255" i="37"/>
  <c r="P256" i="37"/>
  <c r="Q256" i="37"/>
  <c r="P257" i="37"/>
  <c r="Q257" i="37"/>
  <c r="P258" i="37"/>
  <c r="Q258" i="37"/>
  <c r="P259" i="37"/>
  <c r="Q259" i="37"/>
  <c r="P260" i="37"/>
  <c r="Q260" i="37"/>
  <c r="P261" i="37"/>
  <c r="Q261" i="37"/>
  <c r="P262" i="37"/>
  <c r="Q262" i="37"/>
  <c r="P263" i="37"/>
  <c r="Q263" i="37"/>
  <c r="P264" i="37"/>
  <c r="Q264" i="37"/>
  <c r="P265" i="37"/>
  <c r="Q301" i="37" s="1"/>
  <c r="Q265" i="37"/>
  <c r="P266" i="37"/>
  <c r="Q266" i="37"/>
  <c r="P267" i="37"/>
  <c r="Q267" i="37"/>
  <c r="P268" i="37"/>
  <c r="Q268" i="37"/>
  <c r="P269" i="37"/>
  <c r="Q269" i="37"/>
  <c r="P270" i="37"/>
  <c r="Q270" i="37"/>
  <c r="P271" i="37"/>
  <c r="Q271" i="37"/>
  <c r="P272" i="37"/>
  <c r="Q272" i="37"/>
  <c r="P273" i="37"/>
  <c r="Q273" i="37"/>
  <c r="Q291" i="37" s="1"/>
  <c r="P274" i="37"/>
  <c r="Q274" i="37"/>
  <c r="P275" i="37"/>
  <c r="Q275" i="37"/>
  <c r="P276" i="37"/>
  <c r="Q276" i="37"/>
  <c r="P277" i="37"/>
  <c r="Q277" i="37"/>
  <c r="P278" i="37"/>
  <c r="Q278" i="37"/>
  <c r="P279" i="37"/>
  <c r="Q279" i="37"/>
  <c r="P280" i="37"/>
  <c r="Q280" i="37"/>
  <c r="P281" i="37"/>
  <c r="Q281" i="37"/>
  <c r="P282" i="37"/>
  <c r="Q282" i="37"/>
  <c r="P283" i="37"/>
  <c r="Q283" i="37"/>
  <c r="P284" i="37"/>
  <c r="P289" i="37" s="1"/>
  <c r="Q284" i="37"/>
  <c r="Q289" i="37" s="1"/>
  <c r="P285" i="37"/>
  <c r="Q285" i="37"/>
  <c r="Q294" i="37" s="1"/>
  <c r="P286" i="37"/>
  <c r="Q286" i="37"/>
  <c r="Q295" i="37" s="1"/>
  <c r="Q241" i="37"/>
  <c r="P241" i="37"/>
  <c r="H242" i="37"/>
  <c r="I242" i="37"/>
  <c r="H243" i="37"/>
  <c r="I243" i="37"/>
  <c r="H244" i="37"/>
  <c r="I244" i="37"/>
  <c r="H245" i="37"/>
  <c r="I245" i="37"/>
  <c r="H246" i="37"/>
  <c r="I246" i="37"/>
  <c r="H247" i="37"/>
  <c r="I247" i="37"/>
  <c r="H248" i="37"/>
  <c r="I248" i="37"/>
  <c r="H249" i="37"/>
  <c r="I249" i="37"/>
  <c r="H250" i="37"/>
  <c r="I250" i="37"/>
  <c r="H251" i="37"/>
  <c r="I251" i="37"/>
  <c r="H252" i="37"/>
  <c r="I252" i="37"/>
  <c r="H253" i="37"/>
  <c r="I253" i="37"/>
  <c r="H254" i="37"/>
  <c r="I254" i="37"/>
  <c r="H255" i="37"/>
  <c r="I255" i="37"/>
  <c r="H256" i="37"/>
  <c r="I256" i="37"/>
  <c r="H257" i="37"/>
  <c r="I257" i="37"/>
  <c r="H258" i="37"/>
  <c r="J258" i="37" s="1"/>
  <c r="I258" i="37"/>
  <c r="H259" i="37"/>
  <c r="I259" i="37"/>
  <c r="H260" i="37"/>
  <c r="I260" i="37"/>
  <c r="H261" i="37"/>
  <c r="I261" i="37"/>
  <c r="H262" i="37"/>
  <c r="I262" i="37"/>
  <c r="H263" i="37"/>
  <c r="I263" i="37"/>
  <c r="H264" i="37"/>
  <c r="I264" i="37"/>
  <c r="H265" i="37"/>
  <c r="I265" i="37"/>
  <c r="H266" i="37"/>
  <c r="I266" i="37"/>
  <c r="H267" i="37"/>
  <c r="I267" i="37"/>
  <c r="H268" i="37"/>
  <c r="I268" i="37"/>
  <c r="H269" i="37"/>
  <c r="I269" i="37"/>
  <c r="H270" i="37"/>
  <c r="I270" i="37"/>
  <c r="H271" i="37"/>
  <c r="I271" i="37"/>
  <c r="H272" i="37"/>
  <c r="I272" i="37"/>
  <c r="H273" i="37"/>
  <c r="H291" i="37" s="1"/>
  <c r="I273" i="37"/>
  <c r="I291" i="37" s="1"/>
  <c r="H274" i="37"/>
  <c r="I274" i="37"/>
  <c r="H275" i="37"/>
  <c r="I275" i="37"/>
  <c r="H276" i="37"/>
  <c r="I276" i="37"/>
  <c r="H277" i="37"/>
  <c r="I277" i="37"/>
  <c r="H278" i="37"/>
  <c r="I278" i="37"/>
  <c r="H279" i="37"/>
  <c r="I279" i="37"/>
  <c r="H280" i="37"/>
  <c r="H293" i="37" s="1"/>
  <c r="I280" i="37"/>
  <c r="I293" i="37" s="1"/>
  <c r="H281" i="37"/>
  <c r="I281" i="37"/>
  <c r="H282" i="37"/>
  <c r="I282" i="37"/>
  <c r="H283" i="37"/>
  <c r="I283" i="37"/>
  <c r="H284" i="37"/>
  <c r="H289" i="37" s="1"/>
  <c r="I284" i="37"/>
  <c r="H285" i="37"/>
  <c r="H294" i="37" s="1"/>
  <c r="I285" i="37"/>
  <c r="I294" i="37" s="1"/>
  <c r="H286" i="37"/>
  <c r="H295" i="37" s="1"/>
  <c r="I286" i="37"/>
  <c r="I295" i="37" s="1"/>
  <c r="I241" i="37"/>
  <c r="H241" i="37"/>
  <c r="L205" i="37"/>
  <c r="L178" i="37"/>
  <c r="P168" i="37"/>
  <c r="Q168" i="37"/>
  <c r="P169" i="37"/>
  <c r="Q169" i="37"/>
  <c r="P170" i="37"/>
  <c r="Q170" i="37"/>
  <c r="P171" i="37"/>
  <c r="Q171" i="37"/>
  <c r="P172" i="37"/>
  <c r="Q172" i="37"/>
  <c r="P173" i="37"/>
  <c r="Q173" i="37"/>
  <c r="P174" i="37"/>
  <c r="Q174" i="37"/>
  <c r="P175" i="37"/>
  <c r="Q175" i="37"/>
  <c r="P176" i="37"/>
  <c r="Q176" i="37"/>
  <c r="P177" i="37"/>
  <c r="Q177" i="37"/>
  <c r="P178" i="37"/>
  <c r="Q178" i="37"/>
  <c r="P179" i="37"/>
  <c r="Q179" i="37"/>
  <c r="P180" i="37"/>
  <c r="Q180" i="37"/>
  <c r="P181" i="37"/>
  <c r="Q181" i="37"/>
  <c r="P182" i="37"/>
  <c r="R182" i="37" s="1"/>
  <c r="L256" i="37" s="1"/>
  <c r="Q182" i="37"/>
  <c r="P183" i="37"/>
  <c r="Q183" i="37"/>
  <c r="P184" i="37"/>
  <c r="Q184" i="37"/>
  <c r="P185" i="37"/>
  <c r="Q185" i="37"/>
  <c r="P186" i="37"/>
  <c r="Q186" i="37"/>
  <c r="P187" i="37"/>
  <c r="Q187" i="37"/>
  <c r="P188" i="37"/>
  <c r="Q188" i="37"/>
  <c r="P189" i="37"/>
  <c r="Q189" i="37"/>
  <c r="P190" i="37"/>
  <c r="Q190" i="37"/>
  <c r="P191" i="37"/>
  <c r="Q227" i="37" s="1"/>
  <c r="Q191" i="37"/>
  <c r="P192" i="37"/>
  <c r="Q192" i="37"/>
  <c r="P193" i="37"/>
  <c r="Q193" i="37"/>
  <c r="P194" i="37"/>
  <c r="Q194" i="37"/>
  <c r="P195" i="37"/>
  <c r="Q195" i="37"/>
  <c r="P196" i="37"/>
  <c r="Q196" i="37"/>
  <c r="P197" i="37"/>
  <c r="Q197" i="37"/>
  <c r="P198" i="37"/>
  <c r="Q198" i="37"/>
  <c r="P199" i="37"/>
  <c r="Q199" i="37"/>
  <c r="P200" i="37"/>
  <c r="R200" i="37" s="1"/>
  <c r="L274" i="37" s="1"/>
  <c r="O274" i="37" s="1"/>
  <c r="R274" i="37" s="1"/>
  <c r="Q200" i="37"/>
  <c r="P201" i="37"/>
  <c r="Q201" i="37"/>
  <c r="P202" i="37"/>
  <c r="Q202" i="37"/>
  <c r="P203" i="37"/>
  <c r="Q203" i="37"/>
  <c r="P204" i="37"/>
  <c r="Q204" i="37"/>
  <c r="P205" i="37"/>
  <c r="Q205" i="37"/>
  <c r="P206" i="37"/>
  <c r="P219" i="37" s="1"/>
  <c r="Q206" i="37"/>
  <c r="Q219" i="37" s="1"/>
  <c r="P207" i="37"/>
  <c r="Q207" i="37"/>
  <c r="P208" i="37"/>
  <c r="Q208" i="37"/>
  <c r="P209" i="37"/>
  <c r="Q209" i="37"/>
  <c r="P210" i="37"/>
  <c r="Q210" i="37"/>
  <c r="P211" i="37"/>
  <c r="Q211" i="37"/>
  <c r="P212" i="37"/>
  <c r="P221" i="37" s="1"/>
  <c r="Q212" i="37"/>
  <c r="Q221" i="37" s="1"/>
  <c r="Q167" i="37"/>
  <c r="P167" i="37"/>
  <c r="L168" i="37"/>
  <c r="L169" i="37"/>
  <c r="L170" i="37"/>
  <c r="L171" i="37"/>
  <c r="O171" i="37" s="1"/>
  <c r="L172" i="37"/>
  <c r="L173" i="37"/>
  <c r="L174" i="37"/>
  <c r="L175" i="37"/>
  <c r="L176" i="37"/>
  <c r="R176" i="37" s="1"/>
  <c r="L250" i="37" s="1"/>
  <c r="L177" i="37"/>
  <c r="O177" i="37" s="1"/>
  <c r="L179" i="37"/>
  <c r="L180" i="37"/>
  <c r="O180" i="37" s="1"/>
  <c r="L181" i="37"/>
  <c r="L182" i="37"/>
  <c r="L183" i="37"/>
  <c r="L184" i="37"/>
  <c r="L185" i="37"/>
  <c r="O185" i="37" s="1"/>
  <c r="L186" i="37"/>
  <c r="L187" i="37"/>
  <c r="L188" i="37"/>
  <c r="L189" i="37"/>
  <c r="O189" i="37" s="1"/>
  <c r="L190" i="37"/>
  <c r="R190" i="37" s="1"/>
  <c r="L264" i="37" s="1"/>
  <c r="O264" i="37" s="1"/>
  <c r="R264" i="37" s="1"/>
  <c r="L191" i="37"/>
  <c r="O191" i="37" s="1"/>
  <c r="L192" i="37"/>
  <c r="O192" i="37" s="1"/>
  <c r="L193" i="37"/>
  <c r="L194" i="37"/>
  <c r="L195" i="37"/>
  <c r="O195" i="37" s="1"/>
  <c r="L196" i="37"/>
  <c r="L197" i="37"/>
  <c r="L198" i="37"/>
  <c r="L199" i="37"/>
  <c r="L200" i="37"/>
  <c r="L201" i="37"/>
  <c r="O201" i="37" s="1"/>
  <c r="L202" i="37"/>
  <c r="O202" i="37" s="1"/>
  <c r="L203" i="37"/>
  <c r="O203" i="37" s="1"/>
  <c r="L204" i="37"/>
  <c r="R204" i="37" s="1"/>
  <c r="L278" i="37" s="1"/>
  <c r="L206" i="37"/>
  <c r="L207" i="37"/>
  <c r="R207" i="37" s="1"/>
  <c r="L281" i="37" s="1"/>
  <c r="L208" i="37"/>
  <c r="L209" i="37"/>
  <c r="L210" i="37"/>
  <c r="L211" i="37"/>
  <c r="L212" i="37"/>
  <c r="L167" i="37"/>
  <c r="H168" i="37"/>
  <c r="J168" i="37" s="1"/>
  <c r="D242" i="37" s="1"/>
  <c r="I168" i="37"/>
  <c r="H169" i="37"/>
  <c r="I169" i="37"/>
  <c r="H170" i="37"/>
  <c r="I170" i="37"/>
  <c r="H171" i="37"/>
  <c r="I171" i="37"/>
  <c r="H172" i="37"/>
  <c r="I172" i="37"/>
  <c r="H173" i="37"/>
  <c r="I173" i="37"/>
  <c r="H174" i="37"/>
  <c r="J174" i="37" s="1"/>
  <c r="I174" i="37"/>
  <c r="H175" i="37"/>
  <c r="I175" i="37"/>
  <c r="H176" i="37"/>
  <c r="I176" i="37"/>
  <c r="H177" i="37"/>
  <c r="I177" i="37"/>
  <c r="H178" i="37"/>
  <c r="I178" i="37"/>
  <c r="H179" i="37"/>
  <c r="I179" i="37"/>
  <c r="H180" i="37"/>
  <c r="J180" i="37" s="1"/>
  <c r="D254" i="37" s="1"/>
  <c r="I180" i="37"/>
  <c r="H181" i="37"/>
  <c r="I181" i="37"/>
  <c r="H182" i="37"/>
  <c r="I182" i="37"/>
  <c r="H183" i="37"/>
  <c r="I183" i="37"/>
  <c r="H184" i="37"/>
  <c r="I184" i="37"/>
  <c r="H185" i="37"/>
  <c r="I185" i="37"/>
  <c r="H186" i="37"/>
  <c r="J186" i="37" s="1"/>
  <c r="I186" i="37"/>
  <c r="H187" i="37"/>
  <c r="I187" i="37"/>
  <c r="H188" i="37"/>
  <c r="I188" i="37"/>
  <c r="H189" i="37"/>
  <c r="I189" i="37"/>
  <c r="H190" i="37"/>
  <c r="I190" i="37"/>
  <c r="H191" i="37"/>
  <c r="I191" i="37"/>
  <c r="H192" i="37"/>
  <c r="J192" i="37" s="1"/>
  <c r="D266" i="37" s="1"/>
  <c r="I192" i="37"/>
  <c r="H193" i="37"/>
  <c r="I193" i="37"/>
  <c r="H194" i="37"/>
  <c r="I194" i="37"/>
  <c r="H195" i="37"/>
  <c r="I195" i="37"/>
  <c r="H196" i="37"/>
  <c r="I196" i="37"/>
  <c r="H197" i="37"/>
  <c r="I197" i="37"/>
  <c r="H198" i="37"/>
  <c r="I198" i="37"/>
  <c r="H199" i="37"/>
  <c r="I199" i="37"/>
  <c r="H200" i="37"/>
  <c r="I200" i="37"/>
  <c r="H201" i="37"/>
  <c r="I201" i="37"/>
  <c r="H202" i="37"/>
  <c r="I202" i="37"/>
  <c r="H203" i="37"/>
  <c r="I203" i="37"/>
  <c r="H204" i="37"/>
  <c r="H218" i="37" s="1"/>
  <c r="I204" i="37"/>
  <c r="I218" i="37" s="1"/>
  <c r="H205" i="37"/>
  <c r="I205" i="37"/>
  <c r="H206" i="37"/>
  <c r="I206" i="37"/>
  <c r="H207" i="37"/>
  <c r="I207" i="37"/>
  <c r="H208" i="37"/>
  <c r="I208" i="37"/>
  <c r="H209" i="37"/>
  <c r="I209" i="37"/>
  <c r="H210" i="37"/>
  <c r="H215" i="37" s="1"/>
  <c r="I210" i="37"/>
  <c r="I215" i="37" s="1"/>
  <c r="H211" i="37"/>
  <c r="I211" i="37"/>
  <c r="H212" i="37"/>
  <c r="I212" i="37"/>
  <c r="I167" i="37"/>
  <c r="H167" i="37"/>
  <c r="H214" i="37" s="1"/>
  <c r="D183" i="37"/>
  <c r="J183" i="37" s="1"/>
  <c r="D168" i="37"/>
  <c r="D169" i="37"/>
  <c r="D170" i="37"/>
  <c r="D171" i="37"/>
  <c r="D172" i="37"/>
  <c r="G172" i="37" s="1"/>
  <c r="D173" i="37"/>
  <c r="G173" i="37" s="1"/>
  <c r="D174" i="37"/>
  <c r="D175" i="37"/>
  <c r="G175" i="37" s="1"/>
  <c r="D176" i="37"/>
  <c r="J176" i="37" s="1"/>
  <c r="D250" i="37" s="1"/>
  <c r="D177" i="37"/>
  <c r="D178" i="37"/>
  <c r="D179" i="37"/>
  <c r="D180" i="37"/>
  <c r="D181" i="37"/>
  <c r="D182" i="37"/>
  <c r="D184" i="37"/>
  <c r="D185" i="37"/>
  <c r="G185" i="37" s="1"/>
  <c r="D186" i="37"/>
  <c r="G186" i="37" s="1"/>
  <c r="D187" i="37"/>
  <c r="J187" i="37" s="1"/>
  <c r="D188" i="37"/>
  <c r="G188" i="37" s="1"/>
  <c r="D189" i="37"/>
  <c r="D190" i="37"/>
  <c r="D191" i="37"/>
  <c r="D192" i="37"/>
  <c r="D193" i="37"/>
  <c r="D194" i="37"/>
  <c r="D195" i="37"/>
  <c r="D196" i="37"/>
  <c r="G196" i="37" s="1"/>
  <c r="D197" i="37"/>
  <c r="G197" i="37" s="1"/>
  <c r="D198" i="37"/>
  <c r="D199" i="37"/>
  <c r="J199" i="37" s="1"/>
  <c r="D200" i="37"/>
  <c r="D201" i="37"/>
  <c r="D202" i="37"/>
  <c r="D203" i="37"/>
  <c r="D204" i="37"/>
  <c r="D205" i="37"/>
  <c r="D206" i="37"/>
  <c r="D207" i="37"/>
  <c r="D208" i="37"/>
  <c r="D209" i="37"/>
  <c r="G209" i="37" s="1"/>
  <c r="D210" i="37"/>
  <c r="D211" i="37"/>
  <c r="D220" i="37" s="1"/>
  <c r="D212" i="37"/>
  <c r="D167" i="37"/>
  <c r="G167" i="37" s="1"/>
  <c r="Q448" i="37"/>
  <c r="Q447" i="37"/>
  <c r="Q441" i="37"/>
  <c r="P441" i="37"/>
  <c r="N441" i="37"/>
  <c r="M441" i="37"/>
  <c r="I441" i="37"/>
  <c r="H441" i="37"/>
  <c r="F441" i="37"/>
  <c r="E441" i="37"/>
  <c r="Q440" i="37"/>
  <c r="P440" i="37"/>
  <c r="N440" i="37"/>
  <c r="M440" i="37"/>
  <c r="I440" i="37"/>
  <c r="H440" i="37"/>
  <c r="F440" i="37"/>
  <c r="E440" i="37"/>
  <c r="Q439" i="37"/>
  <c r="P439" i="37"/>
  <c r="N439" i="37"/>
  <c r="M439" i="37"/>
  <c r="I439" i="37"/>
  <c r="H439" i="37"/>
  <c r="F439" i="37"/>
  <c r="E439" i="37"/>
  <c r="Q438" i="37"/>
  <c r="P438" i="37"/>
  <c r="N438" i="37"/>
  <c r="M438" i="37"/>
  <c r="I438" i="37"/>
  <c r="H438" i="37"/>
  <c r="F438" i="37"/>
  <c r="E438" i="37"/>
  <c r="Q437" i="37"/>
  <c r="P437" i="37"/>
  <c r="N437" i="37"/>
  <c r="M437" i="37"/>
  <c r="I437" i="37"/>
  <c r="H437" i="37"/>
  <c r="F437" i="37"/>
  <c r="E437" i="37"/>
  <c r="Q436" i="37"/>
  <c r="P436" i="37"/>
  <c r="N436" i="37"/>
  <c r="M436" i="37"/>
  <c r="L436" i="37"/>
  <c r="O436" i="37" s="1"/>
  <c r="I436" i="37"/>
  <c r="H436" i="37"/>
  <c r="F436" i="37"/>
  <c r="E436" i="37"/>
  <c r="D436" i="37"/>
  <c r="Q435" i="37"/>
  <c r="P435" i="37"/>
  <c r="N435" i="37"/>
  <c r="M435" i="37"/>
  <c r="I435" i="37"/>
  <c r="H435" i="37"/>
  <c r="F435" i="37"/>
  <c r="E435" i="37"/>
  <c r="Q434" i="37"/>
  <c r="P434" i="37"/>
  <c r="N434" i="37"/>
  <c r="M434" i="37"/>
  <c r="I434" i="37"/>
  <c r="H434" i="37"/>
  <c r="F434" i="37"/>
  <c r="E434" i="37"/>
  <c r="E442" i="37" s="1"/>
  <c r="Q433" i="37"/>
  <c r="P433" i="37"/>
  <c r="N433" i="37"/>
  <c r="M433" i="37"/>
  <c r="I433" i="37"/>
  <c r="H433" i="37"/>
  <c r="F433" i="37"/>
  <c r="E433" i="37"/>
  <c r="R404" i="37"/>
  <c r="O404" i="37"/>
  <c r="J404" i="37"/>
  <c r="Q376" i="37"/>
  <c r="Q375" i="37"/>
  <c r="F370" i="37"/>
  <c r="Q369" i="37"/>
  <c r="P369" i="37"/>
  <c r="N369" i="37"/>
  <c r="M369" i="37"/>
  <c r="I369" i="37"/>
  <c r="H369" i="37"/>
  <c r="Q368" i="37"/>
  <c r="P368" i="37"/>
  <c r="N368" i="37"/>
  <c r="M368" i="37"/>
  <c r="I368" i="37"/>
  <c r="H368" i="37"/>
  <c r="Q367" i="37"/>
  <c r="P367" i="37"/>
  <c r="N367" i="37"/>
  <c r="M367" i="37"/>
  <c r="I367" i="37"/>
  <c r="H367" i="37"/>
  <c r="Q366" i="37"/>
  <c r="P366" i="37"/>
  <c r="N366" i="37"/>
  <c r="M366" i="37"/>
  <c r="I366" i="37"/>
  <c r="H366" i="37"/>
  <c r="Q365" i="37"/>
  <c r="P365" i="37"/>
  <c r="N365" i="37"/>
  <c r="M365" i="37"/>
  <c r="I365" i="37"/>
  <c r="H365" i="37"/>
  <c r="Q364" i="37"/>
  <c r="P364" i="37"/>
  <c r="N364" i="37"/>
  <c r="M364" i="37"/>
  <c r="I364" i="37"/>
  <c r="H364" i="37"/>
  <c r="Q363" i="37"/>
  <c r="P363" i="37"/>
  <c r="N363" i="37"/>
  <c r="M363" i="37"/>
  <c r="I363" i="37"/>
  <c r="H363" i="37"/>
  <c r="Q362" i="37"/>
  <c r="P362" i="37"/>
  <c r="N362" i="37"/>
  <c r="M362" i="37"/>
  <c r="I362" i="37"/>
  <c r="H362" i="37"/>
  <c r="Q361" i="37"/>
  <c r="P361" i="37"/>
  <c r="N361" i="37"/>
  <c r="M361" i="37"/>
  <c r="I361" i="37"/>
  <c r="H361" i="37"/>
  <c r="F361" i="37"/>
  <c r="E361" i="37"/>
  <c r="E370" i="37" s="1"/>
  <c r="N295" i="37"/>
  <c r="M295" i="37"/>
  <c r="F295" i="37"/>
  <c r="E295" i="37"/>
  <c r="N294" i="37"/>
  <c r="M294" i="37"/>
  <c r="F294" i="37"/>
  <c r="E294" i="37"/>
  <c r="N293" i="37"/>
  <c r="M293" i="37"/>
  <c r="F293" i="37"/>
  <c r="E293" i="37"/>
  <c r="Q292" i="37"/>
  <c r="N292" i="37"/>
  <c r="M292" i="37"/>
  <c r="F292" i="37"/>
  <c r="E292" i="37"/>
  <c r="N291" i="37"/>
  <c r="M291" i="37"/>
  <c r="F291" i="37"/>
  <c r="E291" i="37"/>
  <c r="N290" i="37"/>
  <c r="M290" i="37"/>
  <c r="F290" i="37"/>
  <c r="E290" i="37"/>
  <c r="N289" i="37"/>
  <c r="M289" i="37"/>
  <c r="F289" i="37"/>
  <c r="E289" i="37"/>
  <c r="N288" i="37"/>
  <c r="M288" i="37"/>
  <c r="F288" i="37"/>
  <c r="E288" i="37"/>
  <c r="N287" i="37"/>
  <c r="M287" i="37"/>
  <c r="F287" i="37"/>
  <c r="E287" i="37"/>
  <c r="P295" i="37"/>
  <c r="P294" i="37"/>
  <c r="I289" i="37"/>
  <c r="Q293" i="37"/>
  <c r="P293" i="37"/>
  <c r="P292" i="37"/>
  <c r="I292" i="37"/>
  <c r="H292" i="37"/>
  <c r="P291" i="37"/>
  <c r="Q290" i="37"/>
  <c r="P290" i="37"/>
  <c r="I290" i="37"/>
  <c r="H290" i="37"/>
  <c r="P288" i="37"/>
  <c r="N221" i="37"/>
  <c r="M221" i="37"/>
  <c r="F221" i="37"/>
  <c r="E221" i="37"/>
  <c r="P220" i="37"/>
  <c r="N220" i="37"/>
  <c r="M220" i="37"/>
  <c r="F220" i="37"/>
  <c r="E220" i="37"/>
  <c r="N219" i="37"/>
  <c r="M219" i="37"/>
  <c r="F219" i="37"/>
  <c r="E219" i="37"/>
  <c r="N218" i="37"/>
  <c r="M218" i="37"/>
  <c r="F218" i="37"/>
  <c r="E218" i="37"/>
  <c r="N217" i="37"/>
  <c r="M217" i="37"/>
  <c r="L217" i="37"/>
  <c r="F217" i="37"/>
  <c r="E217" i="37"/>
  <c r="O216" i="37"/>
  <c r="N216" i="37"/>
  <c r="M216" i="37"/>
  <c r="F216" i="37"/>
  <c r="E216" i="37"/>
  <c r="Q215" i="37"/>
  <c r="N215" i="37"/>
  <c r="M215" i="37"/>
  <c r="F215" i="37"/>
  <c r="E215" i="37"/>
  <c r="N214" i="37"/>
  <c r="M214" i="37"/>
  <c r="F214" i="37"/>
  <c r="E214" i="37"/>
  <c r="N213" i="37"/>
  <c r="M213" i="37"/>
  <c r="F213" i="37"/>
  <c r="E213" i="37"/>
  <c r="I221" i="37"/>
  <c r="H221" i="37"/>
  <c r="Q220" i="37"/>
  <c r="J211" i="37"/>
  <c r="I220" i="37"/>
  <c r="H220" i="37"/>
  <c r="G211" i="37"/>
  <c r="P215" i="37"/>
  <c r="L215" i="37"/>
  <c r="G210" i="37"/>
  <c r="G208" i="37"/>
  <c r="O207" i="37"/>
  <c r="L219" i="37"/>
  <c r="O219" i="37" s="1"/>
  <c r="I219" i="37"/>
  <c r="H219" i="37"/>
  <c r="G206" i="37"/>
  <c r="J206" i="37" s="1"/>
  <c r="J205" i="37"/>
  <c r="D279" i="37" s="1"/>
  <c r="Q218" i="37"/>
  <c r="P218" i="37"/>
  <c r="O204" i="37"/>
  <c r="L218" i="37"/>
  <c r="D218" i="37"/>
  <c r="G218" i="37" s="1"/>
  <c r="J202" i="37"/>
  <c r="G202" i="37"/>
  <c r="J200" i="37"/>
  <c r="Q217" i="37"/>
  <c r="P217" i="37"/>
  <c r="O199" i="37"/>
  <c r="R199" i="37"/>
  <c r="L273" i="37" s="1"/>
  <c r="O273" i="37" s="1"/>
  <c r="R273" i="37" s="1"/>
  <c r="I217" i="37"/>
  <c r="H217" i="37"/>
  <c r="G199" i="37"/>
  <c r="D217" i="37"/>
  <c r="G217" i="37" s="1"/>
  <c r="J217" i="37" s="1"/>
  <c r="R196" i="37"/>
  <c r="L270" i="37" s="1"/>
  <c r="R195" i="37"/>
  <c r="L269" i="37" s="1"/>
  <c r="J195" i="37"/>
  <c r="G194" i="37"/>
  <c r="J194" i="37"/>
  <c r="O193" i="37"/>
  <c r="R192" i="37"/>
  <c r="L266" i="37" s="1"/>
  <c r="J190" i="37"/>
  <c r="G190" i="37"/>
  <c r="R188" i="37"/>
  <c r="L262" i="37" s="1"/>
  <c r="R187" i="37"/>
  <c r="L261" i="37" s="1"/>
  <c r="G187" i="37"/>
  <c r="R185" i="37"/>
  <c r="L259" i="37" s="1"/>
  <c r="Q216" i="37"/>
  <c r="L216" i="37"/>
  <c r="I216" i="37"/>
  <c r="H216" i="37"/>
  <c r="O182" i="37"/>
  <c r="R181" i="37"/>
  <c r="L255" i="37" s="1"/>
  <c r="O181" i="37"/>
  <c r="J181" i="37"/>
  <c r="D255" i="37" s="1"/>
  <c r="G181" i="37"/>
  <c r="R180" i="37"/>
  <c r="L254" i="37" s="1"/>
  <c r="O254" i="37" s="1"/>
  <c r="R254" i="37" s="1"/>
  <c r="G180" i="37"/>
  <c r="O178" i="37"/>
  <c r="G177" i="37"/>
  <c r="R175" i="37"/>
  <c r="L249" i="37" s="1"/>
  <c r="O175" i="37"/>
  <c r="R174" i="37"/>
  <c r="L248" i="37" s="1"/>
  <c r="O174" i="37"/>
  <c r="G174" i="37"/>
  <c r="O173" i="37"/>
  <c r="O172" i="37"/>
  <c r="O170" i="37"/>
  <c r="J170" i="37"/>
  <c r="D244" i="37" s="1"/>
  <c r="G170" i="37"/>
  <c r="R169" i="37"/>
  <c r="O169" i="37"/>
  <c r="J169" i="37"/>
  <c r="D243" i="37" s="1"/>
  <c r="G169" i="37"/>
  <c r="R168" i="37"/>
  <c r="L242" i="37" s="1"/>
  <c r="O242" i="37" s="1"/>
  <c r="R242" i="37" s="1"/>
  <c r="O168" i="37"/>
  <c r="G168" i="37"/>
  <c r="R167" i="37"/>
  <c r="O167" i="37"/>
  <c r="L214" i="37"/>
  <c r="Q154" i="37"/>
  <c r="Q153" i="37"/>
  <c r="N148" i="37"/>
  <c r="F148" i="37"/>
  <c r="E148" i="37"/>
  <c r="Q147" i="37"/>
  <c r="P147" i="37"/>
  <c r="I147" i="37"/>
  <c r="H147" i="37"/>
  <c r="Q146" i="37"/>
  <c r="P146" i="37"/>
  <c r="I146" i="37"/>
  <c r="H146" i="37"/>
  <c r="Q145" i="37"/>
  <c r="P145" i="37"/>
  <c r="I145" i="37"/>
  <c r="H145" i="37"/>
  <c r="Q144" i="37"/>
  <c r="P144" i="37"/>
  <c r="I144" i="37"/>
  <c r="H144" i="37"/>
  <c r="Q143" i="37"/>
  <c r="P143" i="37"/>
  <c r="I143" i="37"/>
  <c r="H143" i="37"/>
  <c r="Q142" i="37"/>
  <c r="P142" i="37"/>
  <c r="I142" i="37"/>
  <c r="H142" i="37"/>
  <c r="Q141" i="37"/>
  <c r="P141" i="37"/>
  <c r="I141" i="37"/>
  <c r="H141" i="37"/>
  <c r="Q140" i="37"/>
  <c r="P140" i="37"/>
  <c r="I140" i="37"/>
  <c r="H140" i="37"/>
  <c r="H148" i="37" s="1"/>
  <c r="Q139" i="37"/>
  <c r="P139" i="37"/>
  <c r="N139" i="37"/>
  <c r="M139" i="37"/>
  <c r="M148" i="37" s="1"/>
  <c r="I139" i="37"/>
  <c r="H139" i="37"/>
  <c r="F139" i="37"/>
  <c r="E139" i="37"/>
  <c r="L135" i="37"/>
  <c r="O135" i="37" s="1"/>
  <c r="R135" i="37" s="1"/>
  <c r="L134" i="37"/>
  <c r="O134" i="37" s="1"/>
  <c r="R134" i="37" s="1"/>
  <c r="L124" i="37"/>
  <c r="O124" i="37" s="1"/>
  <c r="R124" i="37" s="1"/>
  <c r="D124" i="37"/>
  <c r="G124" i="37" s="1"/>
  <c r="J124" i="37" s="1"/>
  <c r="D111" i="37"/>
  <c r="G111" i="37" s="1"/>
  <c r="J111" i="37" s="1"/>
  <c r="J110" i="37"/>
  <c r="L101" i="37"/>
  <c r="O101" i="37" s="1"/>
  <c r="R101" i="37" s="1"/>
  <c r="D98" i="37"/>
  <c r="G98" i="37" s="1"/>
  <c r="J98" i="37" s="1"/>
  <c r="Q80" i="37"/>
  <c r="Q79" i="37"/>
  <c r="D74" i="37"/>
  <c r="Q73" i="37"/>
  <c r="P73" i="37"/>
  <c r="L73" i="37"/>
  <c r="O73" i="37" s="1"/>
  <c r="R73" i="37" s="1"/>
  <c r="I73" i="37"/>
  <c r="H73" i="37"/>
  <c r="G73" i="37"/>
  <c r="Q72" i="37"/>
  <c r="P72" i="37"/>
  <c r="O72" i="37"/>
  <c r="L72" i="37"/>
  <c r="I72" i="37"/>
  <c r="H72" i="37"/>
  <c r="G72" i="37"/>
  <c r="J72" i="37" s="1"/>
  <c r="Q71" i="37"/>
  <c r="P71" i="37"/>
  <c r="L71" i="37"/>
  <c r="O71" i="37" s="1"/>
  <c r="R71" i="37" s="1"/>
  <c r="I71" i="37"/>
  <c r="H71" i="37"/>
  <c r="G71" i="37"/>
  <c r="Q70" i="37"/>
  <c r="P70" i="37"/>
  <c r="L70" i="37"/>
  <c r="O70" i="37" s="1"/>
  <c r="I70" i="37"/>
  <c r="H70" i="37"/>
  <c r="G70" i="37"/>
  <c r="Q69" i="37"/>
  <c r="P69" i="37"/>
  <c r="L69" i="37"/>
  <c r="O69" i="37" s="1"/>
  <c r="R69" i="37" s="1"/>
  <c r="I69" i="37"/>
  <c r="H69" i="37"/>
  <c r="G69" i="37"/>
  <c r="Q68" i="37"/>
  <c r="P68" i="37"/>
  <c r="L68" i="37"/>
  <c r="O68" i="37" s="1"/>
  <c r="R68" i="37" s="1"/>
  <c r="I68" i="37"/>
  <c r="H68" i="37"/>
  <c r="G68" i="37"/>
  <c r="J68" i="37" s="1"/>
  <c r="Q67" i="37"/>
  <c r="P67" i="37"/>
  <c r="L67" i="37"/>
  <c r="O67" i="37" s="1"/>
  <c r="R67" i="37" s="1"/>
  <c r="I67" i="37"/>
  <c r="H67" i="37"/>
  <c r="J67" i="37" s="1"/>
  <c r="G67" i="37"/>
  <c r="Q66" i="37"/>
  <c r="P66" i="37"/>
  <c r="L66" i="37"/>
  <c r="O66" i="37" s="1"/>
  <c r="R66" i="37" s="1"/>
  <c r="I66" i="37"/>
  <c r="H66" i="37"/>
  <c r="G66" i="37"/>
  <c r="Q65" i="37"/>
  <c r="P65" i="37"/>
  <c r="N65" i="37"/>
  <c r="N74" i="37" s="1"/>
  <c r="M65" i="37"/>
  <c r="M74" i="37" s="1"/>
  <c r="L65" i="37"/>
  <c r="I65" i="37"/>
  <c r="H65" i="37"/>
  <c r="F65" i="37"/>
  <c r="F74" i="37" s="1"/>
  <c r="E65" i="37"/>
  <c r="E74" i="37" s="1"/>
  <c r="R64" i="37"/>
  <c r="L138" i="37" s="1"/>
  <c r="O64" i="37"/>
  <c r="J64" i="37"/>
  <c r="D138" i="37" s="1"/>
  <c r="G64" i="37"/>
  <c r="R63" i="37"/>
  <c r="L137" i="37" s="1"/>
  <c r="O63" i="37"/>
  <c r="J63" i="37"/>
  <c r="D137" i="37" s="1"/>
  <c r="D146" i="37" s="1"/>
  <c r="G146" i="37" s="1"/>
  <c r="J146" i="37" s="1"/>
  <c r="G63" i="37"/>
  <c r="R62" i="37"/>
  <c r="L136" i="37" s="1"/>
  <c r="O62" i="37"/>
  <c r="J62" i="37"/>
  <c r="D136" i="37" s="1"/>
  <c r="G62" i="37"/>
  <c r="R61" i="37"/>
  <c r="O61" i="37"/>
  <c r="J61" i="37"/>
  <c r="D135" i="37" s="1"/>
  <c r="G135" i="37" s="1"/>
  <c r="J135" i="37" s="1"/>
  <c r="G61" i="37"/>
  <c r="S60" i="37"/>
  <c r="R60" i="37"/>
  <c r="O60" i="37"/>
  <c r="J60" i="37"/>
  <c r="D134" i="37" s="1"/>
  <c r="G134" i="37" s="1"/>
  <c r="J134" i="37" s="1"/>
  <c r="G60" i="37"/>
  <c r="R59" i="37"/>
  <c r="L133" i="37" s="1"/>
  <c r="O133" i="37" s="1"/>
  <c r="R133" i="37" s="1"/>
  <c r="O59" i="37"/>
  <c r="J59" i="37"/>
  <c r="G59" i="37"/>
  <c r="O58" i="37"/>
  <c r="R58" i="37" s="1"/>
  <c r="L132" i="37" s="1"/>
  <c r="O132" i="37" s="1"/>
  <c r="R132" i="37" s="1"/>
  <c r="G58" i="37"/>
  <c r="J58" i="37" s="1"/>
  <c r="R57" i="37"/>
  <c r="L131" i="37" s="1"/>
  <c r="O131" i="37" s="1"/>
  <c r="R131" i="37" s="1"/>
  <c r="O57" i="37"/>
  <c r="J57" i="37"/>
  <c r="D131" i="37" s="1"/>
  <c r="G131" i="37" s="1"/>
  <c r="J131" i="37" s="1"/>
  <c r="G57" i="37"/>
  <c r="R56" i="37"/>
  <c r="L130" i="37" s="1"/>
  <c r="O130" i="37" s="1"/>
  <c r="R130" i="37" s="1"/>
  <c r="O56" i="37"/>
  <c r="J56" i="37"/>
  <c r="D130" i="37" s="1"/>
  <c r="G56" i="37"/>
  <c r="R55" i="37"/>
  <c r="O55" i="37"/>
  <c r="J55" i="37"/>
  <c r="D129" i="37" s="1"/>
  <c r="G129" i="37" s="1"/>
  <c r="J129" i="37" s="1"/>
  <c r="G55" i="37"/>
  <c r="R54" i="37"/>
  <c r="O54" i="37"/>
  <c r="J54" i="37"/>
  <c r="D128" i="37" s="1"/>
  <c r="G128" i="37" s="1"/>
  <c r="J128" i="37" s="1"/>
  <c r="G54" i="37"/>
  <c r="R53" i="37"/>
  <c r="L127" i="37" s="1"/>
  <c r="O127" i="37" s="1"/>
  <c r="R127" i="37" s="1"/>
  <c r="O53" i="37"/>
  <c r="J53" i="37"/>
  <c r="D127" i="37" s="1"/>
  <c r="G127" i="37" s="1"/>
  <c r="J127" i="37" s="1"/>
  <c r="G53" i="37"/>
  <c r="R52" i="37"/>
  <c r="L126" i="37" s="1"/>
  <c r="O126" i="37" s="1"/>
  <c r="R126" i="37" s="1"/>
  <c r="O52" i="37"/>
  <c r="J52" i="37"/>
  <c r="G52" i="37"/>
  <c r="R51" i="37"/>
  <c r="L125" i="37" s="1"/>
  <c r="O125" i="37" s="1"/>
  <c r="R125" i="37" s="1"/>
  <c r="O51" i="37"/>
  <c r="J51" i="37"/>
  <c r="D125" i="37" s="1"/>
  <c r="G51" i="37"/>
  <c r="S50" i="37"/>
  <c r="R50" i="37"/>
  <c r="O50" i="37"/>
  <c r="J50" i="37"/>
  <c r="G50" i="37"/>
  <c r="R49" i="37"/>
  <c r="L123" i="37" s="1"/>
  <c r="O123" i="37" s="1"/>
  <c r="R123" i="37" s="1"/>
  <c r="O49" i="37"/>
  <c r="J49" i="37"/>
  <c r="D123" i="37" s="1"/>
  <c r="G123" i="37" s="1"/>
  <c r="J123" i="37" s="1"/>
  <c r="G49" i="37"/>
  <c r="R48" i="37"/>
  <c r="L122" i="37" s="1"/>
  <c r="O122" i="37" s="1"/>
  <c r="R122" i="37" s="1"/>
  <c r="O48" i="37"/>
  <c r="J48" i="37"/>
  <c r="D122" i="37" s="1"/>
  <c r="G122" i="37" s="1"/>
  <c r="J122" i="37" s="1"/>
  <c r="G48" i="37"/>
  <c r="R47" i="37"/>
  <c r="L121" i="37" s="1"/>
  <c r="O121" i="37" s="1"/>
  <c r="R121" i="37" s="1"/>
  <c r="O47" i="37"/>
  <c r="J47" i="37"/>
  <c r="D121" i="37" s="1"/>
  <c r="G121" i="37" s="1"/>
  <c r="J121" i="37" s="1"/>
  <c r="S121" i="37" s="1"/>
  <c r="G47" i="37"/>
  <c r="R46" i="37"/>
  <c r="L120" i="37" s="1"/>
  <c r="O120" i="37" s="1"/>
  <c r="R120" i="37" s="1"/>
  <c r="O46" i="37"/>
  <c r="J46" i="37"/>
  <c r="D120" i="37" s="1"/>
  <c r="G120" i="37" s="1"/>
  <c r="J120" i="37" s="1"/>
  <c r="G46" i="37"/>
  <c r="R45" i="37"/>
  <c r="L119" i="37" s="1"/>
  <c r="O119" i="37" s="1"/>
  <c r="R119" i="37" s="1"/>
  <c r="O45" i="37"/>
  <c r="J45" i="37"/>
  <c r="D119" i="37" s="1"/>
  <c r="G119" i="37" s="1"/>
  <c r="J119" i="37" s="1"/>
  <c r="G45" i="37"/>
  <c r="R44" i="37"/>
  <c r="L118" i="37" s="1"/>
  <c r="O118" i="37" s="1"/>
  <c r="R118" i="37" s="1"/>
  <c r="O44" i="37"/>
  <c r="J44" i="37"/>
  <c r="G44" i="37"/>
  <c r="R43" i="37"/>
  <c r="L117" i="37" s="1"/>
  <c r="O117" i="37" s="1"/>
  <c r="R117" i="37" s="1"/>
  <c r="O43" i="37"/>
  <c r="J43" i="37"/>
  <c r="D117" i="37" s="1"/>
  <c r="G117" i="37" s="1"/>
  <c r="J117" i="37" s="1"/>
  <c r="G43" i="37"/>
  <c r="R42" i="37"/>
  <c r="L116" i="37" s="1"/>
  <c r="O116" i="37" s="1"/>
  <c r="R116" i="37" s="1"/>
  <c r="O42" i="37"/>
  <c r="J42" i="37"/>
  <c r="D116" i="37" s="1"/>
  <c r="G116" i="37" s="1"/>
  <c r="J116" i="37" s="1"/>
  <c r="G42" i="37"/>
  <c r="S41" i="37"/>
  <c r="R41" i="37"/>
  <c r="L115" i="37" s="1"/>
  <c r="O115" i="37" s="1"/>
  <c r="R115" i="37" s="1"/>
  <c r="O41" i="37"/>
  <c r="J41" i="37"/>
  <c r="D115" i="37" s="1"/>
  <c r="G115" i="37" s="1"/>
  <c r="J115" i="37" s="1"/>
  <c r="G41" i="37"/>
  <c r="R40" i="37"/>
  <c r="L114" i="37" s="1"/>
  <c r="O114" i="37" s="1"/>
  <c r="R114" i="37" s="1"/>
  <c r="O40" i="37"/>
  <c r="J40" i="37"/>
  <c r="S40" i="37" s="1"/>
  <c r="G40" i="37"/>
  <c r="R39" i="37"/>
  <c r="L113" i="37" s="1"/>
  <c r="O113" i="37" s="1"/>
  <c r="R113" i="37" s="1"/>
  <c r="O39" i="37"/>
  <c r="J39" i="37"/>
  <c r="D113" i="37" s="1"/>
  <c r="G113" i="37" s="1"/>
  <c r="J113" i="37" s="1"/>
  <c r="G39" i="37"/>
  <c r="R38" i="37"/>
  <c r="S38" i="37" s="1"/>
  <c r="O38" i="37"/>
  <c r="J38" i="37"/>
  <c r="D112" i="37" s="1"/>
  <c r="G112" i="37" s="1"/>
  <c r="J112" i="37" s="1"/>
  <c r="G38" i="37"/>
  <c r="R37" i="37"/>
  <c r="L111" i="37" s="1"/>
  <c r="O37" i="37"/>
  <c r="J37" i="37"/>
  <c r="S37" i="37" s="1"/>
  <c r="G37" i="37"/>
  <c r="R36" i="37"/>
  <c r="L110" i="37" s="1"/>
  <c r="O36" i="37"/>
  <c r="J36" i="37"/>
  <c r="D110" i="37" s="1"/>
  <c r="D142" i="37" s="1"/>
  <c r="G142" i="37" s="1"/>
  <c r="J142" i="37" s="1"/>
  <c r="R35" i="37"/>
  <c r="L109" i="37" s="1"/>
  <c r="O109" i="37" s="1"/>
  <c r="R109" i="37" s="1"/>
  <c r="O35" i="37"/>
  <c r="J35" i="37"/>
  <c r="S35" i="37" s="1"/>
  <c r="G35" i="37"/>
  <c r="R34" i="37"/>
  <c r="L108" i="37" s="1"/>
  <c r="O108" i="37" s="1"/>
  <c r="R108" i="37" s="1"/>
  <c r="O34" i="37"/>
  <c r="J34" i="37"/>
  <c r="D108" i="37" s="1"/>
  <c r="G108" i="37" s="1"/>
  <c r="J108" i="37" s="1"/>
  <c r="G34" i="37"/>
  <c r="R33" i="37"/>
  <c r="L107" i="37" s="1"/>
  <c r="O107" i="37" s="1"/>
  <c r="R107" i="37" s="1"/>
  <c r="O33" i="37"/>
  <c r="J33" i="37"/>
  <c r="D107" i="37" s="1"/>
  <c r="G107" i="37" s="1"/>
  <c r="J107" i="37" s="1"/>
  <c r="G33" i="37"/>
  <c r="R32" i="37"/>
  <c r="L106" i="37" s="1"/>
  <c r="O106" i="37" s="1"/>
  <c r="R106" i="37" s="1"/>
  <c r="O32" i="37"/>
  <c r="J32" i="37"/>
  <c r="D106" i="37" s="1"/>
  <c r="G106" i="37" s="1"/>
  <c r="J106" i="37" s="1"/>
  <c r="G32" i="37"/>
  <c r="R31" i="37"/>
  <c r="L105" i="37" s="1"/>
  <c r="O105" i="37" s="1"/>
  <c r="R105" i="37" s="1"/>
  <c r="O31" i="37"/>
  <c r="J31" i="37"/>
  <c r="D105" i="37" s="1"/>
  <c r="G105" i="37" s="1"/>
  <c r="J105" i="37" s="1"/>
  <c r="G31" i="37"/>
  <c r="R30" i="37"/>
  <c r="L104" i="37" s="1"/>
  <c r="O104" i="37" s="1"/>
  <c r="R104" i="37" s="1"/>
  <c r="O30" i="37"/>
  <c r="J30" i="37"/>
  <c r="D104" i="37" s="1"/>
  <c r="G104" i="37" s="1"/>
  <c r="J104" i="37" s="1"/>
  <c r="G30" i="37"/>
  <c r="R29" i="37"/>
  <c r="L103" i="37" s="1"/>
  <c r="O103" i="37" s="1"/>
  <c r="R103" i="37" s="1"/>
  <c r="O29" i="37"/>
  <c r="J29" i="37"/>
  <c r="S29" i="37" s="1"/>
  <c r="G29" i="37"/>
  <c r="S28" i="37"/>
  <c r="R28" i="37"/>
  <c r="L102" i="37" s="1"/>
  <c r="O102" i="37" s="1"/>
  <c r="R102" i="37" s="1"/>
  <c r="O28" i="37"/>
  <c r="J28" i="37"/>
  <c r="D102" i="37" s="1"/>
  <c r="G102" i="37" s="1"/>
  <c r="J102" i="37" s="1"/>
  <c r="G28" i="37"/>
  <c r="R27" i="37"/>
  <c r="O27" i="37"/>
  <c r="J27" i="37"/>
  <c r="D101" i="37" s="1"/>
  <c r="G101" i="37" s="1"/>
  <c r="J101" i="37" s="1"/>
  <c r="G27" i="37"/>
  <c r="R26" i="37"/>
  <c r="S26" i="37" s="1"/>
  <c r="O26" i="37"/>
  <c r="J26" i="37"/>
  <c r="D100" i="37" s="1"/>
  <c r="G100" i="37" s="1"/>
  <c r="J100" i="37" s="1"/>
  <c r="G26" i="37"/>
  <c r="R25" i="37"/>
  <c r="L99" i="37" s="1"/>
  <c r="O99" i="37" s="1"/>
  <c r="R99" i="37" s="1"/>
  <c r="O25" i="37"/>
  <c r="J25" i="37"/>
  <c r="D99" i="37" s="1"/>
  <c r="G99" i="37" s="1"/>
  <c r="J99" i="37" s="1"/>
  <c r="G25" i="37"/>
  <c r="R24" i="37"/>
  <c r="L98" i="37" s="1"/>
  <c r="O98" i="37" s="1"/>
  <c r="R98" i="37" s="1"/>
  <c r="O24" i="37"/>
  <c r="J24" i="37"/>
  <c r="S24" i="37" s="1"/>
  <c r="G24" i="37"/>
  <c r="R23" i="37"/>
  <c r="L97" i="37" s="1"/>
  <c r="O97" i="37" s="1"/>
  <c r="R97" i="37" s="1"/>
  <c r="O23" i="37"/>
  <c r="J23" i="37"/>
  <c r="G23" i="37"/>
  <c r="R22" i="37"/>
  <c r="L96" i="37" s="1"/>
  <c r="O96" i="37" s="1"/>
  <c r="R96" i="37" s="1"/>
  <c r="O22" i="37"/>
  <c r="J22" i="37"/>
  <c r="D96" i="37" s="1"/>
  <c r="G96" i="37" s="1"/>
  <c r="J96" i="37" s="1"/>
  <c r="G22" i="37"/>
  <c r="R21" i="37"/>
  <c r="L95" i="37" s="1"/>
  <c r="O95" i="37" s="1"/>
  <c r="R95" i="37" s="1"/>
  <c r="O21" i="37"/>
  <c r="J21" i="37"/>
  <c r="D95" i="37" s="1"/>
  <c r="G95" i="37" s="1"/>
  <c r="J95" i="37" s="1"/>
  <c r="G21" i="37"/>
  <c r="R20" i="37"/>
  <c r="L94" i="37" s="1"/>
  <c r="O94" i="37" s="1"/>
  <c r="R94" i="37" s="1"/>
  <c r="O20" i="37"/>
  <c r="J20" i="37"/>
  <c r="S20" i="37" s="1"/>
  <c r="G20" i="37"/>
  <c r="S19" i="37"/>
  <c r="R19" i="37"/>
  <c r="L93" i="37" s="1"/>
  <c r="L140" i="37" s="1"/>
  <c r="O140" i="37" s="1"/>
  <c r="R140" i="37" s="1"/>
  <c r="O19" i="37"/>
  <c r="J19" i="37"/>
  <c r="D93" i="37" s="1"/>
  <c r="G19" i="37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Q290" i="36" s="1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301" i="36" s="1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P293" i="36" s="1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P295" i="36" s="1"/>
  <c r="Q286" i="36"/>
  <c r="Q241" i="36"/>
  <c r="P241" i="36"/>
  <c r="H242" i="36"/>
  <c r="I242" i="36"/>
  <c r="H243" i="36"/>
  <c r="I243" i="36"/>
  <c r="H244" i="36"/>
  <c r="I244" i="36"/>
  <c r="H245" i="36"/>
  <c r="I245" i="36"/>
  <c r="H246" i="36"/>
  <c r="I246" i="36"/>
  <c r="H247" i="36"/>
  <c r="I247" i="36"/>
  <c r="H248" i="36"/>
  <c r="I248" i="36"/>
  <c r="H249" i="36"/>
  <c r="I249" i="36"/>
  <c r="H250" i="36"/>
  <c r="I250" i="36"/>
  <c r="H251" i="36"/>
  <c r="I251" i="36"/>
  <c r="H252" i="36"/>
  <c r="I252" i="36"/>
  <c r="H253" i="36"/>
  <c r="I253" i="36"/>
  <c r="H254" i="36"/>
  <c r="I254" i="36"/>
  <c r="H255" i="36"/>
  <c r="I255" i="36"/>
  <c r="H256" i="36"/>
  <c r="I256" i="36"/>
  <c r="H257" i="36"/>
  <c r="I257" i="36"/>
  <c r="H258" i="36"/>
  <c r="I258" i="36"/>
  <c r="I290" i="36" s="1"/>
  <c r="H259" i="36"/>
  <c r="I259" i="36"/>
  <c r="H260" i="36"/>
  <c r="I260" i="36"/>
  <c r="H261" i="36"/>
  <c r="I261" i="36"/>
  <c r="H262" i="36"/>
  <c r="I262" i="36"/>
  <c r="H263" i="36"/>
  <c r="I263" i="36"/>
  <c r="H264" i="36"/>
  <c r="I264" i="36"/>
  <c r="H265" i="36"/>
  <c r="I265" i="36"/>
  <c r="H266" i="36"/>
  <c r="I266" i="36"/>
  <c r="H267" i="36"/>
  <c r="I267" i="36"/>
  <c r="H268" i="36"/>
  <c r="I268" i="36"/>
  <c r="H269" i="36"/>
  <c r="I269" i="36"/>
  <c r="H270" i="36"/>
  <c r="I270" i="36"/>
  <c r="H271" i="36"/>
  <c r="I271" i="36"/>
  <c r="H272" i="36"/>
  <c r="I272" i="36"/>
  <c r="H273" i="36"/>
  <c r="I273" i="36"/>
  <c r="I291" i="36" s="1"/>
  <c r="H274" i="36"/>
  <c r="I274" i="36"/>
  <c r="H275" i="36"/>
  <c r="I275" i="36"/>
  <c r="H276" i="36"/>
  <c r="I276" i="36"/>
  <c r="H277" i="36"/>
  <c r="I277" i="36"/>
  <c r="H278" i="36"/>
  <c r="I278" i="36"/>
  <c r="I292" i="36" s="1"/>
  <c r="H279" i="36"/>
  <c r="I279" i="36"/>
  <c r="H280" i="36"/>
  <c r="I280" i="36"/>
  <c r="H281" i="36"/>
  <c r="I281" i="36"/>
  <c r="H282" i="36"/>
  <c r="I282" i="36"/>
  <c r="H283" i="36"/>
  <c r="I283" i="36"/>
  <c r="H284" i="36"/>
  <c r="I284" i="36"/>
  <c r="H285" i="36"/>
  <c r="H294" i="36" s="1"/>
  <c r="I285" i="36"/>
  <c r="I294" i="36" s="1"/>
  <c r="H286" i="36"/>
  <c r="I286" i="36"/>
  <c r="I241" i="36"/>
  <c r="H241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185" i="36"/>
  <c r="L186" i="36"/>
  <c r="L187" i="36"/>
  <c r="L188" i="36"/>
  <c r="L189" i="36"/>
  <c r="L190" i="36"/>
  <c r="L191" i="36"/>
  <c r="L192" i="36"/>
  <c r="L193" i="36"/>
  <c r="L194" i="36"/>
  <c r="L195" i="36"/>
  <c r="L196" i="36"/>
  <c r="L197" i="36"/>
  <c r="L198" i="36"/>
  <c r="L199" i="36"/>
  <c r="L200" i="36"/>
  <c r="L201" i="36"/>
  <c r="L202" i="36"/>
  <c r="L203" i="36"/>
  <c r="L204" i="36"/>
  <c r="L205" i="36"/>
  <c r="L206" i="36"/>
  <c r="L207" i="36"/>
  <c r="L208" i="36"/>
  <c r="L209" i="36"/>
  <c r="L210" i="36"/>
  <c r="L211" i="36"/>
  <c r="L212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Q216" i="36" s="1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227" i="36" s="1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P217" i="36" s="1"/>
  <c r="Q199" i="36"/>
  <c r="P200" i="36"/>
  <c r="Q200" i="36"/>
  <c r="P201" i="36"/>
  <c r="Q201" i="36"/>
  <c r="P202" i="36"/>
  <c r="Q202" i="36"/>
  <c r="P203" i="36"/>
  <c r="Q203" i="36"/>
  <c r="P204" i="36"/>
  <c r="P218" i="36" s="1"/>
  <c r="Q204" i="36"/>
  <c r="P205" i="36"/>
  <c r="Q205" i="36"/>
  <c r="P206" i="36"/>
  <c r="Q206" i="36"/>
  <c r="Q219" i="36" s="1"/>
  <c r="P207" i="36"/>
  <c r="Q207" i="36"/>
  <c r="P208" i="36"/>
  <c r="Q208" i="36"/>
  <c r="P209" i="36"/>
  <c r="Q209" i="36"/>
  <c r="P210" i="36"/>
  <c r="P215" i="36" s="1"/>
  <c r="Q210" i="36"/>
  <c r="P211" i="36"/>
  <c r="P220" i="36" s="1"/>
  <c r="Q211" i="36"/>
  <c r="P212" i="36"/>
  <c r="Q212" i="36"/>
  <c r="Q221" i="36" s="1"/>
  <c r="Q167" i="36"/>
  <c r="P167" i="36"/>
  <c r="L167" i="36"/>
  <c r="H168" i="36"/>
  <c r="I168" i="36"/>
  <c r="H169" i="36"/>
  <c r="I169" i="36"/>
  <c r="H170" i="36"/>
  <c r="I170" i="36"/>
  <c r="H171" i="36"/>
  <c r="I171" i="36"/>
  <c r="H172" i="36"/>
  <c r="I172" i="36"/>
  <c r="H173" i="36"/>
  <c r="I173" i="36"/>
  <c r="H174" i="36"/>
  <c r="I174" i="36"/>
  <c r="H175" i="36"/>
  <c r="I175" i="36"/>
  <c r="H176" i="36"/>
  <c r="I176" i="36"/>
  <c r="H177" i="36"/>
  <c r="I177" i="36"/>
  <c r="H178" i="36"/>
  <c r="I178" i="36"/>
  <c r="H179" i="36"/>
  <c r="I179" i="36"/>
  <c r="H180" i="36"/>
  <c r="I180" i="36"/>
  <c r="H181" i="36"/>
  <c r="I181" i="36"/>
  <c r="H182" i="36"/>
  <c r="I182" i="36"/>
  <c r="H183" i="36"/>
  <c r="I183" i="36"/>
  <c r="H184" i="36"/>
  <c r="I184" i="36"/>
  <c r="I216" i="36" s="1"/>
  <c r="H185" i="36"/>
  <c r="I185" i="36"/>
  <c r="H186" i="36"/>
  <c r="I186" i="36"/>
  <c r="H187" i="36"/>
  <c r="I187" i="36"/>
  <c r="H188" i="36"/>
  <c r="I188" i="36"/>
  <c r="H189" i="36"/>
  <c r="I189" i="36"/>
  <c r="H190" i="36"/>
  <c r="I190" i="36"/>
  <c r="H191" i="36"/>
  <c r="I191" i="36"/>
  <c r="H192" i="36"/>
  <c r="I192" i="36"/>
  <c r="H193" i="36"/>
  <c r="I193" i="36"/>
  <c r="H194" i="36"/>
  <c r="I194" i="36"/>
  <c r="H195" i="36"/>
  <c r="I195" i="36"/>
  <c r="H196" i="36"/>
  <c r="I196" i="36"/>
  <c r="H197" i="36"/>
  <c r="I197" i="36"/>
  <c r="H198" i="36"/>
  <c r="I198" i="36"/>
  <c r="H199" i="36"/>
  <c r="I199" i="36"/>
  <c r="I217" i="36" s="1"/>
  <c r="H200" i="36"/>
  <c r="I200" i="36"/>
  <c r="H201" i="36"/>
  <c r="I201" i="36"/>
  <c r="H202" i="36"/>
  <c r="I202" i="36"/>
  <c r="H203" i="36"/>
  <c r="I203" i="36"/>
  <c r="H204" i="36"/>
  <c r="H218" i="36" s="1"/>
  <c r="I204" i="36"/>
  <c r="I218" i="36" s="1"/>
  <c r="H205" i="36"/>
  <c r="I205" i="36"/>
  <c r="H206" i="36"/>
  <c r="I206" i="36"/>
  <c r="H207" i="36"/>
  <c r="I207" i="36"/>
  <c r="H208" i="36"/>
  <c r="I208" i="36"/>
  <c r="H209" i="36"/>
  <c r="I209" i="36"/>
  <c r="H210" i="36"/>
  <c r="H215" i="36" s="1"/>
  <c r="I210" i="36"/>
  <c r="I215" i="36" s="1"/>
  <c r="H211" i="36"/>
  <c r="I211" i="36"/>
  <c r="I220" i="36" s="1"/>
  <c r="H212" i="36"/>
  <c r="I212" i="36"/>
  <c r="D168" i="36"/>
  <c r="D169" i="36"/>
  <c r="D170" i="36"/>
  <c r="D171" i="36"/>
  <c r="D172" i="36"/>
  <c r="D173" i="36"/>
  <c r="D174" i="36"/>
  <c r="D175" i="36"/>
  <c r="D176" i="36"/>
  <c r="D177" i="36"/>
  <c r="D178" i="36"/>
  <c r="D179" i="36"/>
  <c r="D180" i="36"/>
  <c r="D181" i="36"/>
  <c r="D182" i="36"/>
  <c r="D183" i="36"/>
  <c r="D184" i="36"/>
  <c r="D185" i="36"/>
  <c r="D186" i="36"/>
  <c r="D187" i="36"/>
  <c r="D188" i="36"/>
  <c r="D189" i="36"/>
  <c r="D190" i="36"/>
  <c r="D191" i="36"/>
  <c r="D192" i="36"/>
  <c r="D193" i="36"/>
  <c r="D194" i="36"/>
  <c r="D195" i="36"/>
  <c r="D196" i="36"/>
  <c r="D197" i="36"/>
  <c r="D198" i="36"/>
  <c r="D199" i="36"/>
  <c r="D200" i="36"/>
  <c r="D201" i="36"/>
  <c r="D202" i="36"/>
  <c r="D203" i="36"/>
  <c r="D204" i="36"/>
  <c r="D205" i="36"/>
  <c r="D206" i="36"/>
  <c r="D207" i="36"/>
  <c r="D208" i="36"/>
  <c r="D209" i="36"/>
  <c r="D210" i="36"/>
  <c r="D211" i="36"/>
  <c r="D212" i="36"/>
  <c r="I167" i="36"/>
  <c r="I214" i="36" s="1"/>
  <c r="H167" i="36"/>
  <c r="D167" i="36"/>
  <c r="Q448" i="36"/>
  <c r="Q447" i="36"/>
  <c r="Q441" i="36"/>
  <c r="P441" i="36"/>
  <c r="N441" i="36"/>
  <c r="M441" i="36"/>
  <c r="I441" i="36"/>
  <c r="H441" i="36"/>
  <c r="F441" i="36"/>
  <c r="E441" i="36"/>
  <c r="Q440" i="36"/>
  <c r="P440" i="36"/>
  <c r="N440" i="36"/>
  <c r="M440" i="36"/>
  <c r="I440" i="36"/>
  <c r="H440" i="36"/>
  <c r="F440" i="36"/>
  <c r="E440" i="36"/>
  <c r="Q439" i="36"/>
  <c r="P439" i="36"/>
  <c r="N439" i="36"/>
  <c r="M439" i="36"/>
  <c r="I439" i="36"/>
  <c r="H439" i="36"/>
  <c r="F439" i="36"/>
  <c r="E439" i="36"/>
  <c r="Q438" i="36"/>
  <c r="P438" i="36"/>
  <c r="N438" i="36"/>
  <c r="M438" i="36"/>
  <c r="I438" i="36"/>
  <c r="H438" i="36"/>
  <c r="F438" i="36"/>
  <c r="E438" i="36"/>
  <c r="Q437" i="36"/>
  <c r="P437" i="36"/>
  <c r="N437" i="36"/>
  <c r="M437" i="36"/>
  <c r="I437" i="36"/>
  <c r="H437" i="36"/>
  <c r="F437" i="36"/>
  <c r="E437" i="36"/>
  <c r="Q436" i="36"/>
  <c r="P436" i="36"/>
  <c r="N436" i="36"/>
  <c r="M436" i="36"/>
  <c r="L436" i="36"/>
  <c r="I436" i="36"/>
  <c r="H436" i="36"/>
  <c r="F436" i="36"/>
  <c r="E436" i="36"/>
  <c r="D436" i="36"/>
  <c r="Q435" i="36"/>
  <c r="P435" i="36"/>
  <c r="N435" i="36"/>
  <c r="M435" i="36"/>
  <c r="I435" i="36"/>
  <c r="H435" i="36"/>
  <c r="F435" i="36"/>
  <c r="E435" i="36"/>
  <c r="Q434" i="36"/>
  <c r="P434" i="36"/>
  <c r="N434" i="36"/>
  <c r="M434" i="36"/>
  <c r="I434" i="36"/>
  <c r="H434" i="36"/>
  <c r="F434" i="36"/>
  <c r="E434" i="36"/>
  <c r="Q433" i="36"/>
  <c r="P433" i="36"/>
  <c r="N433" i="36"/>
  <c r="M433" i="36"/>
  <c r="I433" i="36"/>
  <c r="H433" i="36"/>
  <c r="F433" i="36"/>
  <c r="E433" i="36"/>
  <c r="R404" i="36"/>
  <c r="O404" i="36"/>
  <c r="J404" i="36"/>
  <c r="Q376" i="36"/>
  <c r="Q375" i="36"/>
  <c r="Q369" i="36"/>
  <c r="P369" i="36"/>
  <c r="N369" i="36"/>
  <c r="M369" i="36"/>
  <c r="I369" i="36"/>
  <c r="H369" i="36"/>
  <c r="F369" i="36"/>
  <c r="E369" i="36"/>
  <c r="Q368" i="36"/>
  <c r="P368" i="36"/>
  <c r="N368" i="36"/>
  <c r="M368" i="36"/>
  <c r="I368" i="36"/>
  <c r="H368" i="36"/>
  <c r="F368" i="36"/>
  <c r="E368" i="36"/>
  <c r="Q367" i="36"/>
  <c r="P367" i="36"/>
  <c r="N367" i="36"/>
  <c r="M367" i="36"/>
  <c r="I367" i="36"/>
  <c r="H367" i="36"/>
  <c r="F367" i="36"/>
  <c r="E367" i="36"/>
  <c r="Q366" i="36"/>
  <c r="P366" i="36"/>
  <c r="N366" i="36"/>
  <c r="M366" i="36"/>
  <c r="I366" i="36"/>
  <c r="H366" i="36"/>
  <c r="F366" i="36"/>
  <c r="E366" i="36"/>
  <c r="Q365" i="36"/>
  <c r="P365" i="36"/>
  <c r="N365" i="36"/>
  <c r="M365" i="36"/>
  <c r="I365" i="36"/>
  <c r="H365" i="36"/>
  <c r="F365" i="36"/>
  <c r="E365" i="36"/>
  <c r="Q364" i="36"/>
  <c r="P364" i="36"/>
  <c r="N364" i="36"/>
  <c r="M364" i="36"/>
  <c r="I364" i="36"/>
  <c r="H364" i="36"/>
  <c r="F364" i="36"/>
  <c r="E364" i="36"/>
  <c r="Q363" i="36"/>
  <c r="P363" i="36"/>
  <c r="N363" i="36"/>
  <c r="M363" i="36"/>
  <c r="I363" i="36"/>
  <c r="H363" i="36"/>
  <c r="F363" i="36"/>
  <c r="E363" i="36"/>
  <c r="Q362" i="36"/>
  <c r="P362" i="36"/>
  <c r="N362" i="36"/>
  <c r="M362" i="36"/>
  <c r="I362" i="36"/>
  <c r="H362" i="36"/>
  <c r="F362" i="36"/>
  <c r="E362" i="36"/>
  <c r="Q361" i="36"/>
  <c r="P361" i="36"/>
  <c r="N361" i="36"/>
  <c r="M361" i="36"/>
  <c r="I361" i="36"/>
  <c r="H361" i="36"/>
  <c r="H370" i="36" s="1"/>
  <c r="F361" i="36"/>
  <c r="E361" i="36"/>
  <c r="Q295" i="36"/>
  <c r="N295" i="36"/>
  <c r="M295" i="36"/>
  <c r="F295" i="36"/>
  <c r="E295" i="36"/>
  <c r="P294" i="36"/>
  <c r="N294" i="36"/>
  <c r="M294" i="36"/>
  <c r="F294" i="36"/>
  <c r="E294" i="36"/>
  <c r="Q293" i="36"/>
  <c r="N293" i="36"/>
  <c r="M293" i="36"/>
  <c r="F293" i="36"/>
  <c r="E293" i="36"/>
  <c r="N292" i="36"/>
  <c r="M292" i="36"/>
  <c r="F292" i="36"/>
  <c r="E292" i="36"/>
  <c r="N291" i="36"/>
  <c r="M291" i="36"/>
  <c r="F291" i="36"/>
  <c r="E291" i="36"/>
  <c r="P290" i="36"/>
  <c r="N290" i="36"/>
  <c r="M290" i="36"/>
  <c r="F290" i="36"/>
  <c r="E290" i="36"/>
  <c r="Q289" i="36"/>
  <c r="N289" i="36"/>
  <c r="M289" i="36"/>
  <c r="F289" i="36"/>
  <c r="E289" i="36"/>
  <c r="N288" i="36"/>
  <c r="M288" i="36"/>
  <c r="F288" i="36"/>
  <c r="F296" i="36" s="1"/>
  <c r="E288" i="36"/>
  <c r="E296" i="36" s="1"/>
  <c r="N287" i="36"/>
  <c r="I295" i="36"/>
  <c r="H295" i="36"/>
  <c r="Q294" i="36"/>
  <c r="P289" i="36"/>
  <c r="I289" i="36"/>
  <c r="H289" i="36"/>
  <c r="I293" i="36"/>
  <c r="H293" i="36"/>
  <c r="Q292" i="36"/>
  <c r="P292" i="36"/>
  <c r="H292" i="36"/>
  <c r="Q291" i="36"/>
  <c r="P291" i="36"/>
  <c r="H291" i="36"/>
  <c r="Q302" i="36"/>
  <c r="I288" i="36"/>
  <c r="H288" i="36"/>
  <c r="P221" i="36"/>
  <c r="N221" i="36"/>
  <c r="M221" i="36"/>
  <c r="I221" i="36"/>
  <c r="H221" i="36"/>
  <c r="F221" i="36"/>
  <c r="E221" i="36"/>
  <c r="N220" i="36"/>
  <c r="M220" i="36"/>
  <c r="F220" i="36"/>
  <c r="E220" i="36"/>
  <c r="P219" i="36"/>
  <c r="N219" i="36"/>
  <c r="M219" i="36"/>
  <c r="H219" i="36"/>
  <c r="F219" i="36"/>
  <c r="E219" i="36"/>
  <c r="N218" i="36"/>
  <c r="M218" i="36"/>
  <c r="F218" i="36"/>
  <c r="E218" i="36"/>
  <c r="N217" i="36"/>
  <c r="M217" i="36"/>
  <c r="F217" i="36"/>
  <c r="E217" i="36"/>
  <c r="N216" i="36"/>
  <c r="M216" i="36"/>
  <c r="F216" i="36"/>
  <c r="E216" i="36"/>
  <c r="Q215" i="36"/>
  <c r="N215" i="36"/>
  <c r="M215" i="36"/>
  <c r="F215" i="36"/>
  <c r="E215" i="36"/>
  <c r="N214" i="36"/>
  <c r="M214" i="36"/>
  <c r="F214" i="36"/>
  <c r="E214" i="36"/>
  <c r="N213" i="36"/>
  <c r="M213" i="36"/>
  <c r="F213" i="36"/>
  <c r="E213" i="36"/>
  <c r="Q220" i="36"/>
  <c r="H220" i="36"/>
  <c r="I219" i="36"/>
  <c r="Q218" i="36"/>
  <c r="Q217" i="36"/>
  <c r="H217" i="36"/>
  <c r="P216" i="36"/>
  <c r="H216" i="36"/>
  <c r="F148" i="36"/>
  <c r="Q147" i="36"/>
  <c r="H147" i="36"/>
  <c r="P146" i="36"/>
  <c r="I146" i="36"/>
  <c r="Q145" i="36"/>
  <c r="H145" i="36"/>
  <c r="P144" i="36"/>
  <c r="I144" i="36"/>
  <c r="P142" i="36"/>
  <c r="I142" i="36"/>
  <c r="H142" i="36"/>
  <c r="Q141" i="36"/>
  <c r="N139" i="36"/>
  <c r="N148" i="36" s="1"/>
  <c r="M139" i="36"/>
  <c r="M148" i="36" s="1"/>
  <c r="F139" i="36"/>
  <c r="E139" i="36"/>
  <c r="E148" i="36" s="1"/>
  <c r="P147" i="36"/>
  <c r="I147" i="36"/>
  <c r="Q146" i="36"/>
  <c r="H146" i="36"/>
  <c r="P141" i="36"/>
  <c r="I141" i="36"/>
  <c r="H141" i="36"/>
  <c r="P145" i="36"/>
  <c r="I145" i="36"/>
  <c r="Q144" i="36"/>
  <c r="H144" i="36"/>
  <c r="Q143" i="36"/>
  <c r="P143" i="36"/>
  <c r="I143" i="36"/>
  <c r="H143" i="36"/>
  <c r="Q154" i="36"/>
  <c r="Q153" i="36"/>
  <c r="Q142" i="36"/>
  <c r="J110" i="36"/>
  <c r="Q140" i="36"/>
  <c r="M74" i="36"/>
  <c r="F74" i="36"/>
  <c r="P73" i="36"/>
  <c r="L73" i="36"/>
  <c r="O73" i="36" s="1"/>
  <c r="H73" i="36"/>
  <c r="Q72" i="36"/>
  <c r="L72" i="36"/>
  <c r="O72" i="36" s="1"/>
  <c r="G72" i="36"/>
  <c r="P71" i="36"/>
  <c r="G71" i="36"/>
  <c r="L70" i="36"/>
  <c r="O70" i="36" s="1"/>
  <c r="I68" i="36"/>
  <c r="P67" i="36"/>
  <c r="I67" i="36"/>
  <c r="G67" i="36"/>
  <c r="N65" i="36"/>
  <c r="N74" i="36" s="1"/>
  <c r="M65" i="36"/>
  <c r="F65" i="36"/>
  <c r="E65" i="36"/>
  <c r="E74" i="36" s="1"/>
  <c r="R64" i="36"/>
  <c r="L138" i="36" s="1"/>
  <c r="O64" i="36"/>
  <c r="I73" i="36"/>
  <c r="G64" i="36"/>
  <c r="R63" i="36"/>
  <c r="L137" i="36" s="1"/>
  <c r="O63" i="36"/>
  <c r="I72" i="36"/>
  <c r="H72" i="36"/>
  <c r="G63" i="36"/>
  <c r="Q67" i="36"/>
  <c r="R62" i="36"/>
  <c r="L136" i="36" s="1"/>
  <c r="O62" i="36"/>
  <c r="L67" i="36"/>
  <c r="O67" i="36" s="1"/>
  <c r="H67" i="36"/>
  <c r="G62" i="36"/>
  <c r="G61" i="36"/>
  <c r="J61" i="36"/>
  <c r="R60" i="36"/>
  <c r="L134" i="36" s="1"/>
  <c r="O134" i="36" s="1"/>
  <c r="R134" i="36" s="1"/>
  <c r="G60" i="36"/>
  <c r="O59" i="36"/>
  <c r="R59" i="36"/>
  <c r="L133" i="36" s="1"/>
  <c r="O133" i="36" s="1"/>
  <c r="R133" i="36" s="1"/>
  <c r="J59" i="36"/>
  <c r="D133" i="36" s="1"/>
  <c r="G133" i="36" s="1"/>
  <c r="J133" i="36" s="1"/>
  <c r="G59" i="36"/>
  <c r="Q71" i="36"/>
  <c r="L71" i="36"/>
  <c r="O71" i="36" s="1"/>
  <c r="R71" i="36" s="1"/>
  <c r="I71" i="36"/>
  <c r="H71" i="36"/>
  <c r="G58" i="36"/>
  <c r="J58" i="36" s="1"/>
  <c r="D132" i="36" s="1"/>
  <c r="R57" i="36"/>
  <c r="L131" i="36" s="1"/>
  <c r="O131" i="36" s="1"/>
  <c r="R131" i="36" s="1"/>
  <c r="O57" i="36"/>
  <c r="J57" i="36"/>
  <c r="G57" i="36"/>
  <c r="Q70" i="36"/>
  <c r="P70" i="36"/>
  <c r="O56" i="36"/>
  <c r="I70" i="36"/>
  <c r="H70" i="36"/>
  <c r="O55" i="36"/>
  <c r="J55" i="36"/>
  <c r="R54" i="36"/>
  <c r="L128" i="36" s="1"/>
  <c r="O128" i="36" s="1"/>
  <c r="R128" i="36" s="1"/>
  <c r="G54" i="36"/>
  <c r="J54" i="36"/>
  <c r="D128" i="36" s="1"/>
  <c r="G128" i="36" s="1"/>
  <c r="J128" i="36" s="1"/>
  <c r="O53" i="36"/>
  <c r="J53" i="36"/>
  <c r="G53" i="36"/>
  <c r="R52" i="36"/>
  <c r="L126" i="36" s="1"/>
  <c r="O126" i="36" s="1"/>
  <c r="R126" i="36" s="1"/>
  <c r="O52" i="36"/>
  <c r="J52" i="36"/>
  <c r="G52" i="36"/>
  <c r="R51" i="36"/>
  <c r="L125" i="36" s="1"/>
  <c r="O125" i="36" s="1"/>
  <c r="R125" i="36" s="1"/>
  <c r="O51" i="36"/>
  <c r="G51" i="36"/>
  <c r="R50" i="36"/>
  <c r="L124" i="36" s="1"/>
  <c r="O124" i="36" s="1"/>
  <c r="O50" i="36"/>
  <c r="G50" i="36"/>
  <c r="G49" i="36"/>
  <c r="J49" i="36"/>
  <c r="R48" i="36"/>
  <c r="L122" i="36" s="1"/>
  <c r="O122" i="36" s="1"/>
  <c r="R122" i="36" s="1"/>
  <c r="J48" i="36"/>
  <c r="G48" i="36"/>
  <c r="O47" i="36"/>
  <c r="R47" i="36"/>
  <c r="L121" i="36" s="1"/>
  <c r="O121" i="36" s="1"/>
  <c r="R121" i="36" s="1"/>
  <c r="J47" i="36"/>
  <c r="G47" i="36"/>
  <c r="R46" i="36"/>
  <c r="L120" i="36" s="1"/>
  <c r="O120" i="36" s="1"/>
  <c r="R120" i="36" s="1"/>
  <c r="G46" i="36"/>
  <c r="R45" i="36"/>
  <c r="L119" i="36" s="1"/>
  <c r="O119" i="36" s="1"/>
  <c r="R119" i="36" s="1"/>
  <c r="Q80" i="36"/>
  <c r="O45" i="36"/>
  <c r="J45" i="36"/>
  <c r="G45" i="36"/>
  <c r="J44" i="36"/>
  <c r="G44" i="36"/>
  <c r="Q79" i="36"/>
  <c r="O43" i="36"/>
  <c r="J43" i="36"/>
  <c r="R42" i="36"/>
  <c r="L116" i="36" s="1"/>
  <c r="O116" i="36" s="1"/>
  <c r="R116" i="36" s="1"/>
  <c r="R41" i="36"/>
  <c r="L115" i="36" s="1"/>
  <c r="O115" i="36" s="1"/>
  <c r="R115" i="36" s="1"/>
  <c r="O41" i="36"/>
  <c r="G41" i="36"/>
  <c r="J41" i="36"/>
  <c r="R40" i="36"/>
  <c r="L114" i="36" s="1"/>
  <c r="O114" i="36" s="1"/>
  <c r="R114" i="36" s="1"/>
  <c r="O40" i="36"/>
  <c r="J40" i="36"/>
  <c r="R39" i="36"/>
  <c r="L113" i="36" s="1"/>
  <c r="O113" i="36" s="1"/>
  <c r="R113" i="36" s="1"/>
  <c r="O39" i="36"/>
  <c r="R38" i="36"/>
  <c r="L112" i="36" s="1"/>
  <c r="O112" i="36" s="1"/>
  <c r="R112" i="36" s="1"/>
  <c r="O38" i="36"/>
  <c r="G38" i="36"/>
  <c r="J38" i="36"/>
  <c r="D112" i="36" s="1"/>
  <c r="G112" i="36" s="1"/>
  <c r="J112" i="36" s="1"/>
  <c r="Q69" i="36"/>
  <c r="P69" i="36"/>
  <c r="R37" i="36"/>
  <c r="L111" i="36" s="1"/>
  <c r="I69" i="36"/>
  <c r="H69" i="36"/>
  <c r="Q68" i="36"/>
  <c r="P68" i="36"/>
  <c r="O36" i="36"/>
  <c r="L68" i="36"/>
  <c r="O68" i="36" s="1"/>
  <c r="J36" i="36"/>
  <c r="H68" i="36"/>
  <c r="G68" i="36"/>
  <c r="R35" i="36"/>
  <c r="L109" i="36" s="1"/>
  <c r="O109" i="36" s="1"/>
  <c r="R109" i="36" s="1"/>
  <c r="O35" i="36"/>
  <c r="J35" i="36"/>
  <c r="G35" i="36"/>
  <c r="R34" i="36"/>
  <c r="L108" i="36" s="1"/>
  <c r="O108" i="36" s="1"/>
  <c r="R108" i="36" s="1"/>
  <c r="O34" i="36"/>
  <c r="J34" i="36"/>
  <c r="G34" i="36"/>
  <c r="G33" i="36"/>
  <c r="J33" i="36"/>
  <c r="O32" i="36"/>
  <c r="R32" i="36"/>
  <c r="L106" i="36" s="1"/>
  <c r="O106" i="36" s="1"/>
  <c r="R106" i="36" s="1"/>
  <c r="J32" i="36"/>
  <c r="G32" i="36"/>
  <c r="O31" i="36"/>
  <c r="R31" i="36"/>
  <c r="L105" i="36" s="1"/>
  <c r="O105" i="36" s="1"/>
  <c r="R105" i="36" s="1"/>
  <c r="J31" i="36"/>
  <c r="D105" i="36" s="1"/>
  <c r="G105" i="36" s="1"/>
  <c r="J105" i="36" s="1"/>
  <c r="O30" i="36"/>
  <c r="J30" i="36"/>
  <c r="G30" i="36"/>
  <c r="R29" i="36"/>
  <c r="L103" i="36" s="1"/>
  <c r="O103" i="36" s="1"/>
  <c r="R103" i="36" s="1"/>
  <c r="O29" i="36"/>
  <c r="J29" i="36"/>
  <c r="G29" i="36"/>
  <c r="R28" i="36"/>
  <c r="L102" i="36" s="1"/>
  <c r="O102" i="36" s="1"/>
  <c r="R102" i="36" s="1"/>
  <c r="O28" i="36"/>
  <c r="G28" i="36"/>
  <c r="J28" i="36"/>
  <c r="R27" i="36"/>
  <c r="L101" i="36" s="1"/>
  <c r="O101" i="36" s="1"/>
  <c r="R101" i="36" s="1"/>
  <c r="O27" i="36"/>
  <c r="R26" i="36"/>
  <c r="L100" i="36" s="1"/>
  <c r="O100" i="36" s="1"/>
  <c r="R100" i="36" s="1"/>
  <c r="O26" i="36"/>
  <c r="G26" i="36"/>
  <c r="R25" i="36"/>
  <c r="L99" i="36" s="1"/>
  <c r="O99" i="36" s="1"/>
  <c r="R99" i="36" s="1"/>
  <c r="O25" i="36"/>
  <c r="J25" i="36"/>
  <c r="R24" i="36"/>
  <c r="L98" i="36" s="1"/>
  <c r="O98" i="36" s="1"/>
  <c r="R98" i="36" s="1"/>
  <c r="J24" i="36"/>
  <c r="O23" i="36"/>
  <c r="R23" i="36"/>
  <c r="J23" i="36"/>
  <c r="D97" i="36" s="1"/>
  <c r="G97" i="36" s="1"/>
  <c r="J97" i="36" s="1"/>
  <c r="G23" i="36"/>
  <c r="R22" i="36"/>
  <c r="L96" i="36" s="1"/>
  <c r="O96" i="36" s="1"/>
  <c r="R96" i="36" s="1"/>
  <c r="O22" i="36"/>
  <c r="J22" i="36"/>
  <c r="G22" i="36"/>
  <c r="R21" i="36"/>
  <c r="L95" i="36" s="1"/>
  <c r="O95" i="36" s="1"/>
  <c r="R95" i="36" s="1"/>
  <c r="O21" i="36"/>
  <c r="J21" i="36"/>
  <c r="G21" i="36"/>
  <c r="R20" i="36"/>
  <c r="L94" i="36" s="1"/>
  <c r="O94" i="36" s="1"/>
  <c r="R94" i="36" s="1"/>
  <c r="O20" i="36"/>
  <c r="J20" i="36"/>
  <c r="G20" i="36"/>
  <c r="O19" i="36"/>
  <c r="R19" i="36"/>
  <c r="I66" i="36"/>
  <c r="H65" i="36"/>
  <c r="G19" i="36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167" i="3"/>
  <c r="M370" i="36" l="1"/>
  <c r="N442" i="36"/>
  <c r="F442" i="36"/>
  <c r="E222" i="36"/>
  <c r="G436" i="36"/>
  <c r="F222" i="36"/>
  <c r="E370" i="36"/>
  <c r="H290" i="36"/>
  <c r="J258" i="36"/>
  <c r="M222" i="36"/>
  <c r="F370" i="36"/>
  <c r="M442" i="36"/>
  <c r="S48" i="37"/>
  <c r="L112" i="37"/>
  <c r="O112" i="37" s="1"/>
  <c r="R112" i="37" s="1"/>
  <c r="O218" i="37"/>
  <c r="R212" i="37"/>
  <c r="L286" i="37" s="1"/>
  <c r="S53" i="37"/>
  <c r="S120" i="37"/>
  <c r="S134" i="37"/>
  <c r="H74" i="37"/>
  <c r="D103" i="37"/>
  <c r="G103" i="37" s="1"/>
  <c r="J103" i="37" s="1"/>
  <c r="S103" i="37" s="1"/>
  <c r="D214" i="37"/>
  <c r="G214" i="37" s="1"/>
  <c r="S45" i="37"/>
  <c r="O65" i="37"/>
  <c r="S21" i="37"/>
  <c r="S104" i="37"/>
  <c r="S32" i="37"/>
  <c r="S112" i="37"/>
  <c r="S62" i="37"/>
  <c r="I74" i="37"/>
  <c r="Q74" i="37"/>
  <c r="J70" i="37"/>
  <c r="F222" i="37"/>
  <c r="F442" i="37"/>
  <c r="N442" i="37"/>
  <c r="G436" i="37"/>
  <c r="S54" i="37"/>
  <c r="L74" i="37"/>
  <c r="L144" i="37"/>
  <c r="O144" i="37" s="1"/>
  <c r="R144" i="37" s="1"/>
  <c r="O214" i="37"/>
  <c r="O215" i="37"/>
  <c r="R215" i="37" s="1"/>
  <c r="M222" i="37"/>
  <c r="M370" i="37"/>
  <c r="S96" i="37"/>
  <c r="S44" i="37"/>
  <c r="S52" i="37"/>
  <c r="S57" i="37"/>
  <c r="S63" i="37"/>
  <c r="S67" i="37"/>
  <c r="R70" i="37"/>
  <c r="I148" i="37"/>
  <c r="Q148" i="37"/>
  <c r="J171" i="37"/>
  <c r="D245" i="37" s="1"/>
  <c r="G65" i="37"/>
  <c r="G74" i="37" s="1"/>
  <c r="S49" i="37"/>
  <c r="J69" i="37"/>
  <c r="S69" i="37" s="1"/>
  <c r="R72" i="37"/>
  <c r="S72" i="37" s="1"/>
  <c r="E222" i="37"/>
  <c r="J207" i="37"/>
  <c r="D281" i="37" s="1"/>
  <c r="R197" i="37"/>
  <c r="L271" i="37" s="1"/>
  <c r="S105" i="37"/>
  <c r="S135" i="37"/>
  <c r="P74" i="37"/>
  <c r="P76" i="37" s="1"/>
  <c r="Q82" i="37" s="1"/>
  <c r="D94" i="37"/>
  <c r="G94" i="37" s="1"/>
  <c r="J94" i="37" s="1"/>
  <c r="R436" i="37"/>
  <c r="J218" i="37"/>
  <c r="S33" i="37"/>
  <c r="S36" i="37"/>
  <c r="S113" i="37"/>
  <c r="S55" i="37"/>
  <c r="J71" i="37"/>
  <c r="S71" i="37" s="1"/>
  <c r="P148" i="37"/>
  <c r="P150" i="37" s="1"/>
  <c r="Q156" i="37" s="1"/>
  <c r="J212" i="37"/>
  <c r="R208" i="37"/>
  <c r="L282" i="37" s="1"/>
  <c r="R184" i="37"/>
  <c r="L258" i="37" s="1"/>
  <c r="R172" i="37"/>
  <c r="L246" i="37" s="1"/>
  <c r="S23" i="37"/>
  <c r="S116" i="37"/>
  <c r="S119" i="37"/>
  <c r="S127" i="37"/>
  <c r="J66" i="37"/>
  <c r="S66" i="37" s="1"/>
  <c r="N222" i="37"/>
  <c r="G220" i="37"/>
  <c r="S31" i="37"/>
  <c r="S122" i="37"/>
  <c r="S59" i="37"/>
  <c r="S61" i="37"/>
  <c r="J73" i="37"/>
  <c r="O217" i="37"/>
  <c r="J198" i="37"/>
  <c r="R183" i="37"/>
  <c r="L257" i="37" s="1"/>
  <c r="Q442" i="36"/>
  <c r="P442" i="36"/>
  <c r="P444" i="36" s="1"/>
  <c r="Q450" i="36" s="1"/>
  <c r="S404" i="36"/>
  <c r="I442" i="36"/>
  <c r="P442" i="37"/>
  <c r="P444" i="37" s="1"/>
  <c r="Q450" i="37" s="1"/>
  <c r="J436" i="37"/>
  <c r="H442" i="37"/>
  <c r="E296" i="37"/>
  <c r="I370" i="36"/>
  <c r="R219" i="37"/>
  <c r="R179" i="37"/>
  <c r="L253" i="37" s="1"/>
  <c r="O253" i="37" s="1"/>
  <c r="R253" i="37" s="1"/>
  <c r="R201" i="37"/>
  <c r="L275" i="37" s="1"/>
  <c r="O275" i="37" s="1"/>
  <c r="R275" i="37" s="1"/>
  <c r="L349" i="37" s="1"/>
  <c r="R217" i="37"/>
  <c r="S217" i="37" s="1"/>
  <c r="R209" i="37"/>
  <c r="L283" i="37" s="1"/>
  <c r="O283" i="37" s="1"/>
  <c r="R283" i="37" s="1"/>
  <c r="O190" i="37"/>
  <c r="O179" i="37"/>
  <c r="R202" i="37"/>
  <c r="L276" i="37" s="1"/>
  <c r="O276" i="37" s="1"/>
  <c r="R276" i="37" s="1"/>
  <c r="R173" i="37"/>
  <c r="L247" i="37" s="1"/>
  <c r="R189" i="37"/>
  <c r="L263" i="37" s="1"/>
  <c r="O263" i="37" s="1"/>
  <c r="R263" i="37" s="1"/>
  <c r="R203" i="37"/>
  <c r="L277" i="37" s="1"/>
  <c r="O277" i="37" s="1"/>
  <c r="R277" i="37" s="1"/>
  <c r="J179" i="37"/>
  <c r="D253" i="37" s="1"/>
  <c r="J203" i="37"/>
  <c r="J191" i="37"/>
  <c r="D265" i="37" s="1"/>
  <c r="G265" i="37" s="1"/>
  <c r="J265" i="37" s="1"/>
  <c r="G179" i="37"/>
  <c r="J197" i="37"/>
  <c r="D271" i="37" s="1"/>
  <c r="D221" i="37"/>
  <c r="G221" i="37" s="1"/>
  <c r="J221" i="37" s="1"/>
  <c r="G176" i="37"/>
  <c r="J173" i="37"/>
  <c r="D247" i="37" s="1"/>
  <c r="G247" i="37" s="1"/>
  <c r="J247" i="37" s="1"/>
  <c r="G198" i="37"/>
  <c r="J185" i="37"/>
  <c r="D259" i="37" s="1"/>
  <c r="O111" i="37"/>
  <c r="R111" i="37" s="1"/>
  <c r="L143" i="37"/>
  <c r="O143" i="37" s="1"/>
  <c r="R143" i="37" s="1"/>
  <c r="D141" i="37"/>
  <c r="G141" i="37" s="1"/>
  <c r="J141" i="37" s="1"/>
  <c r="G136" i="37"/>
  <c r="J136" i="37" s="1"/>
  <c r="S111" i="37"/>
  <c r="D143" i="37"/>
  <c r="G143" i="37" s="1"/>
  <c r="J143" i="37" s="1"/>
  <c r="S143" i="37" s="1"/>
  <c r="G125" i="37"/>
  <c r="J125" i="37" s="1"/>
  <c r="S125" i="37" s="1"/>
  <c r="S68" i="37"/>
  <c r="S102" i="37"/>
  <c r="L243" i="37"/>
  <c r="S169" i="37"/>
  <c r="D140" i="37"/>
  <c r="G140" i="37" s="1"/>
  <c r="J140" i="37" s="1"/>
  <c r="S140" i="37" s="1"/>
  <c r="G93" i="37"/>
  <c r="S101" i="37"/>
  <c r="O136" i="37"/>
  <c r="R136" i="37" s="1"/>
  <c r="L141" i="37"/>
  <c r="O141" i="37" s="1"/>
  <c r="R141" i="37" s="1"/>
  <c r="O74" i="37"/>
  <c r="S123" i="37"/>
  <c r="S70" i="37"/>
  <c r="O261" i="37"/>
  <c r="R261" i="37" s="1"/>
  <c r="L335" i="37" s="1"/>
  <c r="S115" i="37"/>
  <c r="L292" i="37"/>
  <c r="O292" i="37" s="1"/>
  <c r="R292" i="37" s="1"/>
  <c r="L352" i="37"/>
  <c r="O278" i="37"/>
  <c r="R278" i="37" s="1"/>
  <c r="S99" i="37"/>
  <c r="D132" i="37"/>
  <c r="S58" i="37"/>
  <c r="S117" i="37"/>
  <c r="G244" i="37"/>
  <c r="J244" i="37" s="1"/>
  <c r="L142" i="37"/>
  <c r="O142" i="37" s="1"/>
  <c r="R142" i="37" s="1"/>
  <c r="O110" i="37"/>
  <c r="R110" i="37" s="1"/>
  <c r="S110" i="37" s="1"/>
  <c r="S106" i="37"/>
  <c r="S94" i="37"/>
  <c r="D147" i="37"/>
  <c r="G147" i="37" s="1"/>
  <c r="J147" i="37" s="1"/>
  <c r="G138" i="37"/>
  <c r="J138" i="37" s="1"/>
  <c r="S107" i="37"/>
  <c r="S131" i="37"/>
  <c r="S100" i="37"/>
  <c r="S108" i="37"/>
  <c r="D144" i="37"/>
  <c r="G144" i="37" s="1"/>
  <c r="J144" i="37" s="1"/>
  <c r="S144" i="37" s="1"/>
  <c r="G130" i="37"/>
  <c r="J130" i="37" s="1"/>
  <c r="S130" i="37" s="1"/>
  <c r="S73" i="37"/>
  <c r="S95" i="37"/>
  <c r="S142" i="37"/>
  <c r="D248" i="37"/>
  <c r="S174" i="37"/>
  <c r="O249" i="37"/>
  <c r="R249" i="37" s="1"/>
  <c r="L323" i="37" s="1"/>
  <c r="L147" i="37"/>
  <c r="O147" i="37" s="1"/>
  <c r="R147" i="37" s="1"/>
  <c r="O138" i="37"/>
  <c r="R138" i="37" s="1"/>
  <c r="S98" i="37"/>
  <c r="S124" i="37"/>
  <c r="D126" i="37"/>
  <c r="G126" i="37" s="1"/>
  <c r="J126" i="37" s="1"/>
  <c r="S126" i="37" s="1"/>
  <c r="L241" i="37"/>
  <c r="S183" i="37"/>
  <c r="D260" i="37"/>
  <c r="D272" i="37"/>
  <c r="O281" i="37"/>
  <c r="R281" i="37" s="1"/>
  <c r="L355" i="37" s="1"/>
  <c r="L316" i="37"/>
  <c r="D319" i="37"/>
  <c r="S46" i="37"/>
  <c r="L146" i="37"/>
  <c r="O146" i="37" s="1"/>
  <c r="R146" i="37" s="1"/>
  <c r="S146" i="37" s="1"/>
  <c r="O137" i="37"/>
  <c r="R137" i="37" s="1"/>
  <c r="J65" i="37"/>
  <c r="G137" i="37"/>
  <c r="J137" i="37" s="1"/>
  <c r="S137" i="37" s="1"/>
  <c r="L145" i="37"/>
  <c r="O145" i="37" s="1"/>
  <c r="R145" i="37" s="1"/>
  <c r="R171" i="37"/>
  <c r="L245" i="37" s="1"/>
  <c r="G183" i="37"/>
  <c r="R186" i="37"/>
  <c r="L260" i="37" s="1"/>
  <c r="O186" i="37"/>
  <c r="J188" i="37"/>
  <c r="R198" i="37"/>
  <c r="L272" i="37" s="1"/>
  <c r="O198" i="37"/>
  <c r="D274" i="37"/>
  <c r="S200" i="37"/>
  <c r="J208" i="37"/>
  <c r="D215" i="37"/>
  <c r="G215" i="37" s="1"/>
  <c r="J215" i="37" s="1"/>
  <c r="S215" i="37" s="1"/>
  <c r="G245" i="37"/>
  <c r="J245" i="37" s="1"/>
  <c r="G250" i="37"/>
  <c r="J250" i="37" s="1"/>
  <c r="S22" i="37"/>
  <c r="S34" i="37"/>
  <c r="S39" i="37"/>
  <c r="S51" i="37"/>
  <c r="D114" i="37"/>
  <c r="G114" i="37" s="1"/>
  <c r="J114" i="37" s="1"/>
  <c r="S114" i="37" s="1"/>
  <c r="D118" i="37"/>
  <c r="G118" i="37" s="1"/>
  <c r="J118" i="37" s="1"/>
  <c r="S118" i="37" s="1"/>
  <c r="D133" i="37"/>
  <c r="G133" i="37" s="1"/>
  <c r="J133" i="37" s="1"/>
  <c r="S133" i="37" s="1"/>
  <c r="G243" i="37"/>
  <c r="J243" i="37" s="1"/>
  <c r="J172" i="37"/>
  <c r="R177" i="37"/>
  <c r="L251" i="37" s="1"/>
  <c r="O255" i="37"/>
  <c r="R255" i="37" s="1"/>
  <c r="L329" i="37" s="1"/>
  <c r="D285" i="37"/>
  <c r="D219" i="37"/>
  <c r="G219" i="37" s="1"/>
  <c r="J219" i="37" s="1"/>
  <c r="S219" i="37" s="1"/>
  <c r="L328" i="37"/>
  <c r="D257" i="37"/>
  <c r="S27" i="37"/>
  <c r="S56" i="37"/>
  <c r="L128" i="37"/>
  <c r="O128" i="37" s="1"/>
  <c r="R128" i="37" s="1"/>
  <c r="S128" i="37" s="1"/>
  <c r="R170" i="37"/>
  <c r="L244" i="37" s="1"/>
  <c r="L322" i="37"/>
  <c r="O248" i="37"/>
  <c r="R248" i="37" s="1"/>
  <c r="S181" i="37"/>
  <c r="G279" i="37"/>
  <c r="J279" i="37" s="1"/>
  <c r="L220" i="37"/>
  <c r="O220" i="37" s="1"/>
  <c r="R220" i="37" s="1"/>
  <c r="R211" i="37"/>
  <c r="L285" i="37" s="1"/>
  <c r="O211" i="37"/>
  <c r="J182" i="37"/>
  <c r="G182" i="37"/>
  <c r="L331" i="37"/>
  <c r="O257" i="37"/>
  <c r="R257" i="37" s="1"/>
  <c r="L213" i="37"/>
  <c r="S25" i="37"/>
  <c r="S42" i="37"/>
  <c r="O93" i="37"/>
  <c r="D97" i="37"/>
  <c r="G97" i="37" s="1"/>
  <c r="J97" i="37" s="1"/>
  <c r="S97" i="37" s="1"/>
  <c r="L100" i="37"/>
  <c r="O100" i="37" s="1"/>
  <c r="R100" i="37" s="1"/>
  <c r="D109" i="37"/>
  <c r="G109" i="37" s="1"/>
  <c r="J109" i="37" s="1"/>
  <c r="S109" i="37" s="1"/>
  <c r="H213" i="37"/>
  <c r="H222" i="37" s="1"/>
  <c r="S170" i="37"/>
  <c r="O247" i="37"/>
  <c r="R247" i="37" s="1"/>
  <c r="L321" i="37" s="1"/>
  <c r="S179" i="37"/>
  <c r="S180" i="37"/>
  <c r="S192" i="37"/>
  <c r="O269" i="37"/>
  <c r="R269" i="37" s="1"/>
  <c r="L343" i="37" s="1"/>
  <c r="O200" i="37"/>
  <c r="G207" i="37"/>
  <c r="O282" i="37"/>
  <c r="R282" i="37" s="1"/>
  <c r="L356" i="37" s="1"/>
  <c r="O250" i="37"/>
  <c r="R250" i="37" s="1"/>
  <c r="L324" i="37" s="1"/>
  <c r="O324" i="37" s="1"/>
  <c r="S30" i="37"/>
  <c r="S47" i="37"/>
  <c r="I213" i="37"/>
  <c r="I214" i="37"/>
  <c r="S171" i="37"/>
  <c r="O176" i="37"/>
  <c r="J178" i="37"/>
  <c r="G178" i="37"/>
  <c r="O188" i="37"/>
  <c r="J193" i="37"/>
  <c r="G193" i="37"/>
  <c r="R194" i="37"/>
  <c r="L268" i="37" s="1"/>
  <c r="J196" i="37"/>
  <c r="O271" i="37"/>
  <c r="R271" i="37" s="1"/>
  <c r="L345" i="37" s="1"/>
  <c r="R205" i="37"/>
  <c r="L279" i="37" s="1"/>
  <c r="J210" i="37"/>
  <c r="D286" i="37"/>
  <c r="S212" i="37"/>
  <c r="Q287" i="37"/>
  <c r="Q288" i="37"/>
  <c r="L338" i="37"/>
  <c r="G242" i="37"/>
  <c r="J242" i="37" s="1"/>
  <c r="S64" i="37"/>
  <c r="L129" i="37"/>
  <c r="O129" i="37" s="1"/>
  <c r="R129" i="37" s="1"/>
  <c r="S129" i="37" s="1"/>
  <c r="J167" i="37"/>
  <c r="G171" i="37"/>
  <c r="S173" i="37"/>
  <c r="J175" i="37"/>
  <c r="D216" i="37"/>
  <c r="G216" i="37" s="1"/>
  <c r="J216" i="37" s="1"/>
  <c r="J184" i="37"/>
  <c r="R191" i="37"/>
  <c r="D276" i="37"/>
  <c r="L221" i="37"/>
  <c r="O221" i="37" s="1"/>
  <c r="R221" i="37" s="1"/>
  <c r="S221" i="37" s="1"/>
  <c r="O262" i="37"/>
  <c r="R262" i="37" s="1"/>
  <c r="L336" i="37" s="1"/>
  <c r="R65" i="37"/>
  <c r="O259" i="37"/>
  <c r="R259" i="37" s="1"/>
  <c r="L333" i="37" s="1"/>
  <c r="D261" i="37"/>
  <c r="S187" i="37"/>
  <c r="D264" i="37"/>
  <c r="S190" i="37"/>
  <c r="D273" i="37"/>
  <c r="S199" i="37"/>
  <c r="J201" i="37"/>
  <c r="M296" i="37"/>
  <c r="O266" i="37"/>
  <c r="R266" i="37" s="1"/>
  <c r="L340" i="37" s="1"/>
  <c r="S176" i="37"/>
  <c r="R178" i="37"/>
  <c r="L252" i="37" s="1"/>
  <c r="G255" i="37"/>
  <c r="J255" i="37" s="1"/>
  <c r="O256" i="37"/>
  <c r="R256" i="37" s="1"/>
  <c r="L330" i="37" s="1"/>
  <c r="J189" i="37"/>
  <c r="G266" i="37"/>
  <c r="J266" i="37" s="1"/>
  <c r="D269" i="37"/>
  <c r="S195" i="37"/>
  <c r="L291" i="37"/>
  <c r="O291" i="37" s="1"/>
  <c r="R291" i="37" s="1"/>
  <c r="L347" i="37"/>
  <c r="L350" i="37"/>
  <c r="R218" i="37"/>
  <c r="S218" i="37" s="1"/>
  <c r="L295" i="37"/>
  <c r="O295" i="37" s="1"/>
  <c r="R295" i="37" s="1"/>
  <c r="O286" i="37"/>
  <c r="R286" i="37" s="1"/>
  <c r="L360" i="37" s="1"/>
  <c r="L327" i="37"/>
  <c r="S43" i="37"/>
  <c r="P214" i="37"/>
  <c r="P213" i="37"/>
  <c r="S168" i="37"/>
  <c r="L320" i="37"/>
  <c r="O246" i="37"/>
  <c r="R246" i="37" s="1"/>
  <c r="J177" i="37"/>
  <c r="O187" i="37"/>
  <c r="G195" i="37"/>
  <c r="O270" i="37"/>
  <c r="R270" i="37" s="1"/>
  <c r="L344" i="37" s="1"/>
  <c r="D280" i="37"/>
  <c r="J209" i="37"/>
  <c r="J220" i="37"/>
  <c r="O212" i="37"/>
  <c r="L348" i="37"/>
  <c r="Q214" i="37"/>
  <c r="Q213" i="37"/>
  <c r="G254" i="37"/>
  <c r="J254" i="37" s="1"/>
  <c r="L290" i="37"/>
  <c r="O290" i="37" s="1"/>
  <c r="R290" i="37" s="1"/>
  <c r="O258" i="37"/>
  <c r="R258" i="37" s="1"/>
  <c r="L332" i="37" s="1"/>
  <c r="R193" i="37"/>
  <c r="L267" i="37" s="1"/>
  <c r="Q228" i="37"/>
  <c r="D277" i="37"/>
  <c r="D268" i="37"/>
  <c r="P216" i="37"/>
  <c r="R216" i="37" s="1"/>
  <c r="N296" i="37"/>
  <c r="G205" i="37"/>
  <c r="O210" i="37"/>
  <c r="G192" i="37"/>
  <c r="O197" i="37"/>
  <c r="G204" i="37"/>
  <c r="O209" i="37"/>
  <c r="O184" i="37"/>
  <c r="G191" i="37"/>
  <c r="O196" i="37"/>
  <c r="G203" i="37"/>
  <c r="O208" i="37"/>
  <c r="R210" i="37"/>
  <c r="L284" i="37" s="1"/>
  <c r="D213" i="37"/>
  <c r="H288" i="37"/>
  <c r="H287" i="37"/>
  <c r="O183" i="37"/>
  <c r="G189" i="37"/>
  <c r="O194" i="37"/>
  <c r="G201" i="37"/>
  <c r="J204" i="37"/>
  <c r="O206" i="37"/>
  <c r="R206" i="37" s="1"/>
  <c r="L280" i="37" s="1"/>
  <c r="I288" i="37"/>
  <c r="I287" i="37"/>
  <c r="G200" i="37"/>
  <c r="O205" i="37"/>
  <c r="G212" i="37"/>
  <c r="Q302" i="37"/>
  <c r="H370" i="37"/>
  <c r="I370" i="37"/>
  <c r="Q370" i="37"/>
  <c r="P287" i="37"/>
  <c r="P296" i="37" s="1"/>
  <c r="P298" i="37" s="1"/>
  <c r="F296" i="37"/>
  <c r="I442" i="37"/>
  <c r="M442" i="37"/>
  <c r="S404" i="37"/>
  <c r="Q442" i="37"/>
  <c r="N370" i="37"/>
  <c r="P370" i="37"/>
  <c r="P372" i="37" s="1"/>
  <c r="Q378" i="37" s="1"/>
  <c r="H213" i="36"/>
  <c r="H222" i="36" s="1"/>
  <c r="H214" i="36"/>
  <c r="R70" i="36"/>
  <c r="R67" i="36"/>
  <c r="S54" i="36"/>
  <c r="J68" i="36"/>
  <c r="R168" i="36"/>
  <c r="L242" i="36" s="1"/>
  <c r="O168" i="36"/>
  <c r="S24" i="36"/>
  <c r="D98" i="36"/>
  <c r="G98" i="36" s="1"/>
  <c r="J98" i="36" s="1"/>
  <c r="R173" i="36"/>
  <c r="L247" i="36" s="1"/>
  <c r="O173" i="36"/>
  <c r="R208" i="36"/>
  <c r="L282" i="36" s="1"/>
  <c r="O208" i="36"/>
  <c r="O175" i="36"/>
  <c r="R175" i="36"/>
  <c r="L249" i="36" s="1"/>
  <c r="D103" i="36"/>
  <c r="G103" i="36" s="1"/>
  <c r="J103" i="36" s="1"/>
  <c r="S29" i="36"/>
  <c r="D107" i="36"/>
  <c r="G107" i="36" s="1"/>
  <c r="J107" i="36" s="1"/>
  <c r="D117" i="36"/>
  <c r="G117" i="36" s="1"/>
  <c r="J117" i="36" s="1"/>
  <c r="O194" i="36"/>
  <c r="R194" i="36"/>
  <c r="L268" i="36" s="1"/>
  <c r="R188" i="36"/>
  <c r="L262" i="36" s="1"/>
  <c r="O188" i="36"/>
  <c r="D118" i="36"/>
  <c r="G118" i="36" s="1"/>
  <c r="J118" i="36" s="1"/>
  <c r="D96" i="36"/>
  <c r="G96" i="36" s="1"/>
  <c r="J96" i="36" s="1"/>
  <c r="S22" i="36"/>
  <c r="D108" i="36"/>
  <c r="G108" i="36" s="1"/>
  <c r="J108" i="36" s="1"/>
  <c r="S34" i="36"/>
  <c r="L143" i="36"/>
  <c r="O143" i="36" s="1"/>
  <c r="R143" i="36" s="1"/>
  <c r="O111" i="36"/>
  <c r="R111" i="36" s="1"/>
  <c r="D115" i="36"/>
  <c r="G115" i="36" s="1"/>
  <c r="J115" i="36" s="1"/>
  <c r="S41" i="36"/>
  <c r="D95" i="36"/>
  <c r="G95" i="36" s="1"/>
  <c r="J95" i="36" s="1"/>
  <c r="S21" i="36"/>
  <c r="R172" i="36"/>
  <c r="L246" i="36" s="1"/>
  <c r="O172" i="36"/>
  <c r="O187" i="36"/>
  <c r="R187" i="36"/>
  <c r="L261" i="36" s="1"/>
  <c r="O177" i="36"/>
  <c r="R177" i="36"/>
  <c r="L251" i="36" s="1"/>
  <c r="D119" i="36"/>
  <c r="G119" i="36" s="1"/>
  <c r="J119" i="36" s="1"/>
  <c r="S45" i="36"/>
  <c r="S133" i="36"/>
  <c r="D109" i="36"/>
  <c r="G109" i="36" s="1"/>
  <c r="J109" i="36" s="1"/>
  <c r="S35" i="36"/>
  <c r="D114" i="36"/>
  <c r="G114" i="36" s="1"/>
  <c r="J114" i="36" s="1"/>
  <c r="S40" i="36"/>
  <c r="S52" i="36"/>
  <c r="D126" i="36"/>
  <c r="G126" i="36" s="1"/>
  <c r="J126" i="36" s="1"/>
  <c r="L93" i="36"/>
  <c r="R170" i="36"/>
  <c r="L244" i="36" s="1"/>
  <c r="O170" i="36"/>
  <c r="S28" i="36"/>
  <c r="D102" i="36"/>
  <c r="G102" i="36" s="1"/>
  <c r="J102" i="36" s="1"/>
  <c r="R196" i="36"/>
  <c r="L270" i="36" s="1"/>
  <c r="O196" i="36"/>
  <c r="D99" i="36"/>
  <c r="G99" i="36" s="1"/>
  <c r="J99" i="36" s="1"/>
  <c r="S25" i="36"/>
  <c r="D121" i="36"/>
  <c r="G121" i="36" s="1"/>
  <c r="J121" i="36" s="1"/>
  <c r="S47" i="36"/>
  <c r="R169" i="36"/>
  <c r="L243" i="36" s="1"/>
  <c r="O169" i="36"/>
  <c r="R174" i="36"/>
  <c r="L248" i="36" s="1"/>
  <c r="O174" i="36"/>
  <c r="D104" i="36"/>
  <c r="G104" i="36" s="1"/>
  <c r="J104" i="36" s="1"/>
  <c r="D106" i="36"/>
  <c r="G106" i="36" s="1"/>
  <c r="J106" i="36" s="1"/>
  <c r="S32" i="36"/>
  <c r="O205" i="36"/>
  <c r="R205" i="36"/>
  <c r="L279" i="36" s="1"/>
  <c r="L97" i="36"/>
  <c r="O97" i="36" s="1"/>
  <c r="R97" i="36" s="1"/>
  <c r="S23" i="36"/>
  <c r="O176" i="36"/>
  <c r="R176" i="36"/>
  <c r="L250" i="36" s="1"/>
  <c r="R186" i="36"/>
  <c r="L260" i="36" s="1"/>
  <c r="O186" i="36"/>
  <c r="D94" i="36"/>
  <c r="G94" i="36" s="1"/>
  <c r="J94" i="36" s="1"/>
  <c r="S20" i="36"/>
  <c r="R200" i="36"/>
  <c r="L274" i="36" s="1"/>
  <c r="O200" i="36"/>
  <c r="G25" i="36"/>
  <c r="O37" i="36"/>
  <c r="O46" i="36"/>
  <c r="G24" i="36"/>
  <c r="G40" i="36"/>
  <c r="R202" i="36"/>
  <c r="L276" i="36" s="1"/>
  <c r="O202" i="36"/>
  <c r="J56" i="36"/>
  <c r="G70" i="36"/>
  <c r="J70" i="36" s="1"/>
  <c r="G56" i="36"/>
  <c r="H66" i="36"/>
  <c r="H74" i="36" s="1"/>
  <c r="L69" i="36"/>
  <c r="O69" i="36" s="1"/>
  <c r="R69" i="36" s="1"/>
  <c r="G31" i="36"/>
  <c r="R49" i="36"/>
  <c r="L123" i="36" s="1"/>
  <c r="O123" i="36" s="1"/>
  <c r="R123" i="36" s="1"/>
  <c r="O49" i="36"/>
  <c r="R180" i="36"/>
  <c r="L254" i="36" s="1"/>
  <c r="O180" i="36"/>
  <c r="R68" i="36"/>
  <c r="S38" i="36"/>
  <c r="O54" i="36"/>
  <c r="R207" i="36"/>
  <c r="L281" i="36" s="1"/>
  <c r="O207" i="36"/>
  <c r="D135" i="36"/>
  <c r="G135" i="36" s="1"/>
  <c r="J135" i="36" s="1"/>
  <c r="J64" i="36"/>
  <c r="P65" i="36"/>
  <c r="P66" i="36"/>
  <c r="R190" i="36"/>
  <c r="L264" i="36" s="1"/>
  <c r="O190" i="36"/>
  <c r="Q65" i="36"/>
  <c r="Q66" i="36"/>
  <c r="D110" i="36"/>
  <c r="D142" i="36" s="1"/>
  <c r="G142" i="36" s="1"/>
  <c r="J142" i="36" s="1"/>
  <c r="G39" i="36"/>
  <c r="J39" i="36"/>
  <c r="G132" i="36"/>
  <c r="J132" i="36" s="1"/>
  <c r="D145" i="36"/>
  <c r="G145" i="36" s="1"/>
  <c r="J145" i="36" s="1"/>
  <c r="O136" i="36"/>
  <c r="R136" i="36" s="1"/>
  <c r="L141" i="36"/>
  <c r="O141" i="36" s="1"/>
  <c r="R141" i="36" s="1"/>
  <c r="J67" i="36"/>
  <c r="S67" i="36" s="1"/>
  <c r="Q73" i="36"/>
  <c r="R73" i="36" s="1"/>
  <c r="O33" i="36"/>
  <c r="R33" i="36"/>
  <c r="L107" i="36" s="1"/>
  <c r="O107" i="36" s="1"/>
  <c r="R107" i="36" s="1"/>
  <c r="O182" i="36"/>
  <c r="R182" i="36"/>
  <c r="L256" i="36" s="1"/>
  <c r="S105" i="36"/>
  <c r="P139" i="36"/>
  <c r="P148" i="36" s="1"/>
  <c r="P150" i="36" s="1"/>
  <c r="Q156" i="36" s="1"/>
  <c r="P140" i="36"/>
  <c r="O42" i="36"/>
  <c r="R179" i="36"/>
  <c r="L253" i="36" s="1"/>
  <c r="O179" i="36"/>
  <c r="J50" i="36"/>
  <c r="R199" i="36"/>
  <c r="L273" i="36" s="1"/>
  <c r="O199" i="36"/>
  <c r="L217" i="36"/>
  <c r="O217" i="36" s="1"/>
  <c r="R217" i="36" s="1"/>
  <c r="D127" i="36"/>
  <c r="G127" i="36" s="1"/>
  <c r="J127" i="36" s="1"/>
  <c r="J71" i="36"/>
  <c r="S71" i="36" s="1"/>
  <c r="I213" i="36"/>
  <c r="I222" i="36" s="1"/>
  <c r="I140" i="36"/>
  <c r="I139" i="36"/>
  <c r="S48" i="36"/>
  <c r="D122" i="36"/>
  <c r="G122" i="36" s="1"/>
  <c r="J122" i="36" s="1"/>
  <c r="O138" i="36"/>
  <c r="R138" i="36" s="1"/>
  <c r="L147" i="36"/>
  <c r="O147" i="36" s="1"/>
  <c r="R147" i="36" s="1"/>
  <c r="O24" i="36"/>
  <c r="R36" i="36"/>
  <c r="L110" i="36" s="1"/>
  <c r="R189" i="36"/>
  <c r="L263" i="36" s="1"/>
  <c r="O189" i="36"/>
  <c r="G43" i="36"/>
  <c r="S59" i="36"/>
  <c r="R61" i="36"/>
  <c r="L135" i="36" s="1"/>
  <c r="O135" i="36" s="1"/>
  <c r="R135" i="36" s="1"/>
  <c r="O61" i="36"/>
  <c r="G69" i="36"/>
  <c r="J69" i="36" s="1"/>
  <c r="J37" i="36"/>
  <c r="O44" i="36"/>
  <c r="R44" i="36"/>
  <c r="L118" i="36" s="1"/>
  <c r="O118" i="36" s="1"/>
  <c r="R118" i="36" s="1"/>
  <c r="O193" i="36"/>
  <c r="R193" i="36"/>
  <c r="L267" i="36" s="1"/>
  <c r="J72" i="36"/>
  <c r="S112" i="36"/>
  <c r="S31" i="36"/>
  <c r="O183" i="36"/>
  <c r="R183" i="36"/>
  <c r="L257" i="36" s="1"/>
  <c r="G37" i="36"/>
  <c r="J42" i="36"/>
  <c r="R53" i="36"/>
  <c r="L127" i="36" s="1"/>
  <c r="O127" i="36" s="1"/>
  <c r="R127" i="36" s="1"/>
  <c r="R72" i="36"/>
  <c r="G66" i="36"/>
  <c r="J27" i="36"/>
  <c r="J19" i="36"/>
  <c r="G27" i="36"/>
  <c r="G42" i="36"/>
  <c r="J46" i="36"/>
  <c r="R195" i="36"/>
  <c r="L269" i="36" s="1"/>
  <c r="O195" i="36"/>
  <c r="D123" i="36"/>
  <c r="G123" i="36" s="1"/>
  <c r="J123" i="36" s="1"/>
  <c r="S128" i="36"/>
  <c r="R55" i="36"/>
  <c r="L129" i="36" s="1"/>
  <c r="O129" i="36" s="1"/>
  <c r="R129" i="36" s="1"/>
  <c r="D131" i="36"/>
  <c r="G131" i="36" s="1"/>
  <c r="J131" i="36" s="1"/>
  <c r="S57" i="36"/>
  <c r="J62" i="36"/>
  <c r="O137" i="36"/>
  <c r="R137" i="36" s="1"/>
  <c r="L146" i="36"/>
  <c r="O146" i="36" s="1"/>
  <c r="R146" i="36" s="1"/>
  <c r="I65" i="36"/>
  <c r="I74" i="36" s="1"/>
  <c r="P72" i="36"/>
  <c r="D129" i="36"/>
  <c r="G129" i="36" s="1"/>
  <c r="J129" i="36" s="1"/>
  <c r="L66" i="36"/>
  <c r="O66" i="36" s="1"/>
  <c r="L65" i="36"/>
  <c r="L74" i="36" s="1"/>
  <c r="J26" i="36"/>
  <c r="R30" i="36"/>
  <c r="L104" i="36" s="1"/>
  <c r="O104" i="36" s="1"/>
  <c r="R104" i="36" s="1"/>
  <c r="R43" i="36"/>
  <c r="L117" i="36" s="1"/>
  <c r="O117" i="36" s="1"/>
  <c r="R117" i="36" s="1"/>
  <c r="R124" i="36"/>
  <c r="J60" i="36"/>
  <c r="H140" i="36"/>
  <c r="H139" i="36"/>
  <c r="Q214" i="36"/>
  <c r="Q213" i="36"/>
  <c r="P288" i="36"/>
  <c r="P287" i="36"/>
  <c r="Q288" i="36"/>
  <c r="Q287" i="36"/>
  <c r="J51" i="36"/>
  <c r="R56" i="36"/>
  <c r="L130" i="36" s="1"/>
  <c r="J63" i="36"/>
  <c r="Q228" i="36"/>
  <c r="G73" i="36"/>
  <c r="J73" i="36" s="1"/>
  <c r="J436" i="36"/>
  <c r="O48" i="36"/>
  <c r="G55" i="36"/>
  <c r="O60" i="36"/>
  <c r="O58" i="36"/>
  <c r="R58" i="36" s="1"/>
  <c r="N222" i="36"/>
  <c r="Q139" i="36"/>
  <c r="Q148" i="36" s="1"/>
  <c r="P214" i="36"/>
  <c r="P213" i="36"/>
  <c r="N296" i="36"/>
  <c r="H442" i="36"/>
  <c r="H287" i="36"/>
  <c r="H296" i="36" s="1"/>
  <c r="I287" i="36"/>
  <c r="I296" i="36" s="1"/>
  <c r="N370" i="36"/>
  <c r="P370" i="36"/>
  <c r="P372" i="36" s="1"/>
  <c r="Q378" i="36" s="1"/>
  <c r="Q370" i="36"/>
  <c r="O436" i="36"/>
  <c r="R436" i="36" s="1"/>
  <c r="E442" i="36"/>
  <c r="I213" i="3"/>
  <c r="G65" i="36" l="1"/>
  <c r="G74" i="36" s="1"/>
  <c r="S49" i="36"/>
  <c r="S68" i="36"/>
  <c r="H148" i="36"/>
  <c r="R336" i="37"/>
  <c r="L408" i="37" s="1"/>
  <c r="O408" i="37" s="1"/>
  <c r="R408" i="37" s="1"/>
  <c r="O336" i="37"/>
  <c r="J214" i="37"/>
  <c r="S65" i="37"/>
  <c r="S74" i="37" s="1"/>
  <c r="S138" i="37"/>
  <c r="R74" i="37"/>
  <c r="S207" i="37"/>
  <c r="J74" i="37"/>
  <c r="S436" i="37"/>
  <c r="L357" i="37"/>
  <c r="D222" i="37"/>
  <c r="Q222" i="37"/>
  <c r="S436" i="36"/>
  <c r="R324" i="37"/>
  <c r="L396" i="37" s="1"/>
  <c r="O396" i="37" s="1"/>
  <c r="R396" i="37" s="1"/>
  <c r="H296" i="37"/>
  <c r="I296" i="37"/>
  <c r="S186" i="37"/>
  <c r="S203" i="37"/>
  <c r="S202" i="37"/>
  <c r="R214" i="37"/>
  <c r="L337" i="37"/>
  <c r="O213" i="37"/>
  <c r="O222" i="37" s="1"/>
  <c r="L351" i="37"/>
  <c r="L222" i="37"/>
  <c r="S206" i="37"/>
  <c r="S198" i="37"/>
  <c r="S185" i="37"/>
  <c r="S247" i="37"/>
  <c r="S197" i="37"/>
  <c r="G213" i="37"/>
  <c r="G222" i="37" s="1"/>
  <c r="S214" i="37"/>
  <c r="O267" i="37"/>
  <c r="R267" i="37" s="1"/>
  <c r="L341" i="37" s="1"/>
  <c r="G269" i="37"/>
  <c r="J269" i="37" s="1"/>
  <c r="R340" i="37"/>
  <c r="L412" i="37" s="1"/>
  <c r="O412" i="37" s="1"/>
  <c r="R412" i="37" s="1"/>
  <c r="O340" i="37"/>
  <c r="D241" i="37"/>
  <c r="S167" i="37"/>
  <c r="J213" i="37"/>
  <c r="J222" i="37" s="1"/>
  <c r="I222" i="37"/>
  <c r="O139" i="37"/>
  <c r="O148" i="37" s="1"/>
  <c r="R93" i="37"/>
  <c r="R139" i="37" s="1"/>
  <c r="R148" i="37" s="1"/>
  <c r="G257" i="37"/>
  <c r="J257" i="37" s="1"/>
  <c r="O243" i="37"/>
  <c r="R243" i="37" s="1"/>
  <c r="L317" i="37" s="1"/>
  <c r="O279" i="37"/>
  <c r="R279" i="37" s="1"/>
  <c r="L353" i="37" s="1"/>
  <c r="D293" i="37"/>
  <c r="G280" i="37"/>
  <c r="J280" i="37" s="1"/>
  <c r="R327" i="37"/>
  <c r="L399" i="37" s="1"/>
  <c r="O399" i="37" s="1"/>
  <c r="R399" i="37" s="1"/>
  <c r="O327" i="37"/>
  <c r="R345" i="37"/>
  <c r="L417" i="37" s="1"/>
  <c r="O417" i="37" s="1"/>
  <c r="R417" i="37" s="1"/>
  <c r="O345" i="37"/>
  <c r="L294" i="37"/>
  <c r="O294" i="37" s="1"/>
  <c r="R294" i="37" s="1"/>
  <c r="O285" i="37"/>
  <c r="R285" i="37" s="1"/>
  <c r="L359" i="37" s="1"/>
  <c r="R328" i="37"/>
  <c r="L400" i="37" s="1"/>
  <c r="O400" i="37" s="1"/>
  <c r="R400" i="37" s="1"/>
  <c r="O328" i="37"/>
  <c r="G274" i="37"/>
  <c r="J274" i="37" s="1"/>
  <c r="S147" i="37"/>
  <c r="G132" i="37"/>
  <c r="J132" i="37" s="1"/>
  <c r="S132" i="37" s="1"/>
  <c r="D145" i="37"/>
  <c r="G145" i="37" s="1"/>
  <c r="J145" i="37" s="1"/>
  <c r="S145" i="37" s="1"/>
  <c r="S182" i="37"/>
  <c r="D256" i="37"/>
  <c r="D282" i="37"/>
  <c r="S208" i="37"/>
  <c r="R332" i="37"/>
  <c r="L364" i="37"/>
  <c r="O364" i="37" s="1"/>
  <c r="R364" i="37" s="1"/>
  <c r="O332" i="37"/>
  <c r="D340" i="37"/>
  <c r="S266" i="37"/>
  <c r="D270" i="37"/>
  <c r="S196" i="37"/>
  <c r="G272" i="37"/>
  <c r="J272" i="37" s="1"/>
  <c r="R344" i="37"/>
  <c r="L416" i="37" s="1"/>
  <c r="O416" i="37" s="1"/>
  <c r="R416" i="37" s="1"/>
  <c r="O344" i="37"/>
  <c r="D263" i="37"/>
  <c r="S189" i="37"/>
  <c r="S201" i="37"/>
  <c r="D275" i="37"/>
  <c r="O268" i="37"/>
  <c r="R268" i="37" s="1"/>
  <c r="L342" i="37" s="1"/>
  <c r="G253" i="37"/>
  <c r="J253" i="37" s="1"/>
  <c r="S211" i="37"/>
  <c r="L346" i="37"/>
  <c r="O272" i="37"/>
  <c r="R272" i="37" s="1"/>
  <c r="R333" i="37"/>
  <c r="L405" i="37" s="1"/>
  <c r="O405" i="37" s="1"/>
  <c r="R405" i="37" s="1"/>
  <c r="O333" i="37"/>
  <c r="L288" i="37"/>
  <c r="O288" i="37" s="1"/>
  <c r="R288" i="37" s="1"/>
  <c r="O241" i="37"/>
  <c r="R241" i="37" s="1"/>
  <c r="L289" i="37"/>
  <c r="O289" i="37" s="1"/>
  <c r="R289" i="37" s="1"/>
  <c r="L358" i="37"/>
  <c r="O284" i="37"/>
  <c r="R284" i="37" s="1"/>
  <c r="R360" i="37"/>
  <c r="L432" i="37" s="1"/>
  <c r="O360" i="37"/>
  <c r="L369" i="37"/>
  <c r="O369" i="37" s="1"/>
  <c r="R369" i="37" s="1"/>
  <c r="D316" i="37"/>
  <c r="S242" i="37"/>
  <c r="R356" i="37"/>
  <c r="L428" i="37" s="1"/>
  <c r="O428" i="37" s="1"/>
  <c r="R428" i="37" s="1"/>
  <c r="O356" i="37"/>
  <c r="D353" i="37"/>
  <c r="D294" i="37"/>
  <c r="G285" i="37"/>
  <c r="J285" i="37" s="1"/>
  <c r="G259" i="37"/>
  <c r="J259" i="37" s="1"/>
  <c r="R352" i="37"/>
  <c r="L424" i="37" s="1"/>
  <c r="O352" i="37"/>
  <c r="L366" i="37"/>
  <c r="O366" i="37" s="1"/>
  <c r="R366" i="37" s="1"/>
  <c r="S209" i="37"/>
  <c r="D283" i="37"/>
  <c r="G248" i="37"/>
  <c r="J248" i="37" s="1"/>
  <c r="R330" i="37"/>
  <c r="L402" i="37" s="1"/>
  <c r="O402" i="37" s="1"/>
  <c r="R402" i="37" s="1"/>
  <c r="O330" i="37"/>
  <c r="D291" i="37"/>
  <c r="G273" i="37"/>
  <c r="J273" i="37" s="1"/>
  <c r="G276" i="37"/>
  <c r="J276" i="37" s="1"/>
  <c r="R338" i="37"/>
  <c r="L410" i="37" s="1"/>
  <c r="O410" i="37" s="1"/>
  <c r="R410" i="37" s="1"/>
  <c r="O338" i="37"/>
  <c r="D267" i="37"/>
  <c r="S193" i="37"/>
  <c r="R321" i="37"/>
  <c r="L393" i="37" s="1"/>
  <c r="O393" i="37" s="1"/>
  <c r="R393" i="37" s="1"/>
  <c r="O321" i="37"/>
  <c r="S194" i="37"/>
  <c r="D339" i="37"/>
  <c r="G319" i="37"/>
  <c r="J319" i="37" s="1"/>
  <c r="R355" i="37"/>
  <c r="L427" i="37" s="1"/>
  <c r="O427" i="37" s="1"/>
  <c r="R427" i="37" s="1"/>
  <c r="O355" i="37"/>
  <c r="G268" i="37"/>
  <c r="J268" i="37" s="1"/>
  <c r="D251" i="37"/>
  <c r="S177" i="37"/>
  <c r="L265" i="37"/>
  <c r="S191" i="37"/>
  <c r="D262" i="37"/>
  <c r="S188" i="37"/>
  <c r="G260" i="37"/>
  <c r="J260" i="37" s="1"/>
  <c r="L293" i="37"/>
  <c r="O293" i="37" s="1"/>
  <c r="R293" i="37" s="1"/>
  <c r="O280" i="37"/>
  <c r="D329" i="37"/>
  <c r="S255" i="37"/>
  <c r="G264" i="37"/>
  <c r="J264" i="37" s="1"/>
  <c r="D258" i="37"/>
  <c r="S184" i="37"/>
  <c r="Q296" i="37"/>
  <c r="G281" i="37"/>
  <c r="J281" i="37" s="1"/>
  <c r="R322" i="37"/>
  <c r="L394" i="37" s="1"/>
  <c r="O394" i="37" s="1"/>
  <c r="R394" i="37" s="1"/>
  <c r="O322" i="37"/>
  <c r="R329" i="37"/>
  <c r="L401" i="37" s="1"/>
  <c r="O401" i="37" s="1"/>
  <c r="R401" i="37" s="1"/>
  <c r="O329" i="37"/>
  <c r="R316" i="37"/>
  <c r="L388" i="37" s="1"/>
  <c r="O388" i="37" s="1"/>
  <c r="R388" i="37" s="1"/>
  <c r="O316" i="37"/>
  <c r="G271" i="37"/>
  <c r="J271" i="37" s="1"/>
  <c r="S136" i="37"/>
  <c r="D317" i="37"/>
  <c r="S205" i="37"/>
  <c r="D278" i="37"/>
  <c r="S204" i="37"/>
  <c r="G277" i="37"/>
  <c r="J277" i="37" s="1"/>
  <c r="R348" i="37"/>
  <c r="L420" i="37" s="1"/>
  <c r="O420" i="37" s="1"/>
  <c r="R420" i="37" s="1"/>
  <c r="O348" i="37"/>
  <c r="O320" i="37"/>
  <c r="R320" i="37"/>
  <c r="L392" i="37" s="1"/>
  <c r="O392" i="37" s="1"/>
  <c r="R392" i="37" s="1"/>
  <c r="R350" i="37"/>
  <c r="L422" i="37" s="1"/>
  <c r="O422" i="37" s="1"/>
  <c r="R422" i="37" s="1"/>
  <c r="O350" i="37"/>
  <c r="O252" i="37"/>
  <c r="R252" i="37" s="1"/>
  <c r="L326" i="37" s="1"/>
  <c r="S216" i="37"/>
  <c r="D252" i="37"/>
  <c r="S178" i="37"/>
  <c r="L139" i="37"/>
  <c r="L148" i="37" s="1"/>
  <c r="O244" i="37"/>
  <c r="R244" i="37" s="1"/>
  <c r="L318" i="37" s="1"/>
  <c r="O251" i="37"/>
  <c r="R251" i="37" s="1"/>
  <c r="L325" i="37" s="1"/>
  <c r="D324" i="37"/>
  <c r="S250" i="37"/>
  <c r="O260" i="37"/>
  <c r="R260" i="37" s="1"/>
  <c r="L334" i="37" s="1"/>
  <c r="D321" i="37"/>
  <c r="J93" i="37"/>
  <c r="S141" i="37"/>
  <c r="Q304" i="37"/>
  <c r="O349" i="37"/>
  <c r="R349" i="37"/>
  <c r="L421" i="37" s="1"/>
  <c r="O421" i="37" s="1"/>
  <c r="R421" i="37" s="1"/>
  <c r="O347" i="37"/>
  <c r="L365" i="37"/>
  <c r="O365" i="37" s="1"/>
  <c r="R365" i="37" s="1"/>
  <c r="R347" i="37"/>
  <c r="L419" i="37" s="1"/>
  <c r="G261" i="37"/>
  <c r="J261" i="37" s="1"/>
  <c r="D249" i="37"/>
  <c r="S175" i="37"/>
  <c r="D295" i="37"/>
  <c r="G286" i="37"/>
  <c r="J286" i="37" s="1"/>
  <c r="R343" i="37"/>
  <c r="L415" i="37" s="1"/>
  <c r="O415" i="37" s="1"/>
  <c r="R415" i="37" s="1"/>
  <c r="O343" i="37"/>
  <c r="R331" i="37"/>
  <c r="L403" i="37" s="1"/>
  <c r="O403" i="37" s="1"/>
  <c r="R403" i="37" s="1"/>
  <c r="O331" i="37"/>
  <c r="D246" i="37"/>
  <c r="S172" i="37"/>
  <c r="R323" i="37"/>
  <c r="L395" i="37" s="1"/>
  <c r="O395" i="37" s="1"/>
  <c r="R395" i="37" s="1"/>
  <c r="O323" i="37"/>
  <c r="D328" i="37"/>
  <c r="S254" i="37"/>
  <c r="S220" i="37"/>
  <c r="P222" i="37"/>
  <c r="P224" i="37" s="1"/>
  <c r="Q230" i="37" s="1"/>
  <c r="S210" i="37"/>
  <c r="D284" i="37"/>
  <c r="O245" i="37"/>
  <c r="R245" i="37" s="1"/>
  <c r="R357" i="37"/>
  <c r="L429" i="37" s="1"/>
  <c r="O429" i="37" s="1"/>
  <c r="R429" i="37" s="1"/>
  <c r="O357" i="37"/>
  <c r="R213" i="37"/>
  <c r="D318" i="37"/>
  <c r="R335" i="37"/>
  <c r="L407" i="37" s="1"/>
  <c r="O407" i="37" s="1"/>
  <c r="R407" i="37" s="1"/>
  <c r="O335" i="37"/>
  <c r="D139" i="37"/>
  <c r="D148" i="37" s="1"/>
  <c r="P296" i="36"/>
  <c r="P298" i="36" s="1"/>
  <c r="Q304" i="36" s="1"/>
  <c r="Q296" i="36"/>
  <c r="P222" i="36"/>
  <c r="P224" i="36" s="1"/>
  <c r="Q230" i="36" s="1"/>
  <c r="I148" i="36"/>
  <c r="S70" i="36"/>
  <c r="S33" i="36"/>
  <c r="S44" i="36"/>
  <c r="O65" i="36"/>
  <c r="O74" i="36" s="1"/>
  <c r="S55" i="36"/>
  <c r="S97" i="36"/>
  <c r="J66" i="36"/>
  <c r="R209" i="36"/>
  <c r="L283" i="36" s="1"/>
  <c r="O209" i="36"/>
  <c r="R65" i="36"/>
  <c r="D93" i="36"/>
  <c r="J65" i="36"/>
  <c r="J74" i="36" s="1"/>
  <c r="S19" i="36"/>
  <c r="L132" i="36"/>
  <c r="S58" i="36"/>
  <c r="R66" i="36"/>
  <c r="S66" i="36" s="1"/>
  <c r="S123" i="36"/>
  <c r="R201" i="36"/>
  <c r="L275" i="36" s="1"/>
  <c r="O201" i="36"/>
  <c r="L142" i="36"/>
  <c r="O142" i="36" s="1"/>
  <c r="R142" i="36" s="1"/>
  <c r="S142" i="36" s="1"/>
  <c r="O110" i="36"/>
  <c r="R110" i="36" s="1"/>
  <c r="S127" i="36"/>
  <c r="S61" i="36"/>
  <c r="O274" i="36"/>
  <c r="R274" i="36" s="1"/>
  <c r="L348" i="36" s="1"/>
  <c r="S106" i="36"/>
  <c r="O270" i="36"/>
  <c r="R270" i="36" s="1"/>
  <c r="L344" i="36" s="1"/>
  <c r="S109" i="36"/>
  <c r="S95" i="36"/>
  <c r="O264" i="36"/>
  <c r="R264" i="36" s="1"/>
  <c r="L338" i="36" s="1"/>
  <c r="G171" i="36"/>
  <c r="J171" i="36"/>
  <c r="S114" i="36"/>
  <c r="J202" i="36"/>
  <c r="G202" i="36"/>
  <c r="O263" i="36"/>
  <c r="R263" i="36" s="1"/>
  <c r="L337" i="36" s="1"/>
  <c r="S135" i="36"/>
  <c r="S118" i="36"/>
  <c r="S129" i="36"/>
  <c r="D116" i="36"/>
  <c r="G116" i="36" s="1"/>
  <c r="J116" i="36" s="1"/>
  <c r="S42" i="36"/>
  <c r="D111" i="36"/>
  <c r="G111" i="36" s="1"/>
  <c r="J111" i="36" s="1"/>
  <c r="S37" i="36"/>
  <c r="S53" i="36"/>
  <c r="O256" i="36"/>
  <c r="R256" i="36" s="1"/>
  <c r="L330" i="36" s="1"/>
  <c r="S30" i="36"/>
  <c r="S102" i="36"/>
  <c r="J207" i="36"/>
  <c r="G207" i="36"/>
  <c r="O262" i="36"/>
  <c r="R262" i="36" s="1"/>
  <c r="L336" i="36" s="1"/>
  <c r="S98" i="36"/>
  <c r="R198" i="36"/>
  <c r="L272" i="36" s="1"/>
  <c r="O198" i="36"/>
  <c r="J186" i="36"/>
  <c r="G186" i="36"/>
  <c r="D100" i="36"/>
  <c r="G100" i="36" s="1"/>
  <c r="J100" i="36" s="1"/>
  <c r="S26" i="36"/>
  <c r="S64" i="36"/>
  <c r="D138" i="36"/>
  <c r="S99" i="36"/>
  <c r="S103" i="36"/>
  <c r="O192" i="36"/>
  <c r="R192" i="36"/>
  <c r="L266" i="36" s="1"/>
  <c r="J179" i="36"/>
  <c r="G179" i="36"/>
  <c r="D113" i="36"/>
  <c r="G113" i="36" s="1"/>
  <c r="J113" i="36" s="1"/>
  <c r="S39" i="36"/>
  <c r="O249" i="36"/>
  <c r="R249" i="36" s="1"/>
  <c r="L323" i="36" s="1"/>
  <c r="Q222" i="36"/>
  <c r="S69" i="36"/>
  <c r="S36" i="36"/>
  <c r="O281" i="36"/>
  <c r="R281" i="36" s="1"/>
  <c r="L355" i="36" s="1"/>
  <c r="S94" i="36"/>
  <c r="S104" i="36"/>
  <c r="S115" i="36"/>
  <c r="O268" i="36"/>
  <c r="R268" i="36" s="1"/>
  <c r="L342" i="36" s="1"/>
  <c r="S60" i="36"/>
  <c r="D134" i="36"/>
  <c r="G134" i="36" s="1"/>
  <c r="J134" i="36" s="1"/>
  <c r="S108" i="36"/>
  <c r="O253" i="36"/>
  <c r="R253" i="36" s="1"/>
  <c r="L327" i="36" s="1"/>
  <c r="O269" i="36"/>
  <c r="R269" i="36" s="1"/>
  <c r="L343" i="36" s="1"/>
  <c r="O257" i="36"/>
  <c r="R257" i="36" s="1"/>
  <c r="L331" i="36" s="1"/>
  <c r="D216" i="36"/>
  <c r="G216" i="36" s="1"/>
  <c r="J216" i="36" s="1"/>
  <c r="J184" i="36"/>
  <c r="R212" i="36"/>
  <c r="L286" i="36" s="1"/>
  <c r="L221" i="36"/>
  <c r="O221" i="36" s="1"/>
  <c r="R221" i="36" s="1"/>
  <c r="O212" i="36"/>
  <c r="O181" i="36"/>
  <c r="R181" i="36"/>
  <c r="L255" i="36" s="1"/>
  <c r="D130" i="36"/>
  <c r="S56" i="36"/>
  <c r="R185" i="36"/>
  <c r="L259" i="36" s="1"/>
  <c r="O185" i="36"/>
  <c r="O282" i="36"/>
  <c r="R282" i="36" s="1"/>
  <c r="L356" i="36" s="1"/>
  <c r="D120" i="36"/>
  <c r="G120" i="36" s="1"/>
  <c r="J120" i="36" s="1"/>
  <c r="S46" i="36"/>
  <c r="S122" i="36"/>
  <c r="L291" i="36"/>
  <c r="O291" i="36" s="1"/>
  <c r="R291" i="36" s="1"/>
  <c r="O273" i="36"/>
  <c r="R273" i="36" s="1"/>
  <c r="L347" i="36" s="1"/>
  <c r="Q74" i="36"/>
  <c r="O260" i="36"/>
  <c r="R260" i="36" s="1"/>
  <c r="L334" i="36" s="1"/>
  <c r="O248" i="36"/>
  <c r="R248" i="36" s="1"/>
  <c r="L322" i="36" s="1"/>
  <c r="O244" i="36"/>
  <c r="R244" i="36" s="1"/>
  <c r="L318" i="36" s="1"/>
  <c r="S119" i="36"/>
  <c r="S117" i="36"/>
  <c r="S73" i="36"/>
  <c r="R211" i="36"/>
  <c r="L285" i="36" s="1"/>
  <c r="O211" i="36"/>
  <c r="L220" i="36"/>
  <c r="O220" i="36" s="1"/>
  <c r="R220" i="36" s="1"/>
  <c r="S50" i="36"/>
  <c r="D124" i="36"/>
  <c r="G124" i="36" s="1"/>
  <c r="J124" i="36" s="1"/>
  <c r="O276" i="36"/>
  <c r="R276" i="36" s="1"/>
  <c r="L350" i="36" s="1"/>
  <c r="O250" i="36"/>
  <c r="R250" i="36" s="1"/>
  <c r="L324" i="36" s="1"/>
  <c r="L140" i="36"/>
  <c r="O140" i="36" s="1"/>
  <c r="R140" i="36" s="1"/>
  <c r="O93" i="36"/>
  <c r="O251" i="36"/>
  <c r="R251" i="36" s="1"/>
  <c r="L325" i="36" s="1"/>
  <c r="S43" i="36"/>
  <c r="O247" i="36"/>
  <c r="R247" i="36" s="1"/>
  <c r="L321" i="36" s="1"/>
  <c r="S62" i="36"/>
  <c r="D136" i="36"/>
  <c r="O243" i="36"/>
  <c r="R243" i="36" s="1"/>
  <c r="L317" i="36" s="1"/>
  <c r="S63" i="36"/>
  <c r="D137" i="36"/>
  <c r="O254" i="36"/>
  <c r="R254" i="36" s="1"/>
  <c r="L328" i="36" s="1"/>
  <c r="S126" i="36"/>
  <c r="O261" i="36"/>
  <c r="R261" i="36" s="1"/>
  <c r="L335" i="36" s="1"/>
  <c r="L144" i="36"/>
  <c r="O144" i="36" s="1"/>
  <c r="R144" i="36" s="1"/>
  <c r="O130" i="36"/>
  <c r="R130" i="36" s="1"/>
  <c r="R191" i="36"/>
  <c r="L265" i="36" s="1"/>
  <c r="O191" i="36"/>
  <c r="S131" i="36"/>
  <c r="D101" i="36"/>
  <c r="G101" i="36" s="1"/>
  <c r="J101" i="36" s="1"/>
  <c r="S27" i="36"/>
  <c r="S72" i="36"/>
  <c r="L215" i="36"/>
  <c r="O215" i="36" s="1"/>
  <c r="R215" i="36" s="1"/>
  <c r="R210" i="36"/>
  <c r="L284" i="36" s="1"/>
  <c r="O210" i="36"/>
  <c r="P74" i="36"/>
  <c r="P76" i="36" s="1"/>
  <c r="Q82" i="36" s="1"/>
  <c r="O171" i="36"/>
  <c r="R171" i="36"/>
  <c r="L245" i="36" s="1"/>
  <c r="S121" i="36"/>
  <c r="S96" i="36"/>
  <c r="S107" i="36"/>
  <c r="S51" i="36"/>
  <c r="D125" i="36"/>
  <c r="R178" i="36"/>
  <c r="L252" i="36" s="1"/>
  <c r="O178" i="36"/>
  <c r="R203" i="36"/>
  <c r="L277" i="36" s="1"/>
  <c r="O203" i="36"/>
  <c r="D74" i="36"/>
  <c r="O267" i="36"/>
  <c r="R267" i="36" s="1"/>
  <c r="L341" i="36" s="1"/>
  <c r="R197" i="36"/>
  <c r="L271" i="36" s="1"/>
  <c r="O197" i="36"/>
  <c r="O279" i="36"/>
  <c r="R279" i="36" s="1"/>
  <c r="L353" i="36" s="1"/>
  <c r="O242" i="36"/>
  <c r="R242" i="36" s="1"/>
  <c r="L316" i="36" s="1"/>
  <c r="G139" i="37" l="1"/>
  <c r="G148" i="37" s="1"/>
  <c r="S295" i="37"/>
  <c r="S291" i="37"/>
  <c r="R280" i="37"/>
  <c r="L354" i="37" s="1"/>
  <c r="R337" i="37"/>
  <c r="L409" i="37" s="1"/>
  <c r="O409" i="37" s="1"/>
  <c r="R409" i="37" s="1"/>
  <c r="O351" i="37"/>
  <c r="S294" i="37"/>
  <c r="R351" i="37"/>
  <c r="L423" i="37" s="1"/>
  <c r="O423" i="37" s="1"/>
  <c r="R423" i="37" s="1"/>
  <c r="O337" i="37"/>
  <c r="S279" i="37"/>
  <c r="S244" i="37"/>
  <c r="S243" i="37"/>
  <c r="R222" i="37"/>
  <c r="G317" i="37"/>
  <c r="J317" i="37" s="1"/>
  <c r="S286" i="37"/>
  <c r="D360" i="37"/>
  <c r="R325" i="37"/>
  <c r="L397" i="37" s="1"/>
  <c r="O397" i="37" s="1"/>
  <c r="R397" i="37" s="1"/>
  <c r="O325" i="37"/>
  <c r="S285" i="37"/>
  <c r="D359" i="37"/>
  <c r="L363" i="37"/>
  <c r="O363" i="37" s="1"/>
  <c r="R363" i="37" s="1"/>
  <c r="O358" i="37"/>
  <c r="R358" i="37"/>
  <c r="L430" i="37" s="1"/>
  <c r="S271" i="37"/>
  <c r="D345" i="37"/>
  <c r="D290" i="37"/>
  <c r="O265" i="37"/>
  <c r="G328" i="37"/>
  <c r="J328" i="37" s="1"/>
  <c r="J139" i="37"/>
  <c r="J148" i="37" s="1"/>
  <c r="S93" i="37"/>
  <c r="S139" i="37" s="1"/>
  <c r="S148" i="37" s="1"/>
  <c r="R318" i="37"/>
  <c r="L390" i="37" s="1"/>
  <c r="O390" i="37" s="1"/>
  <c r="R390" i="37" s="1"/>
  <c r="O318" i="37"/>
  <c r="D322" i="37"/>
  <c r="S248" i="37"/>
  <c r="L315" i="37"/>
  <c r="D327" i="37"/>
  <c r="S253" i="37"/>
  <c r="G270" i="37"/>
  <c r="J270" i="37" s="1"/>
  <c r="D354" i="37"/>
  <c r="S213" i="37"/>
  <c r="S222" i="37" s="1"/>
  <c r="R346" i="37"/>
  <c r="L418" i="37" s="1"/>
  <c r="O418" i="37" s="1"/>
  <c r="R418" i="37" s="1"/>
  <c r="O346" i="37"/>
  <c r="G318" i="37"/>
  <c r="J318" i="37" s="1"/>
  <c r="G249" i="37"/>
  <c r="J249" i="37" s="1"/>
  <c r="D351" i="37"/>
  <c r="S277" i="37"/>
  <c r="D338" i="37"/>
  <c r="S264" i="37"/>
  <c r="G251" i="37"/>
  <c r="J251" i="37" s="1"/>
  <c r="G353" i="37"/>
  <c r="J353" i="37" s="1"/>
  <c r="S293" i="37"/>
  <c r="D287" i="37"/>
  <c r="G241" i="37"/>
  <c r="J241" i="37" s="1"/>
  <c r="D288" i="37"/>
  <c r="S272" i="37"/>
  <c r="D346" i="37"/>
  <c r="G267" i="37"/>
  <c r="J267" i="37" s="1"/>
  <c r="G283" i="37"/>
  <c r="J283" i="37" s="1"/>
  <c r="D357" i="37" s="1"/>
  <c r="L287" i="37"/>
  <c r="L296" i="37" s="1"/>
  <c r="R342" i="37"/>
  <c r="L414" i="37" s="1"/>
  <c r="O414" i="37" s="1"/>
  <c r="R414" i="37" s="1"/>
  <c r="O342" i="37"/>
  <c r="G340" i="37"/>
  <c r="J340" i="37" s="1"/>
  <c r="D348" i="37"/>
  <c r="S274" i="37"/>
  <c r="G262" i="37"/>
  <c r="J262" i="37" s="1"/>
  <c r="D335" i="37"/>
  <c r="S261" i="37"/>
  <c r="G252" i="37"/>
  <c r="J252" i="37" s="1"/>
  <c r="G329" i="37"/>
  <c r="J329" i="37" s="1"/>
  <c r="D342" i="37"/>
  <c r="S268" i="37"/>
  <c r="G275" i="37"/>
  <c r="J275" i="37" s="1"/>
  <c r="R353" i="37"/>
  <c r="L425" i="37" s="1"/>
  <c r="O425" i="37" s="1"/>
  <c r="R425" i="37" s="1"/>
  <c r="O353" i="37"/>
  <c r="G246" i="37"/>
  <c r="J246" i="37" s="1"/>
  <c r="L437" i="37"/>
  <c r="O437" i="37" s="1"/>
  <c r="R437" i="37" s="1"/>
  <c r="O419" i="37"/>
  <c r="R419" i="37" s="1"/>
  <c r="G321" i="37"/>
  <c r="J321" i="37" s="1"/>
  <c r="G278" i="37"/>
  <c r="J278" i="37" s="1"/>
  <c r="D292" i="37"/>
  <c r="R326" i="37"/>
  <c r="L398" i="37" s="1"/>
  <c r="O398" i="37" s="1"/>
  <c r="R398" i="37" s="1"/>
  <c r="O326" i="37"/>
  <c r="G316" i="37"/>
  <c r="J316" i="37" s="1"/>
  <c r="R317" i="37"/>
  <c r="L389" i="37" s="1"/>
  <c r="O389" i="37" s="1"/>
  <c r="R389" i="37" s="1"/>
  <c r="O317" i="37"/>
  <c r="D343" i="37"/>
  <c r="S269" i="37"/>
  <c r="L319" i="37"/>
  <c r="S245" i="37"/>
  <c r="R334" i="37"/>
  <c r="L406" i="37" s="1"/>
  <c r="O406" i="37" s="1"/>
  <c r="R406" i="37" s="1"/>
  <c r="O334" i="37"/>
  <c r="D334" i="37"/>
  <c r="S260" i="37"/>
  <c r="D350" i="37"/>
  <c r="S276" i="37"/>
  <c r="R424" i="37"/>
  <c r="O424" i="37"/>
  <c r="L438" i="37"/>
  <c r="O438" i="37" s="1"/>
  <c r="R438" i="37" s="1"/>
  <c r="G263" i="37"/>
  <c r="J263" i="37" s="1"/>
  <c r="G339" i="37"/>
  <c r="J339" i="37" s="1"/>
  <c r="D289" i="37"/>
  <c r="G284" i="37"/>
  <c r="J284" i="37" s="1"/>
  <c r="D391" i="37"/>
  <c r="G391" i="37" s="1"/>
  <c r="J391" i="37" s="1"/>
  <c r="S259" i="37"/>
  <c r="D333" i="37"/>
  <c r="G282" i="37"/>
  <c r="J282" i="37" s="1"/>
  <c r="O359" i="37"/>
  <c r="R359" i="37"/>
  <c r="L431" i="37" s="1"/>
  <c r="L368" i="37"/>
  <c r="O368" i="37" s="1"/>
  <c r="R368" i="37" s="1"/>
  <c r="D331" i="37"/>
  <c r="S257" i="37"/>
  <c r="R341" i="37"/>
  <c r="L413" i="37" s="1"/>
  <c r="O413" i="37" s="1"/>
  <c r="R413" i="37" s="1"/>
  <c r="O341" i="37"/>
  <c r="G324" i="37"/>
  <c r="J324" i="37" s="1"/>
  <c r="D355" i="37"/>
  <c r="S281" i="37"/>
  <c r="D347" i="37"/>
  <c r="S273" i="37"/>
  <c r="O432" i="37"/>
  <c r="R432" i="37" s="1"/>
  <c r="L441" i="37"/>
  <c r="O441" i="37" s="1"/>
  <c r="R441" i="37" s="1"/>
  <c r="G256" i="37"/>
  <c r="J256" i="37" s="1"/>
  <c r="R74" i="36"/>
  <c r="O348" i="36"/>
  <c r="R348" i="36"/>
  <c r="L420" i="36" s="1"/>
  <c r="O420" i="36" s="1"/>
  <c r="R420" i="36" s="1"/>
  <c r="G200" i="36"/>
  <c r="J200" i="36"/>
  <c r="O259" i="36"/>
  <c r="R259" i="36" s="1"/>
  <c r="L333" i="36" s="1"/>
  <c r="J178" i="36"/>
  <c r="G178" i="36"/>
  <c r="S101" i="36"/>
  <c r="R328" i="36"/>
  <c r="L400" i="36" s="1"/>
  <c r="O400" i="36" s="1"/>
  <c r="R400" i="36" s="1"/>
  <c r="O328" i="36"/>
  <c r="R325" i="36"/>
  <c r="L397" i="36" s="1"/>
  <c r="O397" i="36" s="1"/>
  <c r="R397" i="36" s="1"/>
  <c r="O325" i="36"/>
  <c r="L294" i="36"/>
  <c r="O294" i="36" s="1"/>
  <c r="R294" i="36" s="1"/>
  <c r="O285" i="36"/>
  <c r="R285" i="36" s="1"/>
  <c r="L359" i="36" s="1"/>
  <c r="O343" i="36"/>
  <c r="R343" i="36"/>
  <c r="L415" i="36" s="1"/>
  <c r="O415" i="36" s="1"/>
  <c r="R415" i="36" s="1"/>
  <c r="J192" i="36"/>
  <c r="G192" i="36"/>
  <c r="O338" i="36"/>
  <c r="R338" i="36"/>
  <c r="L410" i="36" s="1"/>
  <c r="O410" i="36" s="1"/>
  <c r="R410" i="36" s="1"/>
  <c r="O331" i="36"/>
  <c r="R331" i="36"/>
  <c r="L403" i="36" s="1"/>
  <c r="O403" i="36" s="1"/>
  <c r="R403" i="36" s="1"/>
  <c r="G189" i="36"/>
  <c r="J189" i="36"/>
  <c r="J203" i="36"/>
  <c r="G203" i="36"/>
  <c r="L145" i="36"/>
  <c r="O145" i="36" s="1"/>
  <c r="R145" i="36" s="1"/>
  <c r="S145" i="36" s="1"/>
  <c r="O132" i="36"/>
  <c r="R132" i="36" s="1"/>
  <c r="O271" i="36"/>
  <c r="R271" i="36" s="1"/>
  <c r="L345" i="36" s="1"/>
  <c r="J181" i="36"/>
  <c r="G181" i="36"/>
  <c r="R334" i="36"/>
  <c r="L406" i="36" s="1"/>
  <c r="O406" i="36" s="1"/>
  <c r="R406" i="36" s="1"/>
  <c r="O334" i="36"/>
  <c r="S113" i="36"/>
  <c r="S100" i="36"/>
  <c r="G176" i="36"/>
  <c r="J176" i="36"/>
  <c r="R341" i="36"/>
  <c r="L413" i="36" s="1"/>
  <c r="O413" i="36" s="1"/>
  <c r="R413" i="36" s="1"/>
  <c r="O341" i="36"/>
  <c r="G170" i="36"/>
  <c r="J170" i="36"/>
  <c r="O139" i="36"/>
  <c r="O148" i="36" s="1"/>
  <c r="R93" i="36"/>
  <c r="D144" i="36"/>
  <c r="G144" i="36" s="1"/>
  <c r="J144" i="36" s="1"/>
  <c r="S144" i="36" s="1"/>
  <c r="G130" i="36"/>
  <c r="J130" i="36" s="1"/>
  <c r="J168" i="36"/>
  <c r="G168" i="36"/>
  <c r="D253" i="36"/>
  <c r="S179" i="36"/>
  <c r="D260" i="36"/>
  <c r="S186" i="36"/>
  <c r="J209" i="36"/>
  <c r="G209" i="36"/>
  <c r="G201" i="36"/>
  <c r="J201" i="36"/>
  <c r="J195" i="36"/>
  <c r="G195" i="36"/>
  <c r="J205" i="36"/>
  <c r="G205" i="36"/>
  <c r="G137" i="36"/>
  <c r="J137" i="36" s="1"/>
  <c r="D146" i="36"/>
  <c r="G146" i="36" s="1"/>
  <c r="J146" i="36" s="1"/>
  <c r="S146" i="36" s="1"/>
  <c r="L139" i="36"/>
  <c r="L148" i="36" s="1"/>
  <c r="R347" i="36"/>
  <c r="L419" i="36" s="1"/>
  <c r="O347" i="36"/>
  <c r="L365" i="36"/>
  <c r="O365" i="36" s="1"/>
  <c r="R365" i="36" s="1"/>
  <c r="R327" i="36"/>
  <c r="L399" i="36" s="1"/>
  <c r="O399" i="36" s="1"/>
  <c r="R399" i="36" s="1"/>
  <c r="O327" i="36"/>
  <c r="O266" i="36"/>
  <c r="R266" i="36" s="1"/>
  <c r="L340" i="36" s="1"/>
  <c r="R330" i="36"/>
  <c r="L402" i="36" s="1"/>
  <c r="O402" i="36" s="1"/>
  <c r="R402" i="36" s="1"/>
  <c r="O330" i="36"/>
  <c r="G169" i="36"/>
  <c r="J169" i="36"/>
  <c r="S110" i="36"/>
  <c r="G206" i="36"/>
  <c r="J206" i="36" s="1"/>
  <c r="D219" i="36"/>
  <c r="G219" i="36" s="1"/>
  <c r="J219" i="36" s="1"/>
  <c r="O255" i="36"/>
  <c r="R255" i="36" s="1"/>
  <c r="L329" i="36"/>
  <c r="J191" i="36"/>
  <c r="G191" i="36"/>
  <c r="O272" i="36"/>
  <c r="R272" i="36" s="1"/>
  <c r="L346" i="36" s="1"/>
  <c r="O245" i="36"/>
  <c r="R245" i="36" s="1"/>
  <c r="L319" i="36" s="1"/>
  <c r="O265" i="36"/>
  <c r="R265" i="36" s="1"/>
  <c r="L339" i="36" s="1"/>
  <c r="R317" i="36"/>
  <c r="L389" i="36" s="1"/>
  <c r="O389" i="36" s="1"/>
  <c r="R389" i="36" s="1"/>
  <c r="O317" i="36"/>
  <c r="G182" i="36"/>
  <c r="J182" i="36"/>
  <c r="R355" i="36"/>
  <c r="L427" i="36" s="1"/>
  <c r="O427" i="36" s="1"/>
  <c r="R427" i="36" s="1"/>
  <c r="O355" i="36"/>
  <c r="G177" i="36"/>
  <c r="J177" i="36"/>
  <c r="R337" i="36"/>
  <c r="L409" i="36" s="1"/>
  <c r="O409" i="36" s="1"/>
  <c r="R409" i="36" s="1"/>
  <c r="O337" i="36"/>
  <c r="G183" i="36"/>
  <c r="J183" i="36"/>
  <c r="S65" i="36"/>
  <c r="S74" i="36" s="1"/>
  <c r="J193" i="36"/>
  <c r="G193" i="36"/>
  <c r="O204" i="36"/>
  <c r="L218" i="36"/>
  <c r="O218" i="36" s="1"/>
  <c r="R218" i="36" s="1"/>
  <c r="R204" i="36"/>
  <c r="L278" i="36" s="1"/>
  <c r="J196" i="36"/>
  <c r="G196" i="36"/>
  <c r="R316" i="36"/>
  <c r="L388" i="36" s="1"/>
  <c r="O388" i="36" s="1"/>
  <c r="R388" i="36" s="1"/>
  <c r="O316" i="36"/>
  <c r="G136" i="36"/>
  <c r="J136" i="36" s="1"/>
  <c r="D141" i="36"/>
  <c r="G141" i="36" s="1"/>
  <c r="J141" i="36" s="1"/>
  <c r="S141" i="36" s="1"/>
  <c r="L360" i="36"/>
  <c r="O286" i="36"/>
  <c r="R286" i="36" s="1"/>
  <c r="L295" i="36"/>
  <c r="O295" i="36" s="1"/>
  <c r="R295" i="36" s="1"/>
  <c r="G93" i="36"/>
  <c r="D140" i="36"/>
  <c r="G140" i="36" s="1"/>
  <c r="J140" i="36" s="1"/>
  <c r="S140" i="36" s="1"/>
  <c r="D139" i="36"/>
  <c r="O252" i="36"/>
  <c r="R252" i="36" s="1"/>
  <c r="L326" i="36" s="1"/>
  <c r="R350" i="36"/>
  <c r="L422" i="36" s="1"/>
  <c r="O422" i="36" s="1"/>
  <c r="R422" i="36" s="1"/>
  <c r="O350" i="36"/>
  <c r="S120" i="36"/>
  <c r="D258" i="36"/>
  <c r="J173" i="36"/>
  <c r="G173" i="36"/>
  <c r="R336" i="36"/>
  <c r="L408" i="36" s="1"/>
  <c r="O408" i="36" s="1"/>
  <c r="R408" i="36" s="1"/>
  <c r="O336" i="36"/>
  <c r="O324" i="36"/>
  <c r="R324" i="36"/>
  <c r="L396" i="36" s="1"/>
  <c r="O396" i="36" s="1"/>
  <c r="R396" i="36" s="1"/>
  <c r="S134" i="36"/>
  <c r="J172" i="36"/>
  <c r="G172" i="36"/>
  <c r="D276" i="36"/>
  <c r="S202" i="36"/>
  <c r="R344" i="36"/>
  <c r="L416" i="36" s="1"/>
  <c r="O416" i="36" s="1"/>
  <c r="R416" i="36" s="1"/>
  <c r="O344" i="36"/>
  <c r="R353" i="36"/>
  <c r="L425" i="36" s="1"/>
  <c r="O425" i="36" s="1"/>
  <c r="R425" i="36" s="1"/>
  <c r="O353" i="36"/>
  <c r="D143" i="36"/>
  <c r="G143" i="36" s="1"/>
  <c r="J143" i="36" s="1"/>
  <c r="S143" i="36" s="1"/>
  <c r="G125" i="36"/>
  <c r="J125" i="36" s="1"/>
  <c r="L289" i="36"/>
  <c r="O289" i="36" s="1"/>
  <c r="R289" i="36" s="1"/>
  <c r="O284" i="36"/>
  <c r="R284" i="36" s="1"/>
  <c r="L358" i="36"/>
  <c r="S124" i="36"/>
  <c r="R342" i="36"/>
  <c r="L414" i="36" s="1"/>
  <c r="O414" i="36" s="1"/>
  <c r="R414" i="36" s="1"/>
  <c r="O342" i="36"/>
  <c r="G138" i="36"/>
  <c r="J138" i="36" s="1"/>
  <c r="D147" i="36"/>
  <c r="G147" i="36" s="1"/>
  <c r="J147" i="36" s="1"/>
  <c r="S147" i="36" s="1"/>
  <c r="S116" i="36"/>
  <c r="G188" i="36"/>
  <c r="J188" i="36"/>
  <c r="J180" i="36"/>
  <c r="G180" i="36"/>
  <c r="O277" i="36"/>
  <c r="R277" i="36" s="1"/>
  <c r="L351" i="36" s="1"/>
  <c r="O275" i="36"/>
  <c r="R275" i="36" s="1"/>
  <c r="L349" i="36" s="1"/>
  <c r="R318" i="36"/>
  <c r="L390" i="36" s="1"/>
  <c r="O390" i="36" s="1"/>
  <c r="R390" i="36" s="1"/>
  <c r="O318" i="36"/>
  <c r="S111" i="36"/>
  <c r="J197" i="36"/>
  <c r="G197" i="36"/>
  <c r="R335" i="36"/>
  <c r="L407" i="36" s="1"/>
  <c r="O407" i="36" s="1"/>
  <c r="R407" i="36" s="1"/>
  <c r="O335" i="36"/>
  <c r="R321" i="36"/>
  <c r="L393" i="36" s="1"/>
  <c r="O393" i="36" s="1"/>
  <c r="R393" i="36" s="1"/>
  <c r="O321" i="36"/>
  <c r="R322" i="36"/>
  <c r="L394" i="36" s="1"/>
  <c r="O394" i="36" s="1"/>
  <c r="R394" i="36" s="1"/>
  <c r="O322" i="36"/>
  <c r="R356" i="36"/>
  <c r="L428" i="36" s="1"/>
  <c r="O428" i="36" s="1"/>
  <c r="R428" i="36" s="1"/>
  <c r="O356" i="36"/>
  <c r="R323" i="36"/>
  <c r="L395" i="36" s="1"/>
  <c r="O395" i="36" s="1"/>
  <c r="R395" i="36" s="1"/>
  <c r="O323" i="36"/>
  <c r="S207" i="36"/>
  <c r="D281" i="36"/>
  <c r="D245" i="36"/>
  <c r="S171" i="36"/>
  <c r="O283" i="36"/>
  <c r="R283" i="36" s="1"/>
  <c r="L357" i="36" s="1"/>
  <c r="L367" i="37" l="1"/>
  <c r="O367" i="37" s="1"/>
  <c r="R367" i="37" s="1"/>
  <c r="O354" i="37"/>
  <c r="R354" i="37" s="1"/>
  <c r="L426" i="37" s="1"/>
  <c r="S288" i="37"/>
  <c r="S280" i="37"/>
  <c r="O287" i="37"/>
  <c r="O296" i="37" s="1"/>
  <c r="R265" i="37"/>
  <c r="L339" i="37" s="1"/>
  <c r="S292" i="37"/>
  <c r="S290" i="37"/>
  <c r="S289" i="37"/>
  <c r="G322" i="37"/>
  <c r="J322" i="37" s="1"/>
  <c r="G350" i="37"/>
  <c r="J350" i="37" s="1"/>
  <c r="S316" i="37"/>
  <c r="D388" i="37"/>
  <c r="G388" i="37" s="1"/>
  <c r="J388" i="37" s="1"/>
  <c r="S353" i="37"/>
  <c r="D425" i="37"/>
  <c r="G425" i="37" s="1"/>
  <c r="J425" i="37" s="1"/>
  <c r="L435" i="37"/>
  <c r="O435" i="37" s="1"/>
  <c r="R435" i="37" s="1"/>
  <c r="O430" i="37"/>
  <c r="R430" i="37" s="1"/>
  <c r="D320" i="37"/>
  <c r="S246" i="37"/>
  <c r="G335" i="37"/>
  <c r="J335" i="37" s="1"/>
  <c r="D396" i="37"/>
  <c r="G396" i="37" s="1"/>
  <c r="J396" i="37" s="1"/>
  <c r="S324" i="37"/>
  <c r="G334" i="37"/>
  <c r="J334" i="37" s="1"/>
  <c r="D341" i="37"/>
  <c r="S267" i="37"/>
  <c r="D325" i="37"/>
  <c r="S251" i="37"/>
  <c r="G354" i="37"/>
  <c r="J354" i="37" s="1"/>
  <c r="D367" i="37"/>
  <c r="G367" i="37" s="1"/>
  <c r="D330" i="37"/>
  <c r="S256" i="37"/>
  <c r="G331" i="37"/>
  <c r="J331" i="37" s="1"/>
  <c r="S284" i="37"/>
  <c r="D358" i="37"/>
  <c r="O426" i="37"/>
  <c r="R426" i="37" s="1"/>
  <c r="L439" i="37"/>
  <c r="O439" i="37" s="1"/>
  <c r="R439" i="37" s="1"/>
  <c r="D336" i="37"/>
  <c r="S262" i="37"/>
  <c r="G346" i="37"/>
  <c r="J346" i="37" s="1"/>
  <c r="D368" i="37"/>
  <c r="G368" i="37" s="1"/>
  <c r="G359" i="37"/>
  <c r="J359" i="37" s="1"/>
  <c r="D326" i="37"/>
  <c r="S252" i="37"/>
  <c r="D349" i="37"/>
  <c r="S275" i="37"/>
  <c r="G338" i="37"/>
  <c r="J338" i="37" s="1"/>
  <c r="D344" i="37"/>
  <c r="S270" i="37"/>
  <c r="L440" i="37"/>
  <c r="O440" i="37" s="1"/>
  <c r="R440" i="37" s="1"/>
  <c r="O431" i="37"/>
  <c r="R431" i="37" s="1"/>
  <c r="D411" i="37"/>
  <c r="G411" i="37" s="1"/>
  <c r="J411" i="37" s="1"/>
  <c r="G348" i="37"/>
  <c r="J348" i="37" s="1"/>
  <c r="D400" i="37"/>
  <c r="G400" i="37" s="1"/>
  <c r="J400" i="37" s="1"/>
  <c r="S328" i="37"/>
  <c r="R319" i="37"/>
  <c r="O319" i="37"/>
  <c r="G287" i="37"/>
  <c r="G296" i="37" s="1"/>
  <c r="G351" i="37"/>
  <c r="J351" i="37" s="1"/>
  <c r="S283" i="37"/>
  <c r="D365" i="37"/>
  <c r="G365" i="37" s="1"/>
  <c r="G347" i="37"/>
  <c r="J347" i="37" s="1"/>
  <c r="D356" i="37"/>
  <c r="S282" i="37"/>
  <c r="D337" i="37"/>
  <c r="S263" i="37"/>
  <c r="S278" i="37"/>
  <c r="D352" i="37"/>
  <c r="G342" i="37"/>
  <c r="J342" i="37" s="1"/>
  <c r="D412" i="37"/>
  <c r="G412" i="37" s="1"/>
  <c r="J412" i="37" s="1"/>
  <c r="S340" i="37"/>
  <c r="D315" i="37"/>
  <c r="J287" i="37"/>
  <c r="S241" i="37"/>
  <c r="D323" i="37"/>
  <c r="S249" i="37"/>
  <c r="G327" i="37"/>
  <c r="J327" i="37" s="1"/>
  <c r="D369" i="37"/>
  <c r="G369" i="37" s="1"/>
  <c r="G360" i="37"/>
  <c r="J360" i="37" s="1"/>
  <c r="G343" i="37"/>
  <c r="J343" i="37" s="1"/>
  <c r="D401" i="37"/>
  <c r="G401" i="37" s="1"/>
  <c r="J401" i="37" s="1"/>
  <c r="S329" i="37"/>
  <c r="D296" i="37"/>
  <c r="R287" i="37"/>
  <c r="R296" i="37" s="1"/>
  <c r="D332" i="37"/>
  <c r="S258" i="37"/>
  <c r="G355" i="37"/>
  <c r="J355" i="37" s="1"/>
  <c r="G333" i="37"/>
  <c r="J333" i="37" s="1"/>
  <c r="D393" i="37"/>
  <c r="G393" i="37" s="1"/>
  <c r="J393" i="37" s="1"/>
  <c r="S321" i="37"/>
  <c r="L362" i="37"/>
  <c r="O362" i="37" s="1"/>
  <c r="R362" i="37" s="1"/>
  <c r="R315" i="37"/>
  <c r="O315" i="37"/>
  <c r="D389" i="37"/>
  <c r="G389" i="37" s="1"/>
  <c r="J389" i="37" s="1"/>
  <c r="S317" i="37"/>
  <c r="S318" i="37"/>
  <c r="D390" i="37"/>
  <c r="G390" i="37" s="1"/>
  <c r="J390" i="37" s="1"/>
  <c r="G345" i="37"/>
  <c r="J345" i="37" s="1"/>
  <c r="J174" i="36"/>
  <c r="G174" i="36"/>
  <c r="J198" i="36"/>
  <c r="G198" i="36"/>
  <c r="D257" i="36"/>
  <c r="S183" i="36"/>
  <c r="R339" i="36"/>
  <c r="L411" i="36" s="1"/>
  <c r="O411" i="36" s="1"/>
  <c r="R411" i="36" s="1"/>
  <c r="O339" i="36"/>
  <c r="L437" i="36"/>
  <c r="O437" i="36" s="1"/>
  <c r="R437" i="36" s="1"/>
  <c r="O419" i="36"/>
  <c r="R419" i="36" s="1"/>
  <c r="J185" i="36"/>
  <c r="G185" i="36"/>
  <c r="D277" i="36"/>
  <c r="S203" i="36"/>
  <c r="D263" i="36"/>
  <c r="S189" i="36"/>
  <c r="D283" i="36"/>
  <c r="S209" i="36"/>
  <c r="G245" i="36"/>
  <c r="J245" i="36" s="1"/>
  <c r="D254" i="36"/>
  <c r="S180" i="36"/>
  <c r="L363" i="36"/>
  <c r="O363" i="36" s="1"/>
  <c r="R363" i="36" s="1"/>
  <c r="R358" i="36"/>
  <c r="L430" i="36" s="1"/>
  <c r="O358" i="36"/>
  <c r="D246" i="36"/>
  <c r="S172" i="36"/>
  <c r="G194" i="36"/>
  <c r="J194" i="36"/>
  <c r="S136" i="36"/>
  <c r="R184" i="36"/>
  <c r="L216" i="36"/>
  <c r="O216" i="36" s="1"/>
  <c r="R216" i="36" s="1"/>
  <c r="S216" i="36" s="1"/>
  <c r="O184" i="36"/>
  <c r="G260" i="36"/>
  <c r="J260" i="36" s="1"/>
  <c r="O345" i="36"/>
  <c r="R345" i="36"/>
  <c r="L417" i="36" s="1"/>
  <c r="O417" i="36" s="1"/>
  <c r="R417" i="36" s="1"/>
  <c r="S196" i="36"/>
  <c r="D270" i="36"/>
  <c r="D148" i="36"/>
  <c r="R357" i="36"/>
  <c r="L429" i="36" s="1"/>
  <c r="O429" i="36" s="1"/>
  <c r="R429" i="36" s="1"/>
  <c r="O357" i="36"/>
  <c r="O360" i="36"/>
  <c r="L369" i="36"/>
  <c r="O369" i="36" s="1"/>
  <c r="R369" i="36" s="1"/>
  <c r="R360" i="36"/>
  <c r="L432" i="36" s="1"/>
  <c r="D280" i="36"/>
  <c r="G281" i="36"/>
  <c r="J281" i="36" s="1"/>
  <c r="D262" i="36"/>
  <c r="S188" i="36"/>
  <c r="D243" i="36"/>
  <c r="S169" i="36"/>
  <c r="D250" i="36"/>
  <c r="S176" i="36"/>
  <c r="S132" i="36"/>
  <c r="J175" i="36"/>
  <c r="G175" i="36"/>
  <c r="D279" i="36"/>
  <c r="S205" i="36"/>
  <c r="S130" i="36"/>
  <c r="G276" i="36"/>
  <c r="J276" i="36" s="1"/>
  <c r="D271" i="36"/>
  <c r="S197" i="36"/>
  <c r="J208" i="36"/>
  <c r="G208" i="36"/>
  <c r="R319" i="36"/>
  <c r="L391" i="36" s="1"/>
  <c r="O391" i="36" s="1"/>
  <c r="R391" i="36" s="1"/>
  <c r="O319" i="36"/>
  <c r="S137" i="36"/>
  <c r="G253" i="36"/>
  <c r="J253" i="36" s="1"/>
  <c r="D266" i="36"/>
  <c r="S192" i="36"/>
  <c r="D255" i="36"/>
  <c r="S181" i="36"/>
  <c r="J190" i="36"/>
  <c r="G190" i="36"/>
  <c r="S125" i="36"/>
  <c r="D251" i="36"/>
  <c r="S177" i="36"/>
  <c r="D252" i="36"/>
  <c r="S178" i="36"/>
  <c r="R346" i="36"/>
  <c r="L418" i="36" s="1"/>
  <c r="O418" i="36" s="1"/>
  <c r="R418" i="36" s="1"/>
  <c r="O346" i="36"/>
  <c r="R340" i="36"/>
  <c r="L412" i="36" s="1"/>
  <c r="O412" i="36" s="1"/>
  <c r="R412" i="36" s="1"/>
  <c r="O340" i="36"/>
  <c r="D265" i="36"/>
  <c r="S191" i="36"/>
  <c r="S195" i="36"/>
  <c r="D269" i="36"/>
  <c r="G187" i="36"/>
  <c r="J187" i="36"/>
  <c r="D274" i="36"/>
  <c r="S200" i="36"/>
  <c r="G139" i="36"/>
  <c r="G148" i="36" s="1"/>
  <c r="J93" i="36"/>
  <c r="D256" i="36"/>
  <c r="S182" i="36"/>
  <c r="R329" i="36"/>
  <c r="L401" i="36" s="1"/>
  <c r="O401" i="36" s="1"/>
  <c r="R401" i="36" s="1"/>
  <c r="O329" i="36"/>
  <c r="D275" i="36"/>
  <c r="S201" i="36"/>
  <c r="R139" i="36"/>
  <c r="R148" i="36" s="1"/>
  <c r="D242" i="36"/>
  <c r="G242" i="36" s="1"/>
  <c r="J242" i="36" s="1"/>
  <c r="S168" i="36"/>
  <c r="S138" i="36"/>
  <c r="R359" i="36"/>
  <c r="L431" i="36" s="1"/>
  <c r="O359" i="36"/>
  <c r="L368" i="36"/>
  <c r="O368" i="36" s="1"/>
  <c r="R368" i="36" s="1"/>
  <c r="O349" i="36"/>
  <c r="R349" i="36"/>
  <c r="L421" i="36" s="1"/>
  <c r="O421" i="36" s="1"/>
  <c r="R421" i="36" s="1"/>
  <c r="S173" i="36"/>
  <c r="D247" i="36"/>
  <c r="R326" i="36"/>
  <c r="L398" i="36" s="1"/>
  <c r="O398" i="36" s="1"/>
  <c r="R398" i="36" s="1"/>
  <c r="O326" i="36"/>
  <c r="L292" i="36"/>
  <c r="O292" i="36" s="1"/>
  <c r="R292" i="36" s="1"/>
  <c r="O278" i="36"/>
  <c r="R278" i="36" s="1"/>
  <c r="L352" i="36"/>
  <c r="R333" i="36"/>
  <c r="L405" i="36" s="1"/>
  <c r="O405" i="36" s="1"/>
  <c r="R405" i="36" s="1"/>
  <c r="O333" i="36"/>
  <c r="R351" i="36"/>
  <c r="L423" i="36" s="1"/>
  <c r="O423" i="36" s="1"/>
  <c r="R423" i="36" s="1"/>
  <c r="O351" i="36"/>
  <c r="D290" i="36"/>
  <c r="G290" i="36" s="1"/>
  <c r="J290" i="36" s="1"/>
  <c r="D267" i="36"/>
  <c r="S193" i="36"/>
  <c r="D244" i="36"/>
  <c r="S170" i="36"/>
  <c r="J296" i="37" l="1"/>
  <c r="S265" i="37"/>
  <c r="S287" i="37" s="1"/>
  <c r="S296" i="37" s="1"/>
  <c r="J367" i="37"/>
  <c r="S367" i="37" s="1"/>
  <c r="J368" i="37"/>
  <c r="S368" i="37" s="1"/>
  <c r="J365" i="37"/>
  <c r="S365" i="37" s="1"/>
  <c r="J369" i="37"/>
  <c r="S369" i="37" s="1"/>
  <c r="L361" i="37"/>
  <c r="L370" i="37" s="1"/>
  <c r="G323" i="37"/>
  <c r="J323" i="37" s="1"/>
  <c r="G336" i="37"/>
  <c r="J336" i="37" s="1"/>
  <c r="G325" i="37"/>
  <c r="J325" i="37" s="1"/>
  <c r="G344" i="37"/>
  <c r="J344" i="37" s="1"/>
  <c r="L387" i="37"/>
  <c r="G356" i="37"/>
  <c r="J356" i="37" s="1"/>
  <c r="L391" i="37"/>
  <c r="O391" i="37" s="1"/>
  <c r="R391" i="37" s="1"/>
  <c r="S319" i="37"/>
  <c r="D410" i="37"/>
  <c r="G410" i="37" s="1"/>
  <c r="J410" i="37" s="1"/>
  <c r="S338" i="37"/>
  <c r="S425" i="37"/>
  <c r="G341" i="37"/>
  <c r="J341" i="37" s="1"/>
  <c r="S345" i="37"/>
  <c r="D417" i="37"/>
  <c r="G417" i="37" s="1"/>
  <c r="J417" i="37" s="1"/>
  <c r="S401" i="37"/>
  <c r="D361" i="37"/>
  <c r="G315" i="37"/>
  <c r="J315" i="37" s="1"/>
  <c r="D362" i="37"/>
  <c r="G362" i="37" s="1"/>
  <c r="D419" i="37"/>
  <c r="S347" i="37"/>
  <c r="S400" i="37"/>
  <c r="G349" i="37"/>
  <c r="J349" i="37" s="1"/>
  <c r="G358" i="37"/>
  <c r="J358" i="37" s="1"/>
  <c r="D363" i="37"/>
  <c r="G363" i="37" s="1"/>
  <c r="S388" i="37"/>
  <c r="S390" i="37"/>
  <c r="D406" i="37"/>
  <c r="G406" i="37" s="1"/>
  <c r="J406" i="37" s="1"/>
  <c r="S334" i="37"/>
  <c r="S332" i="37"/>
  <c r="D364" i="37"/>
  <c r="G364" i="37" s="1"/>
  <c r="S393" i="37"/>
  <c r="S343" i="37"/>
  <c r="D415" i="37"/>
  <c r="G415" i="37" s="1"/>
  <c r="J415" i="37" s="1"/>
  <c r="S412" i="37"/>
  <c r="D420" i="37"/>
  <c r="G420" i="37" s="1"/>
  <c r="J420" i="37" s="1"/>
  <c r="S348" i="37"/>
  <c r="G326" i="37"/>
  <c r="J326" i="37" s="1"/>
  <c r="G357" i="37"/>
  <c r="J357" i="37" s="1"/>
  <c r="D403" i="37"/>
  <c r="G403" i="37" s="1"/>
  <c r="J403" i="37" s="1"/>
  <c r="S331" i="37"/>
  <c r="S396" i="37"/>
  <c r="S350" i="37"/>
  <c r="D422" i="37"/>
  <c r="G422" i="37" s="1"/>
  <c r="J422" i="37" s="1"/>
  <c r="D405" i="37"/>
  <c r="G405" i="37" s="1"/>
  <c r="J405" i="37" s="1"/>
  <c r="S333" i="37"/>
  <c r="D432" i="37"/>
  <c r="S360" i="37"/>
  <c r="D414" i="37"/>
  <c r="G414" i="37" s="1"/>
  <c r="J414" i="37" s="1"/>
  <c r="S342" i="37"/>
  <c r="S389" i="37"/>
  <c r="D366" i="37"/>
  <c r="G366" i="37" s="1"/>
  <c r="G352" i="37"/>
  <c r="J352" i="37" s="1"/>
  <c r="O339" i="37"/>
  <c r="O361" i="37" s="1"/>
  <c r="O370" i="37" s="1"/>
  <c r="R339" i="37"/>
  <c r="R361" i="37" s="1"/>
  <c r="R370" i="37" s="1"/>
  <c r="S359" i="37"/>
  <c r="D431" i="37"/>
  <c r="G330" i="37"/>
  <c r="J330" i="37" s="1"/>
  <c r="S335" i="37"/>
  <c r="D407" i="37"/>
  <c r="G407" i="37" s="1"/>
  <c r="J407" i="37" s="1"/>
  <c r="G337" i="37"/>
  <c r="J337" i="37" s="1"/>
  <c r="S355" i="37"/>
  <c r="D427" i="37"/>
  <c r="G427" i="37" s="1"/>
  <c r="J427" i="37" s="1"/>
  <c r="D399" i="37"/>
  <c r="G399" i="37" s="1"/>
  <c r="J399" i="37" s="1"/>
  <c r="S327" i="37"/>
  <c r="D423" i="37"/>
  <c r="G423" i="37" s="1"/>
  <c r="J423" i="37" s="1"/>
  <c r="S351" i="37"/>
  <c r="S346" i="37"/>
  <c r="D418" i="37"/>
  <c r="G418" i="37" s="1"/>
  <c r="J418" i="37" s="1"/>
  <c r="D426" i="37"/>
  <c r="S354" i="37"/>
  <c r="G320" i="37"/>
  <c r="J320" i="37" s="1"/>
  <c r="D394" i="37"/>
  <c r="G394" i="37" s="1"/>
  <c r="J394" i="37" s="1"/>
  <c r="S322" i="37"/>
  <c r="G275" i="36"/>
  <c r="J275" i="36" s="1"/>
  <c r="G199" i="36"/>
  <c r="D217" i="36"/>
  <c r="G217" i="36" s="1"/>
  <c r="J217" i="36" s="1"/>
  <c r="S217" i="36" s="1"/>
  <c r="J199" i="36"/>
  <c r="D249" i="36"/>
  <c r="S175" i="36"/>
  <c r="D293" i="36"/>
  <c r="G293" i="36" s="1"/>
  <c r="J293" i="36" s="1"/>
  <c r="G280" i="36"/>
  <c r="J280" i="36" s="1"/>
  <c r="D259" i="36"/>
  <c r="S185" i="36"/>
  <c r="O430" i="36"/>
  <c r="R430" i="36" s="1"/>
  <c r="L435" i="36"/>
  <c r="O435" i="36" s="1"/>
  <c r="R435" i="36" s="1"/>
  <c r="O432" i="36"/>
  <c r="R432" i="36" s="1"/>
  <c r="L441" i="36"/>
  <c r="O441" i="36" s="1"/>
  <c r="R441" i="36" s="1"/>
  <c r="D332" i="36"/>
  <c r="G265" i="36"/>
  <c r="J265" i="36" s="1"/>
  <c r="D264" i="36"/>
  <c r="S190" i="36"/>
  <c r="S208" i="36"/>
  <c r="D282" i="36"/>
  <c r="L219" i="36"/>
  <c r="O219" i="36" s="1"/>
  <c r="R219" i="36" s="1"/>
  <c r="S219" i="36" s="1"/>
  <c r="O206" i="36"/>
  <c r="R206" i="36" s="1"/>
  <c r="G254" i="36"/>
  <c r="J254" i="36" s="1"/>
  <c r="G269" i="36"/>
  <c r="J269" i="36" s="1"/>
  <c r="L258" i="36"/>
  <c r="S184" i="36"/>
  <c r="D334" i="36"/>
  <c r="S260" i="36"/>
  <c r="L440" i="36"/>
  <c r="O440" i="36" s="1"/>
  <c r="R440" i="36" s="1"/>
  <c r="O431" i="36"/>
  <c r="R431" i="36" s="1"/>
  <c r="G256" i="36"/>
  <c r="J256" i="36" s="1"/>
  <c r="G255" i="36"/>
  <c r="J255" i="36" s="1"/>
  <c r="G271" i="36"/>
  <c r="J271" i="36" s="1"/>
  <c r="G250" i="36"/>
  <c r="J250" i="36" s="1"/>
  <c r="D319" i="36"/>
  <c r="S245" i="36"/>
  <c r="R352" i="36"/>
  <c r="L424" i="36" s="1"/>
  <c r="O352" i="36"/>
  <c r="L366" i="36"/>
  <c r="O366" i="36" s="1"/>
  <c r="R366" i="36" s="1"/>
  <c r="S93" i="36"/>
  <c r="S139" i="36" s="1"/>
  <c r="S148" i="36" s="1"/>
  <c r="J139" i="36"/>
  <c r="J148" i="36" s="1"/>
  <c r="J210" i="36"/>
  <c r="G210" i="36"/>
  <c r="D215" i="36"/>
  <c r="G215" i="36" s="1"/>
  <c r="J215" i="36" s="1"/>
  <c r="S215" i="36" s="1"/>
  <c r="G212" i="36"/>
  <c r="D221" i="36"/>
  <c r="G221" i="36" s="1"/>
  <c r="J221" i="36" s="1"/>
  <c r="S221" i="36" s="1"/>
  <c r="J212" i="36"/>
  <c r="D268" i="36"/>
  <c r="S194" i="36"/>
  <c r="G270" i="36"/>
  <c r="J270" i="36" s="1"/>
  <c r="G274" i="36"/>
  <c r="J274" i="36" s="1"/>
  <c r="G252" i="36"/>
  <c r="J252" i="36" s="1"/>
  <c r="D327" i="36"/>
  <c r="S253" i="36"/>
  <c r="D218" i="36"/>
  <c r="G218" i="36" s="1"/>
  <c r="J218" i="36" s="1"/>
  <c r="S218" i="36" s="1"/>
  <c r="J204" i="36"/>
  <c r="G204" i="36"/>
  <c r="G262" i="36"/>
  <c r="J262" i="36" s="1"/>
  <c r="G263" i="36"/>
  <c r="J263" i="36" s="1"/>
  <c r="D272" i="36"/>
  <c r="S198" i="36"/>
  <c r="D350" i="36"/>
  <c r="S276" i="36"/>
  <c r="G283" i="36"/>
  <c r="J283" i="36" s="1"/>
  <c r="D261" i="36"/>
  <c r="S187" i="36"/>
  <c r="G246" i="36"/>
  <c r="J246" i="36" s="1"/>
  <c r="G266" i="36"/>
  <c r="J266" i="36" s="1"/>
  <c r="G243" i="36"/>
  <c r="J243" i="36" s="1"/>
  <c r="G257" i="36"/>
  <c r="J257" i="36" s="1"/>
  <c r="G244" i="36"/>
  <c r="J244" i="36" s="1"/>
  <c r="G267" i="36"/>
  <c r="J267" i="36" s="1"/>
  <c r="G247" i="36"/>
  <c r="J247" i="36" s="1"/>
  <c r="L214" i="36"/>
  <c r="O214" i="36" s="1"/>
  <c r="R214" i="36" s="1"/>
  <c r="R167" i="36"/>
  <c r="L213" i="36"/>
  <c r="O167" i="36"/>
  <c r="G251" i="36"/>
  <c r="J251" i="36" s="1"/>
  <c r="G211" i="36"/>
  <c r="D220" i="36"/>
  <c r="G220" i="36" s="1"/>
  <c r="J220" i="36" s="1"/>
  <c r="S220" i="36" s="1"/>
  <c r="J211" i="36"/>
  <c r="G279" i="36"/>
  <c r="J279" i="36" s="1"/>
  <c r="S281" i="36"/>
  <c r="D355" i="36"/>
  <c r="G277" i="36"/>
  <c r="J277" i="36" s="1"/>
  <c r="D248" i="36"/>
  <c r="S174" i="36"/>
  <c r="J362" i="37" l="1"/>
  <c r="S362" i="37" s="1"/>
  <c r="J363" i="37"/>
  <c r="S363" i="37" s="1"/>
  <c r="J366" i="37"/>
  <c r="S366" i="37" s="1"/>
  <c r="J364" i="37"/>
  <c r="S364" i="37" s="1"/>
  <c r="S427" i="37"/>
  <c r="S422" i="37"/>
  <c r="G419" i="37"/>
  <c r="J419" i="37" s="1"/>
  <c r="D437" i="37"/>
  <c r="G437" i="37" s="1"/>
  <c r="J437" i="37" s="1"/>
  <c r="S437" i="37" s="1"/>
  <c r="D413" i="37"/>
  <c r="G413" i="37" s="1"/>
  <c r="J413" i="37" s="1"/>
  <c r="S341" i="37"/>
  <c r="D398" i="37"/>
  <c r="G398" i="37" s="1"/>
  <c r="J398" i="37" s="1"/>
  <c r="S326" i="37"/>
  <c r="S394" i="37"/>
  <c r="D424" i="37"/>
  <c r="S352" i="37"/>
  <c r="S420" i="37"/>
  <c r="O387" i="37"/>
  <c r="L434" i="37"/>
  <c r="O434" i="37" s="1"/>
  <c r="R434" i="37" s="1"/>
  <c r="G361" i="37"/>
  <c r="G370" i="37" s="1"/>
  <c r="D392" i="37"/>
  <c r="G392" i="37" s="1"/>
  <c r="J392" i="37" s="1"/>
  <c r="S320" i="37"/>
  <c r="S337" i="37"/>
  <c r="D409" i="37"/>
  <c r="G409" i="37" s="1"/>
  <c r="J409" i="37" s="1"/>
  <c r="J361" i="37"/>
  <c r="D387" i="37"/>
  <c r="S315" i="37"/>
  <c r="S344" i="37"/>
  <c r="D416" i="37"/>
  <c r="G416" i="37" s="1"/>
  <c r="J416" i="37" s="1"/>
  <c r="S407" i="37"/>
  <c r="S415" i="37"/>
  <c r="D370" i="37"/>
  <c r="S399" i="37"/>
  <c r="G426" i="37"/>
  <c r="J426" i="37" s="1"/>
  <c r="D439" i="37"/>
  <c r="G439" i="37" s="1"/>
  <c r="J439" i="37" s="1"/>
  <c r="S439" i="37" s="1"/>
  <c r="S403" i="37"/>
  <c r="D397" i="37"/>
  <c r="G397" i="37" s="1"/>
  <c r="J397" i="37" s="1"/>
  <c r="S325" i="37"/>
  <c r="S418" i="37"/>
  <c r="D430" i="37"/>
  <c r="S358" i="37"/>
  <c r="S410" i="37"/>
  <c r="D408" i="37"/>
  <c r="G408" i="37" s="1"/>
  <c r="J408" i="37" s="1"/>
  <c r="S336" i="37"/>
  <c r="S414" i="37"/>
  <c r="S417" i="37"/>
  <c r="G431" i="37"/>
  <c r="J431" i="37" s="1"/>
  <c r="D440" i="37"/>
  <c r="G440" i="37" s="1"/>
  <c r="J440" i="37" s="1"/>
  <c r="S440" i="37" s="1"/>
  <c r="D421" i="37"/>
  <c r="G421" i="37" s="1"/>
  <c r="J421" i="37" s="1"/>
  <c r="S349" i="37"/>
  <c r="S391" i="37"/>
  <c r="S405" i="37"/>
  <c r="S423" i="37"/>
  <c r="G432" i="37"/>
  <c r="J432" i="37" s="1"/>
  <c r="D441" i="37"/>
  <c r="G441" i="37" s="1"/>
  <c r="J441" i="37" s="1"/>
  <c r="S441" i="37" s="1"/>
  <c r="S357" i="37"/>
  <c r="D429" i="37"/>
  <c r="G429" i="37" s="1"/>
  <c r="J429" i="37" s="1"/>
  <c r="D428" i="37"/>
  <c r="G428" i="37" s="1"/>
  <c r="J428" i="37" s="1"/>
  <c r="S356" i="37"/>
  <c r="S323" i="37"/>
  <c r="D395" i="37"/>
  <c r="G395" i="37" s="1"/>
  <c r="J395" i="37" s="1"/>
  <c r="S406" i="37"/>
  <c r="S330" i="37"/>
  <c r="D402" i="37"/>
  <c r="G402" i="37" s="1"/>
  <c r="J402" i="37" s="1"/>
  <c r="L411" i="37"/>
  <c r="O411" i="37" s="1"/>
  <c r="R411" i="37" s="1"/>
  <c r="S339" i="37"/>
  <c r="O213" i="36"/>
  <c r="O222" i="36" s="1"/>
  <c r="L222" i="36"/>
  <c r="S251" i="36"/>
  <c r="D325" i="36"/>
  <c r="J327" i="36"/>
  <c r="G327" i="36"/>
  <c r="J319" i="36"/>
  <c r="G319" i="36"/>
  <c r="J334" i="36"/>
  <c r="G334" i="36"/>
  <c r="G264" i="36"/>
  <c r="J264" i="36" s="1"/>
  <c r="G259" i="36"/>
  <c r="J259" i="36" s="1"/>
  <c r="S212" i="36"/>
  <c r="D286" i="36"/>
  <c r="D331" i="36"/>
  <c r="S257" i="36"/>
  <c r="J350" i="36"/>
  <c r="G350" i="36"/>
  <c r="D324" i="36"/>
  <c r="S250" i="36"/>
  <c r="D354" i="36"/>
  <c r="D318" i="36"/>
  <c r="S244" i="36"/>
  <c r="G248" i="36"/>
  <c r="J248" i="36" s="1"/>
  <c r="D326" i="36"/>
  <c r="S252" i="36"/>
  <c r="L290" i="36"/>
  <c r="O290" i="36" s="1"/>
  <c r="R290" i="36" s="1"/>
  <c r="S290" i="36" s="1"/>
  <c r="O258" i="36"/>
  <c r="R258" i="36" s="1"/>
  <c r="D339" i="36"/>
  <c r="S265" i="36"/>
  <c r="D317" i="36"/>
  <c r="S243" i="36"/>
  <c r="G272" i="36"/>
  <c r="J272" i="36" s="1"/>
  <c r="D348" i="36"/>
  <c r="S274" i="36"/>
  <c r="D351" i="36"/>
  <c r="S277" i="36"/>
  <c r="S210" i="36"/>
  <c r="D284" i="36"/>
  <c r="J355" i="36"/>
  <c r="G355" i="36"/>
  <c r="D340" i="36"/>
  <c r="S266" i="36"/>
  <c r="D337" i="36"/>
  <c r="S263" i="36"/>
  <c r="D214" i="36"/>
  <c r="G214" i="36" s="1"/>
  <c r="J214" i="36" s="1"/>
  <c r="S214" i="36" s="1"/>
  <c r="D213" i="36"/>
  <c r="J167" i="36"/>
  <c r="G167" i="36"/>
  <c r="G213" i="36" s="1"/>
  <c r="D273" i="36"/>
  <c r="S199" i="36"/>
  <c r="G249" i="36"/>
  <c r="J249" i="36" s="1"/>
  <c r="D336" i="36"/>
  <c r="S262" i="36"/>
  <c r="D316" i="36"/>
  <c r="S242" i="36"/>
  <c r="D329" i="36"/>
  <c r="S255" i="36"/>
  <c r="D328" i="36"/>
  <c r="S254" i="36"/>
  <c r="L280" i="36"/>
  <c r="S206" i="36"/>
  <c r="L241" i="36"/>
  <c r="O241" i="36" s="1"/>
  <c r="R241" i="36" s="1"/>
  <c r="R213" i="36"/>
  <c r="R222" i="36" s="1"/>
  <c r="D343" i="36"/>
  <c r="S269" i="36"/>
  <c r="D321" i="36"/>
  <c r="S247" i="36"/>
  <c r="D353" i="36"/>
  <c r="S279" i="36"/>
  <c r="D344" i="36"/>
  <c r="S270" i="36"/>
  <c r="D330" i="36"/>
  <c r="S256" i="36"/>
  <c r="D345" i="36"/>
  <c r="S271" i="36"/>
  <c r="D320" i="36"/>
  <c r="S211" i="36"/>
  <c r="D285" i="36"/>
  <c r="D341" i="36"/>
  <c r="S267" i="36"/>
  <c r="G261" i="36"/>
  <c r="J261" i="36" s="1"/>
  <c r="D278" i="36"/>
  <c r="S204" i="36"/>
  <c r="G282" i="36"/>
  <c r="J282" i="36" s="1"/>
  <c r="D349" i="36"/>
  <c r="S275" i="36"/>
  <c r="D364" i="36"/>
  <c r="G364" i="36" s="1"/>
  <c r="J364" i="36" s="1"/>
  <c r="J332" i="36"/>
  <c r="D357" i="36"/>
  <c r="S283" i="36"/>
  <c r="G268" i="36"/>
  <c r="J268" i="36" s="1"/>
  <c r="L438" i="36"/>
  <c r="O438" i="36" s="1"/>
  <c r="R438" i="36" s="1"/>
  <c r="R424" i="36"/>
  <c r="O424" i="36"/>
  <c r="J370" i="37" l="1"/>
  <c r="S361" i="37"/>
  <c r="S370" i="37" s="1"/>
  <c r="S428" i="37"/>
  <c r="S421" i="37"/>
  <c r="S398" i="37"/>
  <c r="S409" i="37"/>
  <c r="S431" i="37"/>
  <c r="S413" i="37"/>
  <c r="L433" i="37"/>
  <c r="L442" i="37" s="1"/>
  <c r="S429" i="37"/>
  <c r="S402" i="37"/>
  <c r="S397" i="37"/>
  <c r="S416" i="37"/>
  <c r="O433" i="37"/>
  <c r="O442" i="37" s="1"/>
  <c r="R387" i="37"/>
  <c r="S419" i="37"/>
  <c r="D435" i="37"/>
  <c r="G435" i="37" s="1"/>
  <c r="J435" i="37" s="1"/>
  <c r="S435" i="37" s="1"/>
  <c r="G430" i="37"/>
  <c r="J430" i="37" s="1"/>
  <c r="S411" i="37"/>
  <c r="D434" i="37"/>
  <c r="G434" i="37" s="1"/>
  <c r="J434" i="37" s="1"/>
  <c r="S434" i="37" s="1"/>
  <c r="D433" i="37"/>
  <c r="G387" i="37"/>
  <c r="S392" i="37"/>
  <c r="S432" i="37"/>
  <c r="S395" i="37"/>
  <c r="S408" i="37"/>
  <c r="S426" i="37"/>
  <c r="D438" i="37"/>
  <c r="G438" i="37" s="1"/>
  <c r="J438" i="37" s="1"/>
  <c r="S438" i="37" s="1"/>
  <c r="J424" i="37"/>
  <c r="G424" i="37"/>
  <c r="G222" i="36"/>
  <c r="J320" i="36"/>
  <c r="G320" i="36"/>
  <c r="J343" i="36"/>
  <c r="G343" i="36"/>
  <c r="J336" i="36"/>
  <c r="G336" i="36"/>
  <c r="G340" i="36"/>
  <c r="J340" i="36"/>
  <c r="J317" i="36"/>
  <c r="G317" i="36"/>
  <c r="J318" i="36"/>
  <c r="G318" i="36"/>
  <c r="D333" i="36"/>
  <c r="S259" i="36"/>
  <c r="J349" i="36"/>
  <c r="G349" i="36"/>
  <c r="D356" i="36"/>
  <c r="S282" i="36"/>
  <c r="G345" i="36"/>
  <c r="J345" i="36"/>
  <c r="L288" i="36"/>
  <c r="O288" i="36" s="1"/>
  <c r="R288" i="36" s="1"/>
  <c r="L287" i="36"/>
  <c r="S355" i="36"/>
  <c r="D427" i="36"/>
  <c r="G427" i="36" s="1"/>
  <c r="J427" i="36" s="1"/>
  <c r="G354" i="36"/>
  <c r="J354" i="36" s="1"/>
  <c r="D367" i="36"/>
  <c r="G367" i="36" s="1"/>
  <c r="J367" i="36" s="1"/>
  <c r="D338" i="36"/>
  <c r="S264" i="36"/>
  <c r="D289" i="36"/>
  <c r="G289" i="36" s="1"/>
  <c r="J289" i="36" s="1"/>
  <c r="S289" i="36" s="1"/>
  <c r="G284" i="36"/>
  <c r="J284" i="36" s="1"/>
  <c r="J339" i="36"/>
  <c r="G339" i="36"/>
  <c r="J330" i="36"/>
  <c r="G330" i="36"/>
  <c r="L293" i="36"/>
  <c r="O293" i="36" s="1"/>
  <c r="R293" i="36" s="1"/>
  <c r="S293" i="36" s="1"/>
  <c r="O280" i="36"/>
  <c r="R280" i="36" s="1"/>
  <c r="G273" i="36"/>
  <c r="J273" i="36" s="1"/>
  <c r="D291" i="36"/>
  <c r="G291" i="36" s="1"/>
  <c r="J291" i="36" s="1"/>
  <c r="S291" i="36" s="1"/>
  <c r="J324" i="36"/>
  <c r="G324" i="36"/>
  <c r="S334" i="36"/>
  <c r="D406" i="36"/>
  <c r="G406" i="36" s="1"/>
  <c r="J406" i="36" s="1"/>
  <c r="L332" i="36"/>
  <c r="S258" i="36"/>
  <c r="S350" i="36"/>
  <c r="D422" i="36"/>
  <c r="G422" i="36" s="1"/>
  <c r="J422" i="36" s="1"/>
  <c r="D391" i="36"/>
  <c r="G391" i="36" s="1"/>
  <c r="J391" i="36" s="1"/>
  <c r="S319" i="36"/>
  <c r="D323" i="36"/>
  <c r="S249" i="36"/>
  <c r="D335" i="36"/>
  <c r="S261" i="36"/>
  <c r="D222" i="36"/>
  <c r="D241" i="36"/>
  <c r="S167" i="36"/>
  <c r="S213" i="36" s="1"/>
  <c r="S222" i="36" s="1"/>
  <c r="J213" i="36"/>
  <c r="J222" i="36" s="1"/>
  <c r="G357" i="36"/>
  <c r="J357" i="36"/>
  <c r="J341" i="36"/>
  <c r="G341" i="36"/>
  <c r="J353" i="36"/>
  <c r="G353" i="36"/>
  <c r="J329" i="36"/>
  <c r="G329" i="36"/>
  <c r="J348" i="36"/>
  <c r="G348" i="36"/>
  <c r="J326" i="36"/>
  <c r="G326" i="36"/>
  <c r="J331" i="36"/>
  <c r="G331" i="36"/>
  <c r="S327" i="36"/>
  <c r="D399" i="36"/>
  <c r="G399" i="36" s="1"/>
  <c r="J399" i="36" s="1"/>
  <c r="J344" i="36"/>
  <c r="G344" i="36"/>
  <c r="J328" i="36"/>
  <c r="G328" i="36"/>
  <c r="D295" i="36"/>
  <c r="G295" i="36" s="1"/>
  <c r="J295" i="36" s="1"/>
  <c r="S295" i="36" s="1"/>
  <c r="G286" i="36"/>
  <c r="J286" i="36" s="1"/>
  <c r="J325" i="36"/>
  <c r="G325" i="36"/>
  <c r="D292" i="36"/>
  <c r="G292" i="36" s="1"/>
  <c r="J292" i="36" s="1"/>
  <c r="S292" i="36" s="1"/>
  <c r="G278" i="36"/>
  <c r="J278" i="36" s="1"/>
  <c r="D342" i="36"/>
  <c r="S268" i="36"/>
  <c r="G351" i="36"/>
  <c r="J351" i="36"/>
  <c r="D294" i="36"/>
  <c r="G294" i="36" s="1"/>
  <c r="J294" i="36" s="1"/>
  <c r="S294" i="36" s="1"/>
  <c r="G285" i="36"/>
  <c r="J285" i="36" s="1"/>
  <c r="D346" i="36"/>
  <c r="S272" i="36"/>
  <c r="G321" i="36"/>
  <c r="J321" i="36"/>
  <c r="J316" i="36"/>
  <c r="G316" i="36"/>
  <c r="J337" i="36"/>
  <c r="G337" i="36"/>
  <c r="D322" i="36"/>
  <c r="S248" i="36"/>
  <c r="D442" i="37" l="1"/>
  <c r="R433" i="37"/>
  <c r="R442" i="37" s="1"/>
  <c r="S424" i="37"/>
  <c r="G433" i="37"/>
  <c r="G442" i="37" s="1"/>
  <c r="J387" i="37"/>
  <c r="S430" i="37"/>
  <c r="L296" i="36"/>
  <c r="S286" i="36"/>
  <c r="D360" i="36"/>
  <c r="D420" i="36"/>
  <c r="G420" i="36" s="1"/>
  <c r="J420" i="36" s="1"/>
  <c r="S348" i="36"/>
  <c r="R332" i="36"/>
  <c r="S332" i="36" s="1"/>
  <c r="O332" i="36"/>
  <c r="L364" i="36"/>
  <c r="O364" i="36" s="1"/>
  <c r="R364" i="36" s="1"/>
  <c r="S364" i="36" s="1"/>
  <c r="L315" i="36"/>
  <c r="S318" i="36"/>
  <c r="D390" i="36"/>
  <c r="G390" i="36" s="1"/>
  <c r="J390" i="36" s="1"/>
  <c r="S406" i="36"/>
  <c r="S339" i="36"/>
  <c r="D411" i="36"/>
  <c r="G411" i="36" s="1"/>
  <c r="J411" i="36" s="1"/>
  <c r="S337" i="36"/>
  <c r="D409" i="36"/>
  <c r="G409" i="36" s="1"/>
  <c r="J409" i="36" s="1"/>
  <c r="D400" i="36"/>
  <c r="G400" i="36" s="1"/>
  <c r="J400" i="36" s="1"/>
  <c r="S328" i="36"/>
  <c r="D401" i="36"/>
  <c r="G401" i="36" s="1"/>
  <c r="J401" i="36" s="1"/>
  <c r="S329" i="36"/>
  <c r="D358" i="36"/>
  <c r="S284" i="36"/>
  <c r="D389" i="36"/>
  <c r="G389" i="36" s="1"/>
  <c r="J389" i="36" s="1"/>
  <c r="S317" i="36"/>
  <c r="S316" i="36"/>
  <c r="D388" i="36"/>
  <c r="G388" i="36" s="1"/>
  <c r="J388" i="36" s="1"/>
  <c r="D417" i="36"/>
  <c r="G417" i="36" s="1"/>
  <c r="J417" i="36" s="1"/>
  <c r="S345" i="36"/>
  <c r="D412" i="36"/>
  <c r="G412" i="36" s="1"/>
  <c r="J412" i="36" s="1"/>
  <c r="S340" i="36"/>
  <c r="D402" i="36"/>
  <c r="G402" i="36" s="1"/>
  <c r="J402" i="36" s="1"/>
  <c r="S330" i="36"/>
  <c r="J342" i="36"/>
  <c r="G342" i="36"/>
  <c r="D425" i="36"/>
  <c r="G425" i="36" s="1"/>
  <c r="J425" i="36" s="1"/>
  <c r="S353" i="36"/>
  <c r="J335" i="36"/>
  <c r="G335" i="36"/>
  <c r="D396" i="36"/>
  <c r="G396" i="36" s="1"/>
  <c r="J396" i="36" s="1"/>
  <c r="S324" i="36"/>
  <c r="S399" i="36"/>
  <c r="D347" i="36"/>
  <c r="S273" i="36"/>
  <c r="J322" i="36"/>
  <c r="G322" i="36"/>
  <c r="S351" i="36"/>
  <c r="D423" i="36"/>
  <c r="G423" i="36" s="1"/>
  <c r="J423" i="36" s="1"/>
  <c r="S321" i="36"/>
  <c r="D393" i="36"/>
  <c r="G393" i="36" s="1"/>
  <c r="J393" i="36" s="1"/>
  <c r="D352" i="36"/>
  <c r="S278" i="36"/>
  <c r="D413" i="36"/>
  <c r="G413" i="36" s="1"/>
  <c r="J413" i="36" s="1"/>
  <c r="S341" i="36"/>
  <c r="J323" i="36"/>
  <c r="G323" i="36"/>
  <c r="J338" i="36"/>
  <c r="G338" i="36"/>
  <c r="J356" i="36"/>
  <c r="G356" i="36"/>
  <c r="S336" i="36"/>
  <c r="D408" i="36"/>
  <c r="G408" i="36" s="1"/>
  <c r="J408" i="36" s="1"/>
  <c r="D288" i="36"/>
  <c r="G288" i="36" s="1"/>
  <c r="J288" i="36" s="1"/>
  <c r="S288" i="36" s="1"/>
  <c r="G241" i="36"/>
  <c r="D287" i="36"/>
  <c r="S357" i="36"/>
  <c r="D429" i="36"/>
  <c r="G429" i="36" s="1"/>
  <c r="J429" i="36" s="1"/>
  <c r="S344" i="36"/>
  <c r="D416" i="36"/>
  <c r="G416" i="36" s="1"/>
  <c r="J416" i="36" s="1"/>
  <c r="J346" i="36"/>
  <c r="G346" i="36"/>
  <c r="D403" i="36"/>
  <c r="G403" i="36" s="1"/>
  <c r="J403" i="36" s="1"/>
  <c r="S331" i="36"/>
  <c r="S391" i="36"/>
  <c r="L354" i="36"/>
  <c r="S280" i="36"/>
  <c r="D426" i="36"/>
  <c r="S349" i="36"/>
  <c r="D421" i="36"/>
  <c r="G421" i="36" s="1"/>
  <c r="J421" i="36" s="1"/>
  <c r="D415" i="36"/>
  <c r="G415" i="36" s="1"/>
  <c r="J415" i="36" s="1"/>
  <c r="S343" i="36"/>
  <c r="S422" i="36"/>
  <c r="S427" i="36"/>
  <c r="D397" i="36"/>
  <c r="G397" i="36" s="1"/>
  <c r="J397" i="36" s="1"/>
  <c r="S325" i="36"/>
  <c r="D359" i="36"/>
  <c r="S285" i="36"/>
  <c r="D398" i="36"/>
  <c r="G398" i="36" s="1"/>
  <c r="J398" i="36" s="1"/>
  <c r="S326" i="36"/>
  <c r="J333" i="36"/>
  <c r="G333" i="36"/>
  <c r="D392" i="36"/>
  <c r="G392" i="36" s="1"/>
  <c r="J392" i="36" s="1"/>
  <c r="G287" i="36" l="1"/>
  <c r="J241" i="36"/>
  <c r="S387" i="37"/>
  <c r="S433" i="37" s="1"/>
  <c r="S442" i="37" s="1"/>
  <c r="J433" i="37"/>
  <c r="J442" i="37" s="1"/>
  <c r="D296" i="36"/>
  <c r="G296" i="36"/>
  <c r="S398" i="36"/>
  <c r="S390" i="36"/>
  <c r="D410" i="36"/>
  <c r="G410" i="36" s="1"/>
  <c r="J410" i="36" s="1"/>
  <c r="S338" i="36"/>
  <c r="S322" i="36"/>
  <c r="D394" i="36"/>
  <c r="G394" i="36" s="1"/>
  <c r="J394" i="36" s="1"/>
  <c r="S342" i="36"/>
  <c r="D414" i="36"/>
  <c r="G414" i="36" s="1"/>
  <c r="J414" i="36" s="1"/>
  <c r="D363" i="36"/>
  <c r="G363" i="36" s="1"/>
  <c r="J363" i="36" s="1"/>
  <c r="S363" i="36" s="1"/>
  <c r="J358" i="36"/>
  <c r="G358" i="36"/>
  <c r="S416" i="36"/>
  <c r="D368" i="36"/>
  <c r="G368" i="36" s="1"/>
  <c r="J368" i="36" s="1"/>
  <c r="S368" i="36" s="1"/>
  <c r="J359" i="36"/>
  <c r="G359" i="36"/>
  <c r="G426" i="36"/>
  <c r="J426" i="36" s="1"/>
  <c r="D439" i="36"/>
  <c r="G439" i="36" s="1"/>
  <c r="J439" i="36" s="1"/>
  <c r="S429" i="36"/>
  <c r="S323" i="36"/>
  <c r="D395" i="36"/>
  <c r="G395" i="36" s="1"/>
  <c r="J395" i="36" s="1"/>
  <c r="J347" i="36"/>
  <c r="G347" i="36"/>
  <c r="D365" i="36"/>
  <c r="G365" i="36" s="1"/>
  <c r="J365" i="36" s="1"/>
  <c r="S365" i="36" s="1"/>
  <c r="S402" i="36"/>
  <c r="S401" i="36"/>
  <c r="L362" i="36"/>
  <c r="O362" i="36" s="1"/>
  <c r="R362" i="36" s="1"/>
  <c r="O315" i="36"/>
  <c r="R315" i="36"/>
  <c r="S421" i="36"/>
  <c r="S397" i="36"/>
  <c r="O354" i="36"/>
  <c r="R354" i="36" s="1"/>
  <c r="L367" i="36"/>
  <c r="O367" i="36" s="1"/>
  <c r="R367" i="36" s="1"/>
  <c r="S367" i="36" s="1"/>
  <c r="S413" i="36"/>
  <c r="S412" i="36"/>
  <c r="S400" i="36"/>
  <c r="D315" i="36"/>
  <c r="J287" i="36"/>
  <c r="J296" i="36" s="1"/>
  <c r="S241" i="36"/>
  <c r="S409" i="36"/>
  <c r="S425" i="36"/>
  <c r="D366" i="36"/>
  <c r="G366" i="36" s="1"/>
  <c r="J366" i="36" s="1"/>
  <c r="S366" i="36" s="1"/>
  <c r="J352" i="36"/>
  <c r="G352" i="36"/>
  <c r="S396" i="36"/>
  <c r="S417" i="36"/>
  <c r="S403" i="36"/>
  <c r="S408" i="36"/>
  <c r="S393" i="36"/>
  <c r="S388" i="36"/>
  <c r="S411" i="36"/>
  <c r="S420" i="36"/>
  <c r="S389" i="36"/>
  <c r="D407" i="36"/>
  <c r="G407" i="36" s="1"/>
  <c r="J407" i="36" s="1"/>
  <c r="S335" i="36"/>
  <c r="D369" i="36"/>
  <c r="G369" i="36" s="1"/>
  <c r="J369" i="36" s="1"/>
  <c r="S369" i="36" s="1"/>
  <c r="J360" i="36"/>
  <c r="G360" i="36"/>
  <c r="S356" i="36"/>
  <c r="D428" i="36"/>
  <c r="G428" i="36" s="1"/>
  <c r="J428" i="36" s="1"/>
  <c r="D405" i="36"/>
  <c r="G405" i="36" s="1"/>
  <c r="J405" i="36" s="1"/>
  <c r="S333" i="36"/>
  <c r="S415" i="36"/>
  <c r="S346" i="36"/>
  <c r="D418" i="36"/>
  <c r="G418" i="36" s="1"/>
  <c r="J418" i="36" s="1"/>
  <c r="S423" i="36"/>
  <c r="D362" i="36" l="1"/>
  <c r="G362" i="36" s="1"/>
  <c r="J362" i="36" s="1"/>
  <c r="S362" i="36" s="1"/>
  <c r="D361" i="36"/>
  <c r="J315" i="36"/>
  <c r="G315" i="36"/>
  <c r="G361" i="36" s="1"/>
  <c r="G370" i="36" s="1"/>
  <c r="S358" i="36"/>
  <c r="D430" i="36"/>
  <c r="L387" i="36"/>
  <c r="S414" i="36"/>
  <c r="S360" i="36"/>
  <c r="D432" i="36"/>
  <c r="S352" i="36"/>
  <c r="D424" i="36"/>
  <c r="S394" i="36"/>
  <c r="D431" i="36"/>
  <c r="S359" i="36"/>
  <c r="S410" i="36"/>
  <c r="S428" i="36"/>
  <c r="S418" i="36"/>
  <c r="L426" i="36"/>
  <c r="S354" i="36"/>
  <c r="S395" i="36"/>
  <c r="S407" i="36"/>
  <c r="S405" i="36"/>
  <c r="D419" i="36"/>
  <c r="S347" i="36"/>
  <c r="D370" i="36" l="1"/>
  <c r="L434" i="36"/>
  <c r="O434" i="36" s="1"/>
  <c r="R434" i="36" s="1"/>
  <c r="O387" i="36"/>
  <c r="D440" i="36"/>
  <c r="G440" i="36" s="1"/>
  <c r="J440" i="36" s="1"/>
  <c r="S440" i="36" s="1"/>
  <c r="G431" i="36"/>
  <c r="J431" i="36" s="1"/>
  <c r="L439" i="36"/>
  <c r="O439" i="36" s="1"/>
  <c r="R439" i="36" s="1"/>
  <c r="S439" i="36" s="1"/>
  <c r="O426" i="36"/>
  <c r="R426" i="36" s="1"/>
  <c r="G430" i="36"/>
  <c r="J430" i="36" s="1"/>
  <c r="D435" i="36"/>
  <c r="G435" i="36" s="1"/>
  <c r="J435" i="36" s="1"/>
  <c r="S435" i="36" s="1"/>
  <c r="G424" i="36"/>
  <c r="J424" i="36"/>
  <c r="D438" i="36"/>
  <c r="G438" i="36" s="1"/>
  <c r="J438" i="36" s="1"/>
  <c r="S438" i="36" s="1"/>
  <c r="D387" i="36"/>
  <c r="J361" i="36"/>
  <c r="J370" i="36" s="1"/>
  <c r="S315" i="36"/>
  <c r="G419" i="36"/>
  <c r="J419" i="36" s="1"/>
  <c r="D437" i="36"/>
  <c r="G437" i="36" s="1"/>
  <c r="J437" i="36" s="1"/>
  <c r="S437" i="36" s="1"/>
  <c r="G432" i="36"/>
  <c r="J432" i="36" s="1"/>
  <c r="D441" i="36"/>
  <c r="G441" i="36" s="1"/>
  <c r="J441" i="36" s="1"/>
  <c r="S441" i="36" s="1"/>
  <c r="S430" i="36" l="1"/>
  <c r="S431" i="36"/>
  <c r="D434" i="36"/>
  <c r="G434" i="36" s="1"/>
  <c r="J434" i="36" s="1"/>
  <c r="S434" i="36" s="1"/>
  <c r="D433" i="36"/>
  <c r="D442" i="36" s="1"/>
  <c r="G387" i="36"/>
  <c r="S432" i="36"/>
  <c r="S426" i="36"/>
  <c r="S419" i="36"/>
  <c r="R387" i="36"/>
  <c r="S424" i="36"/>
  <c r="G433" i="36" l="1"/>
  <c r="G442" i="36" s="1"/>
  <c r="J387" i="36"/>
  <c r="S387" i="36" l="1"/>
  <c r="J433" i="36"/>
  <c r="J442" i="36" s="1"/>
  <c r="D436" i="3" l="1"/>
  <c r="P242" i="3"/>
  <c r="Q242" i="3"/>
  <c r="P243" i="3"/>
  <c r="Q243" i="3"/>
  <c r="P244" i="3"/>
  <c r="Q244" i="3"/>
  <c r="P245" i="3"/>
  <c r="Q245" i="3"/>
  <c r="P246" i="3"/>
  <c r="Q246" i="3"/>
  <c r="P247" i="3"/>
  <c r="Q247" i="3"/>
  <c r="P248" i="3"/>
  <c r="Q248" i="3"/>
  <c r="P249" i="3"/>
  <c r="Q249" i="3"/>
  <c r="P250" i="3"/>
  <c r="Q250" i="3"/>
  <c r="P251" i="3"/>
  <c r="Q251" i="3"/>
  <c r="P252" i="3"/>
  <c r="Q252" i="3"/>
  <c r="P253" i="3"/>
  <c r="Q253" i="3"/>
  <c r="P254" i="3"/>
  <c r="Q254" i="3"/>
  <c r="P255" i="3"/>
  <c r="Q255" i="3"/>
  <c r="P256" i="3"/>
  <c r="Q256" i="3"/>
  <c r="P257" i="3"/>
  <c r="Q257" i="3"/>
  <c r="P258" i="3"/>
  <c r="Q258" i="3"/>
  <c r="P259" i="3"/>
  <c r="Q259" i="3"/>
  <c r="P260" i="3"/>
  <c r="Q260" i="3"/>
  <c r="P261" i="3"/>
  <c r="Q261" i="3"/>
  <c r="P262" i="3"/>
  <c r="Q262" i="3"/>
  <c r="P263" i="3"/>
  <c r="Q263" i="3"/>
  <c r="P264" i="3"/>
  <c r="Q264" i="3"/>
  <c r="P265" i="3"/>
  <c r="Q265" i="3"/>
  <c r="P266" i="3"/>
  <c r="Q266" i="3"/>
  <c r="P267" i="3"/>
  <c r="Q267" i="3"/>
  <c r="P268" i="3"/>
  <c r="Q268" i="3"/>
  <c r="P269" i="3"/>
  <c r="Q269" i="3"/>
  <c r="P270" i="3"/>
  <c r="Q270" i="3"/>
  <c r="P271" i="3"/>
  <c r="Q271" i="3"/>
  <c r="P272" i="3"/>
  <c r="Q272" i="3"/>
  <c r="P273" i="3"/>
  <c r="Q273" i="3"/>
  <c r="P274" i="3"/>
  <c r="Q274" i="3"/>
  <c r="P275" i="3"/>
  <c r="Q275" i="3"/>
  <c r="P276" i="3"/>
  <c r="Q276" i="3"/>
  <c r="P277" i="3"/>
  <c r="Q277" i="3"/>
  <c r="P278" i="3"/>
  <c r="Q278" i="3"/>
  <c r="P279" i="3"/>
  <c r="Q279" i="3"/>
  <c r="P280" i="3"/>
  <c r="Q280" i="3"/>
  <c r="P281" i="3"/>
  <c r="Q281" i="3"/>
  <c r="P282" i="3"/>
  <c r="Q282" i="3"/>
  <c r="P283" i="3"/>
  <c r="Q283" i="3"/>
  <c r="P284" i="3"/>
  <c r="Q284" i="3"/>
  <c r="P285" i="3"/>
  <c r="Q285" i="3"/>
  <c r="P286" i="3"/>
  <c r="Q286" i="3"/>
  <c r="Q241" i="3"/>
  <c r="P241" i="3"/>
  <c r="H242" i="3"/>
  <c r="H287" i="3" s="1"/>
  <c r="I242" i="3"/>
  <c r="H243" i="3"/>
  <c r="I243" i="3"/>
  <c r="H244" i="3"/>
  <c r="I244" i="3"/>
  <c r="H245" i="3"/>
  <c r="I245" i="3"/>
  <c r="H246" i="3"/>
  <c r="I246" i="3"/>
  <c r="H247" i="3"/>
  <c r="I247" i="3"/>
  <c r="H248" i="3"/>
  <c r="I248" i="3"/>
  <c r="H249" i="3"/>
  <c r="I249" i="3"/>
  <c r="H250" i="3"/>
  <c r="I250" i="3"/>
  <c r="H251" i="3"/>
  <c r="I251" i="3"/>
  <c r="H252" i="3"/>
  <c r="I252" i="3"/>
  <c r="H253" i="3"/>
  <c r="I253" i="3"/>
  <c r="H254" i="3"/>
  <c r="I254" i="3"/>
  <c r="H255" i="3"/>
  <c r="I255" i="3"/>
  <c r="H256" i="3"/>
  <c r="I256" i="3"/>
  <c r="H257" i="3"/>
  <c r="I257" i="3"/>
  <c r="H258" i="3"/>
  <c r="I258" i="3"/>
  <c r="H259" i="3"/>
  <c r="I259" i="3"/>
  <c r="H260" i="3"/>
  <c r="I260" i="3"/>
  <c r="H261" i="3"/>
  <c r="I261" i="3"/>
  <c r="H262" i="3"/>
  <c r="I262" i="3"/>
  <c r="H263" i="3"/>
  <c r="I263" i="3"/>
  <c r="H264" i="3"/>
  <c r="I264" i="3"/>
  <c r="H265" i="3"/>
  <c r="I265" i="3"/>
  <c r="H266" i="3"/>
  <c r="I266" i="3"/>
  <c r="H267" i="3"/>
  <c r="I267" i="3"/>
  <c r="H268" i="3"/>
  <c r="I268" i="3"/>
  <c r="H269" i="3"/>
  <c r="I269" i="3"/>
  <c r="H270" i="3"/>
  <c r="I270" i="3"/>
  <c r="H271" i="3"/>
  <c r="I271" i="3"/>
  <c r="H272" i="3"/>
  <c r="I272" i="3"/>
  <c r="H273" i="3"/>
  <c r="I273" i="3"/>
  <c r="H274" i="3"/>
  <c r="I274" i="3"/>
  <c r="H275" i="3"/>
  <c r="I275" i="3"/>
  <c r="H276" i="3"/>
  <c r="I276" i="3"/>
  <c r="H277" i="3"/>
  <c r="I277" i="3"/>
  <c r="H278" i="3"/>
  <c r="I278" i="3"/>
  <c r="H279" i="3"/>
  <c r="I279" i="3"/>
  <c r="H280" i="3"/>
  <c r="I280" i="3"/>
  <c r="H281" i="3"/>
  <c r="I281" i="3"/>
  <c r="H282" i="3"/>
  <c r="I282" i="3"/>
  <c r="H283" i="3"/>
  <c r="I283" i="3"/>
  <c r="H284" i="3"/>
  <c r="I284" i="3"/>
  <c r="H285" i="3"/>
  <c r="I285" i="3"/>
  <c r="H286" i="3"/>
  <c r="I286" i="3"/>
  <c r="I241" i="3"/>
  <c r="H241" i="3"/>
  <c r="P168" i="3"/>
  <c r="Q168" i="3"/>
  <c r="P169" i="3"/>
  <c r="Q169" i="3"/>
  <c r="P170" i="3"/>
  <c r="Q170" i="3"/>
  <c r="P171" i="3"/>
  <c r="Q171" i="3"/>
  <c r="P172" i="3"/>
  <c r="Q172" i="3"/>
  <c r="P173" i="3"/>
  <c r="Q173" i="3"/>
  <c r="P174" i="3"/>
  <c r="Q174" i="3"/>
  <c r="P175" i="3"/>
  <c r="Q175" i="3"/>
  <c r="P176" i="3"/>
  <c r="Q176" i="3"/>
  <c r="P177" i="3"/>
  <c r="Q177" i="3"/>
  <c r="P178" i="3"/>
  <c r="Q178" i="3"/>
  <c r="P179" i="3"/>
  <c r="Q179" i="3"/>
  <c r="P180" i="3"/>
  <c r="Q180" i="3"/>
  <c r="P181" i="3"/>
  <c r="Q181" i="3"/>
  <c r="P182" i="3"/>
  <c r="Q182" i="3"/>
  <c r="P183" i="3"/>
  <c r="Q183" i="3"/>
  <c r="P184" i="3"/>
  <c r="Q184" i="3"/>
  <c r="P185" i="3"/>
  <c r="Q185" i="3"/>
  <c r="P186" i="3"/>
  <c r="Q186" i="3"/>
  <c r="P187" i="3"/>
  <c r="Q187" i="3"/>
  <c r="P188" i="3"/>
  <c r="Q188" i="3"/>
  <c r="P189" i="3"/>
  <c r="Q189" i="3"/>
  <c r="P190" i="3"/>
  <c r="Q190" i="3"/>
  <c r="P191" i="3"/>
  <c r="Q191" i="3"/>
  <c r="P192" i="3"/>
  <c r="Q192" i="3"/>
  <c r="P193" i="3"/>
  <c r="Q193" i="3"/>
  <c r="P194" i="3"/>
  <c r="Q194" i="3"/>
  <c r="P195" i="3"/>
  <c r="Q195" i="3"/>
  <c r="P196" i="3"/>
  <c r="Q196" i="3"/>
  <c r="P197" i="3"/>
  <c r="Q197" i="3"/>
  <c r="P198" i="3"/>
  <c r="Q198" i="3"/>
  <c r="P199" i="3"/>
  <c r="Q199" i="3"/>
  <c r="P200" i="3"/>
  <c r="Q200" i="3"/>
  <c r="P201" i="3"/>
  <c r="Q201" i="3"/>
  <c r="P202" i="3"/>
  <c r="Q202" i="3"/>
  <c r="P203" i="3"/>
  <c r="Q203" i="3"/>
  <c r="P204" i="3"/>
  <c r="Q204" i="3"/>
  <c r="P205" i="3"/>
  <c r="Q205" i="3"/>
  <c r="P206" i="3"/>
  <c r="Q206" i="3"/>
  <c r="P207" i="3"/>
  <c r="Q207" i="3"/>
  <c r="P208" i="3"/>
  <c r="Q208" i="3"/>
  <c r="P209" i="3"/>
  <c r="Q209" i="3"/>
  <c r="P210" i="3"/>
  <c r="Q210" i="3"/>
  <c r="P211" i="3"/>
  <c r="Q211" i="3"/>
  <c r="P212" i="3"/>
  <c r="Q212" i="3"/>
  <c r="Q167" i="3"/>
  <c r="P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167" i="3"/>
  <c r="H94" i="3"/>
  <c r="I94" i="3"/>
  <c r="H95" i="3"/>
  <c r="I95" i="3"/>
  <c r="H96" i="3"/>
  <c r="I96" i="3"/>
  <c r="H97" i="3"/>
  <c r="I97" i="3"/>
  <c r="H98" i="3"/>
  <c r="I98" i="3"/>
  <c r="H99" i="3"/>
  <c r="I99" i="3"/>
  <c r="H100" i="3"/>
  <c r="I100" i="3"/>
  <c r="H101" i="3"/>
  <c r="I101" i="3"/>
  <c r="H102" i="3"/>
  <c r="I102" i="3"/>
  <c r="H103" i="3"/>
  <c r="I103" i="3"/>
  <c r="H104" i="3"/>
  <c r="I104" i="3"/>
  <c r="H105" i="3"/>
  <c r="I105" i="3"/>
  <c r="H106" i="3"/>
  <c r="I106" i="3"/>
  <c r="H107" i="3"/>
  <c r="I107" i="3"/>
  <c r="H108" i="3"/>
  <c r="I108" i="3"/>
  <c r="H109" i="3"/>
  <c r="I109" i="3"/>
  <c r="H110" i="3"/>
  <c r="I110" i="3"/>
  <c r="I142" i="3" s="1"/>
  <c r="H111" i="3"/>
  <c r="H143" i="3" s="1"/>
  <c r="I111" i="3"/>
  <c r="I143" i="3" s="1"/>
  <c r="H112" i="3"/>
  <c r="I112" i="3"/>
  <c r="H113" i="3"/>
  <c r="I113" i="3"/>
  <c r="H114" i="3"/>
  <c r="I114" i="3"/>
  <c r="H115" i="3"/>
  <c r="I115" i="3"/>
  <c r="H116" i="3"/>
  <c r="I116" i="3"/>
  <c r="H117" i="3"/>
  <c r="I117" i="3"/>
  <c r="H118" i="3"/>
  <c r="I118" i="3"/>
  <c r="H119" i="3"/>
  <c r="I119" i="3"/>
  <c r="H120" i="3"/>
  <c r="I120" i="3"/>
  <c r="H121" i="3"/>
  <c r="I121" i="3"/>
  <c r="H122" i="3"/>
  <c r="I122" i="3"/>
  <c r="H123" i="3"/>
  <c r="I123" i="3"/>
  <c r="H124" i="3"/>
  <c r="I124" i="3"/>
  <c r="H125" i="3"/>
  <c r="I125" i="3"/>
  <c r="H126" i="3"/>
  <c r="I126" i="3"/>
  <c r="H127" i="3"/>
  <c r="I127" i="3"/>
  <c r="H128" i="3"/>
  <c r="I128" i="3"/>
  <c r="H129" i="3"/>
  <c r="I129" i="3"/>
  <c r="H130" i="3"/>
  <c r="H144" i="3" s="1"/>
  <c r="I130" i="3"/>
  <c r="I144" i="3" s="1"/>
  <c r="H131" i="3"/>
  <c r="I131" i="3"/>
  <c r="H132" i="3"/>
  <c r="H145" i="3" s="1"/>
  <c r="I132" i="3"/>
  <c r="I145" i="3" s="1"/>
  <c r="H133" i="3"/>
  <c r="I133" i="3"/>
  <c r="H134" i="3"/>
  <c r="I134" i="3"/>
  <c r="H135" i="3"/>
  <c r="I135" i="3"/>
  <c r="H136" i="3"/>
  <c r="H141" i="3" s="1"/>
  <c r="I136" i="3"/>
  <c r="I141" i="3" s="1"/>
  <c r="I137" i="3"/>
  <c r="I146" i="3" s="1"/>
  <c r="H138" i="3"/>
  <c r="H147" i="3" s="1"/>
  <c r="I138" i="3"/>
  <c r="I147" i="3" s="1"/>
  <c r="P94" i="3"/>
  <c r="Q94" i="3"/>
  <c r="P95" i="3"/>
  <c r="Q95" i="3"/>
  <c r="P96" i="3"/>
  <c r="Q96" i="3"/>
  <c r="P97" i="3"/>
  <c r="Q97" i="3"/>
  <c r="P98" i="3"/>
  <c r="Q98" i="3"/>
  <c r="P99" i="3"/>
  <c r="Q99" i="3"/>
  <c r="P100" i="3"/>
  <c r="Q100" i="3"/>
  <c r="P101" i="3"/>
  <c r="Q101" i="3"/>
  <c r="P102" i="3"/>
  <c r="Q102" i="3"/>
  <c r="P103" i="3"/>
  <c r="Q103" i="3"/>
  <c r="P104" i="3"/>
  <c r="Q104" i="3"/>
  <c r="P105" i="3"/>
  <c r="Q105" i="3"/>
  <c r="P106" i="3"/>
  <c r="Q106" i="3"/>
  <c r="P107" i="3"/>
  <c r="Q107" i="3"/>
  <c r="P108" i="3"/>
  <c r="Q108" i="3"/>
  <c r="P109" i="3"/>
  <c r="Q109" i="3"/>
  <c r="P110" i="3"/>
  <c r="Q110" i="3"/>
  <c r="P111" i="3"/>
  <c r="Q111" i="3"/>
  <c r="P112" i="3"/>
  <c r="Q112" i="3"/>
  <c r="P113" i="3"/>
  <c r="Q113" i="3"/>
  <c r="P114" i="3"/>
  <c r="Q114" i="3"/>
  <c r="P115" i="3"/>
  <c r="Q115" i="3"/>
  <c r="P116" i="3"/>
  <c r="Q116" i="3"/>
  <c r="P117" i="3"/>
  <c r="Q117" i="3"/>
  <c r="P118" i="3"/>
  <c r="Q118" i="3"/>
  <c r="P119" i="3"/>
  <c r="Q119" i="3"/>
  <c r="P120" i="3"/>
  <c r="Q120" i="3"/>
  <c r="P121" i="3"/>
  <c r="Q121" i="3"/>
  <c r="P122" i="3"/>
  <c r="Q122" i="3"/>
  <c r="P123" i="3"/>
  <c r="Q123" i="3"/>
  <c r="P124" i="3"/>
  <c r="Q124" i="3"/>
  <c r="P125" i="3"/>
  <c r="Q125" i="3"/>
  <c r="P126" i="3"/>
  <c r="Q126" i="3"/>
  <c r="P127" i="3"/>
  <c r="Q127" i="3"/>
  <c r="P128" i="3"/>
  <c r="Q128" i="3"/>
  <c r="P129" i="3"/>
  <c r="Q129" i="3"/>
  <c r="P130" i="3"/>
  <c r="Q130" i="3"/>
  <c r="P131" i="3"/>
  <c r="Q131" i="3"/>
  <c r="P132" i="3"/>
  <c r="Q132" i="3"/>
  <c r="P133" i="3"/>
  <c r="Q133" i="3"/>
  <c r="P134" i="3"/>
  <c r="Q134" i="3"/>
  <c r="P135" i="3"/>
  <c r="Q135" i="3"/>
  <c r="P136" i="3"/>
  <c r="Q136" i="3"/>
  <c r="P137" i="3"/>
  <c r="Q137" i="3"/>
  <c r="P138" i="3"/>
  <c r="Q138" i="3"/>
  <c r="Q93" i="3"/>
  <c r="P93" i="3"/>
  <c r="I93" i="3"/>
  <c r="H93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P42" i="3"/>
  <c r="Q42" i="3"/>
  <c r="P43" i="3"/>
  <c r="Q43" i="3"/>
  <c r="P44" i="3"/>
  <c r="Q44" i="3"/>
  <c r="P45" i="3"/>
  <c r="Q45" i="3"/>
  <c r="P46" i="3"/>
  <c r="Q46" i="3"/>
  <c r="P47" i="3"/>
  <c r="Q47" i="3"/>
  <c r="P48" i="3"/>
  <c r="Q48" i="3"/>
  <c r="P49" i="3"/>
  <c r="Q49" i="3"/>
  <c r="P50" i="3"/>
  <c r="Q50" i="3"/>
  <c r="P51" i="3"/>
  <c r="Q51" i="3"/>
  <c r="P52" i="3"/>
  <c r="Q52" i="3"/>
  <c r="P53" i="3"/>
  <c r="Q53" i="3"/>
  <c r="P54" i="3"/>
  <c r="Q54" i="3"/>
  <c r="P55" i="3"/>
  <c r="Q55" i="3"/>
  <c r="P56" i="3"/>
  <c r="Q56" i="3"/>
  <c r="P57" i="3"/>
  <c r="Q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Q19" i="3"/>
  <c r="P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I19" i="3"/>
  <c r="H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69" i="3" s="1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19" i="3"/>
  <c r="H142" i="3" l="1"/>
  <c r="J110" i="3"/>
  <c r="N221" i="3"/>
  <c r="M221" i="3"/>
  <c r="N220" i="3"/>
  <c r="M220" i="3"/>
  <c r="N219" i="3"/>
  <c r="M219" i="3"/>
  <c r="N218" i="3"/>
  <c r="M218" i="3"/>
  <c r="N217" i="3"/>
  <c r="M217" i="3"/>
  <c r="N216" i="3"/>
  <c r="M216" i="3"/>
  <c r="N215" i="3"/>
  <c r="M215" i="3"/>
  <c r="N214" i="3"/>
  <c r="M214" i="3"/>
  <c r="F221" i="3"/>
  <c r="E221" i="3"/>
  <c r="F220" i="3"/>
  <c r="E220" i="3"/>
  <c r="F219" i="3"/>
  <c r="E219" i="3"/>
  <c r="F218" i="3"/>
  <c r="E218" i="3"/>
  <c r="F217" i="3"/>
  <c r="E217" i="3"/>
  <c r="F216" i="3"/>
  <c r="E216" i="3"/>
  <c r="F215" i="3"/>
  <c r="E215" i="3"/>
  <c r="F214" i="3"/>
  <c r="E214" i="3"/>
  <c r="N295" i="3"/>
  <c r="M295" i="3"/>
  <c r="N294" i="3"/>
  <c r="M294" i="3"/>
  <c r="N293" i="3"/>
  <c r="M293" i="3"/>
  <c r="N292" i="3"/>
  <c r="M292" i="3"/>
  <c r="N291" i="3"/>
  <c r="M291" i="3"/>
  <c r="N290" i="3"/>
  <c r="M290" i="3"/>
  <c r="N289" i="3"/>
  <c r="M289" i="3"/>
  <c r="N288" i="3"/>
  <c r="M288" i="3"/>
  <c r="F295" i="3"/>
  <c r="E295" i="3"/>
  <c r="F294" i="3"/>
  <c r="E294" i="3"/>
  <c r="F293" i="3"/>
  <c r="E293" i="3"/>
  <c r="F292" i="3"/>
  <c r="E292" i="3"/>
  <c r="F291" i="3"/>
  <c r="E291" i="3"/>
  <c r="F290" i="3"/>
  <c r="E290" i="3"/>
  <c r="F289" i="3"/>
  <c r="E289" i="3"/>
  <c r="F288" i="3"/>
  <c r="E288" i="3"/>
  <c r="Q369" i="3"/>
  <c r="P369" i="3"/>
  <c r="Q368" i="3"/>
  <c r="P368" i="3"/>
  <c r="Q367" i="3"/>
  <c r="P367" i="3"/>
  <c r="Q366" i="3"/>
  <c r="P366" i="3"/>
  <c r="Q365" i="3"/>
  <c r="P365" i="3"/>
  <c r="Q364" i="3"/>
  <c r="P364" i="3"/>
  <c r="Q363" i="3"/>
  <c r="P363" i="3"/>
  <c r="Q362" i="3"/>
  <c r="P362" i="3"/>
  <c r="N369" i="3"/>
  <c r="M369" i="3"/>
  <c r="N368" i="3"/>
  <c r="M368" i="3"/>
  <c r="N367" i="3"/>
  <c r="M367" i="3"/>
  <c r="N366" i="3"/>
  <c r="M366" i="3"/>
  <c r="N365" i="3"/>
  <c r="M365" i="3"/>
  <c r="N364" i="3"/>
  <c r="M364" i="3"/>
  <c r="N363" i="3"/>
  <c r="M363" i="3"/>
  <c r="N362" i="3"/>
  <c r="M362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F369" i="3"/>
  <c r="E369" i="3"/>
  <c r="F368" i="3"/>
  <c r="E368" i="3"/>
  <c r="F367" i="3"/>
  <c r="E367" i="3"/>
  <c r="F366" i="3"/>
  <c r="E366" i="3"/>
  <c r="F365" i="3"/>
  <c r="E365" i="3"/>
  <c r="F364" i="3"/>
  <c r="E364" i="3"/>
  <c r="F363" i="3"/>
  <c r="E363" i="3"/>
  <c r="F362" i="3"/>
  <c r="E362" i="3"/>
  <c r="Q441" i="3"/>
  <c r="P441" i="3"/>
  <c r="Q440" i="3"/>
  <c r="P440" i="3"/>
  <c r="Q439" i="3"/>
  <c r="P439" i="3"/>
  <c r="Q438" i="3"/>
  <c r="P438" i="3"/>
  <c r="Q437" i="3"/>
  <c r="P437" i="3"/>
  <c r="Q436" i="3"/>
  <c r="P436" i="3"/>
  <c r="Q435" i="3"/>
  <c r="P435" i="3"/>
  <c r="Q434" i="3"/>
  <c r="P434" i="3"/>
  <c r="N441" i="3"/>
  <c r="M441" i="3"/>
  <c r="N440" i="3"/>
  <c r="M440" i="3"/>
  <c r="N439" i="3"/>
  <c r="M439" i="3"/>
  <c r="N438" i="3"/>
  <c r="M438" i="3"/>
  <c r="N437" i="3"/>
  <c r="M437" i="3"/>
  <c r="N436" i="3"/>
  <c r="M436" i="3"/>
  <c r="L436" i="3"/>
  <c r="N435" i="3"/>
  <c r="M435" i="3"/>
  <c r="N434" i="3"/>
  <c r="M434" i="3"/>
  <c r="F441" i="3"/>
  <c r="E441" i="3"/>
  <c r="F440" i="3"/>
  <c r="E440" i="3"/>
  <c r="F439" i="3"/>
  <c r="E439" i="3"/>
  <c r="F438" i="3"/>
  <c r="E438" i="3"/>
  <c r="F437" i="3"/>
  <c r="E437" i="3"/>
  <c r="F436" i="3"/>
  <c r="E436" i="3"/>
  <c r="F435" i="3"/>
  <c r="E435" i="3"/>
  <c r="F434" i="3"/>
  <c r="E434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P290" i="3"/>
  <c r="Q290" i="3"/>
  <c r="P291" i="3"/>
  <c r="Q291" i="3"/>
  <c r="P292" i="3"/>
  <c r="Q292" i="3"/>
  <c r="P293" i="3"/>
  <c r="Q293" i="3"/>
  <c r="P289" i="3"/>
  <c r="Q289" i="3"/>
  <c r="P294" i="3"/>
  <c r="Q294" i="3"/>
  <c r="P295" i="3"/>
  <c r="Q295" i="3"/>
  <c r="H290" i="3"/>
  <c r="I290" i="3"/>
  <c r="H291" i="3"/>
  <c r="I291" i="3"/>
  <c r="H292" i="3"/>
  <c r="I292" i="3"/>
  <c r="H293" i="3"/>
  <c r="I293" i="3"/>
  <c r="H289" i="3"/>
  <c r="I289" i="3"/>
  <c r="H294" i="3"/>
  <c r="I294" i="3"/>
  <c r="H295" i="3"/>
  <c r="I295" i="3"/>
  <c r="Q288" i="3"/>
  <c r="P288" i="3"/>
  <c r="I288" i="3" l="1"/>
  <c r="H288" i="3"/>
  <c r="P216" i="3"/>
  <c r="Q216" i="3"/>
  <c r="P217" i="3"/>
  <c r="Q217" i="3"/>
  <c r="P218" i="3"/>
  <c r="Q218" i="3"/>
  <c r="P219" i="3"/>
  <c r="Q219" i="3"/>
  <c r="P215" i="3"/>
  <c r="Q215" i="3"/>
  <c r="P220" i="3"/>
  <c r="Q220" i="3"/>
  <c r="P221" i="3"/>
  <c r="Q221" i="3"/>
  <c r="Q214" i="3"/>
  <c r="P214" i="3"/>
  <c r="H216" i="3"/>
  <c r="I216" i="3"/>
  <c r="H217" i="3"/>
  <c r="I217" i="3"/>
  <c r="H218" i="3"/>
  <c r="I218" i="3"/>
  <c r="H219" i="3"/>
  <c r="I219" i="3"/>
  <c r="H215" i="3"/>
  <c r="I215" i="3"/>
  <c r="H220" i="3"/>
  <c r="I220" i="3"/>
  <c r="H221" i="3"/>
  <c r="I221" i="3"/>
  <c r="I214" i="3"/>
  <c r="H214" i="3"/>
  <c r="P142" i="3"/>
  <c r="Q142" i="3"/>
  <c r="P143" i="3"/>
  <c r="Q143" i="3"/>
  <c r="P144" i="3"/>
  <c r="Q144" i="3"/>
  <c r="P145" i="3"/>
  <c r="Q145" i="3"/>
  <c r="P141" i="3"/>
  <c r="Q141" i="3"/>
  <c r="P146" i="3"/>
  <c r="Q146" i="3"/>
  <c r="P147" i="3"/>
  <c r="Q147" i="3"/>
  <c r="I140" i="3"/>
  <c r="H140" i="3"/>
  <c r="Q140" i="3"/>
  <c r="P140" i="3"/>
  <c r="E109" i="3"/>
  <c r="E107" i="3"/>
  <c r="E106" i="3"/>
  <c r="L80" i="35"/>
  <c r="K80" i="35"/>
  <c r="H80" i="35"/>
  <c r="G80" i="35"/>
  <c r="F80" i="35"/>
  <c r="E80" i="35"/>
  <c r="N79" i="35"/>
  <c r="M79" i="35"/>
  <c r="J79" i="35"/>
  <c r="J78" i="35"/>
  <c r="H78" i="35"/>
  <c r="L76" i="35"/>
  <c r="K76" i="35"/>
  <c r="J76" i="35"/>
  <c r="H76" i="35"/>
  <c r="G76" i="35"/>
  <c r="F76" i="35"/>
  <c r="M75" i="35"/>
  <c r="E75" i="35"/>
  <c r="N74" i="35"/>
  <c r="E74" i="35"/>
  <c r="E76" i="35" s="1"/>
  <c r="F72" i="35"/>
  <c r="F82" i="35" s="1"/>
  <c r="E72" i="35"/>
  <c r="E82" i="35" s="1"/>
  <c r="M71" i="35"/>
  <c r="N71" i="35" s="1"/>
  <c r="M70" i="35"/>
  <c r="L70" i="35"/>
  <c r="L72" i="35" s="1"/>
  <c r="K70" i="35"/>
  <c r="J70" i="35"/>
  <c r="G70" i="35"/>
  <c r="F70" i="35"/>
  <c r="E70" i="35"/>
  <c r="N69" i="35"/>
  <c r="N70" i="35" s="1"/>
  <c r="M69" i="35"/>
  <c r="H69" i="35"/>
  <c r="H70" i="35" s="1"/>
  <c r="L67" i="35"/>
  <c r="K67" i="35"/>
  <c r="J67" i="35"/>
  <c r="G67" i="35"/>
  <c r="F67" i="35"/>
  <c r="E67" i="35"/>
  <c r="N66" i="35"/>
  <c r="M66" i="35"/>
  <c r="H66" i="35"/>
  <c r="M65" i="35"/>
  <c r="H65" i="35"/>
  <c r="N65" i="35" s="1"/>
  <c r="M64" i="35"/>
  <c r="M67" i="35" s="1"/>
  <c r="H64" i="35"/>
  <c r="H67" i="35" s="1"/>
  <c r="L62" i="35"/>
  <c r="K62" i="35"/>
  <c r="K72" i="35" s="1"/>
  <c r="K82" i="35" s="1"/>
  <c r="G62" i="35"/>
  <c r="G72" i="35" s="1"/>
  <c r="G82" i="35" s="1"/>
  <c r="F62" i="35"/>
  <c r="M61" i="35"/>
  <c r="N61" i="35" s="1"/>
  <c r="H61" i="35"/>
  <c r="M60" i="35"/>
  <c r="H60" i="35"/>
  <c r="N60" i="35" s="1"/>
  <c r="N59" i="35"/>
  <c r="M59" i="35"/>
  <c r="H59" i="35"/>
  <c r="L58" i="35"/>
  <c r="J58" i="35"/>
  <c r="J62" i="35" s="1"/>
  <c r="G58" i="35"/>
  <c r="F58" i="35"/>
  <c r="E58" i="35"/>
  <c r="E62" i="35" s="1"/>
  <c r="N57" i="35"/>
  <c r="M57" i="35"/>
  <c r="H57" i="35"/>
  <c r="M56" i="35"/>
  <c r="H56" i="35"/>
  <c r="N56" i="35" s="1"/>
  <c r="M55" i="35"/>
  <c r="N55" i="35" s="1"/>
  <c r="H55" i="35"/>
  <c r="M54" i="35"/>
  <c r="H54" i="35"/>
  <c r="N54" i="35" s="1"/>
  <c r="N53" i="35"/>
  <c r="M53" i="35"/>
  <c r="H53" i="35"/>
  <c r="M52" i="35"/>
  <c r="H52" i="35"/>
  <c r="N52" i="35" s="1"/>
  <c r="M51" i="35"/>
  <c r="N51" i="35" s="1"/>
  <c r="H51" i="35"/>
  <c r="M50" i="35"/>
  <c r="H50" i="35"/>
  <c r="N50" i="35" s="1"/>
  <c r="N49" i="35"/>
  <c r="M49" i="35"/>
  <c r="H49" i="35"/>
  <c r="M48" i="35"/>
  <c r="N48" i="35" s="1"/>
  <c r="M47" i="35"/>
  <c r="H47" i="35"/>
  <c r="N47" i="35" s="1"/>
  <c r="M46" i="35"/>
  <c r="H46" i="35"/>
  <c r="N46" i="35" s="1"/>
  <c r="M45" i="35"/>
  <c r="N45" i="35" s="1"/>
  <c r="H45" i="35"/>
  <c r="M44" i="35"/>
  <c r="H44" i="35"/>
  <c r="N44" i="35" s="1"/>
  <c r="M43" i="35"/>
  <c r="H43" i="35"/>
  <c r="N43" i="35" s="1"/>
  <c r="M42" i="35"/>
  <c r="H42" i="35"/>
  <c r="N42" i="35" s="1"/>
  <c r="M41" i="35"/>
  <c r="N41" i="35" s="1"/>
  <c r="M40" i="35"/>
  <c r="H40" i="35"/>
  <c r="N40" i="35" s="1"/>
  <c r="N39" i="35"/>
  <c r="M39" i="35"/>
  <c r="H39" i="35"/>
  <c r="N38" i="35"/>
  <c r="M38" i="35"/>
  <c r="H38" i="35"/>
  <c r="M37" i="35"/>
  <c r="H37" i="35"/>
  <c r="N37" i="35" s="1"/>
  <c r="M36" i="35"/>
  <c r="H36" i="35"/>
  <c r="N36" i="35" s="1"/>
  <c r="N35" i="35"/>
  <c r="M35" i="35"/>
  <c r="H35" i="35"/>
  <c r="N34" i="35"/>
  <c r="M34" i="35"/>
  <c r="H34" i="35"/>
  <c r="M33" i="35"/>
  <c r="H33" i="35"/>
  <c r="N33" i="35" s="1"/>
  <c r="M32" i="35"/>
  <c r="H32" i="35"/>
  <c r="N32" i="35" s="1"/>
  <c r="N31" i="35"/>
  <c r="M31" i="35"/>
  <c r="H31" i="35"/>
  <c r="N30" i="35"/>
  <c r="M30" i="35"/>
  <c r="H30" i="35"/>
  <c r="M29" i="35"/>
  <c r="H29" i="35"/>
  <c r="N29" i="35" s="1"/>
  <c r="M28" i="35"/>
  <c r="H28" i="35"/>
  <c r="N28" i="35" s="1"/>
  <c r="N27" i="35"/>
  <c r="M27" i="35"/>
  <c r="H27" i="35"/>
  <c r="N26" i="35"/>
  <c r="M26" i="35"/>
  <c r="H26" i="35"/>
  <c r="M25" i="35"/>
  <c r="H25" i="35"/>
  <c r="N25" i="35" s="1"/>
  <c r="M24" i="35"/>
  <c r="H24" i="35"/>
  <c r="N24" i="35" s="1"/>
  <c r="N23" i="35"/>
  <c r="M23" i="35"/>
  <c r="H23" i="35"/>
  <c r="N22" i="35"/>
  <c r="M22" i="35"/>
  <c r="H22" i="35"/>
  <c r="M21" i="35"/>
  <c r="H21" i="35"/>
  <c r="N21" i="35" s="1"/>
  <c r="M20" i="35"/>
  <c r="H20" i="35"/>
  <c r="N20" i="35" s="1"/>
  <c r="M19" i="35"/>
  <c r="K19" i="35"/>
  <c r="K58" i="35" s="1"/>
  <c r="H19" i="35"/>
  <c r="N19" i="35" s="1"/>
  <c r="M18" i="35"/>
  <c r="H18" i="35"/>
  <c r="N18" i="35" s="1"/>
  <c r="M17" i="35"/>
  <c r="N17" i="35" s="1"/>
  <c r="H17" i="35"/>
  <c r="M16" i="35"/>
  <c r="H16" i="35"/>
  <c r="N16" i="35" s="1"/>
  <c r="M15" i="35"/>
  <c r="H15" i="35"/>
  <c r="N15" i="35" s="1"/>
  <c r="M14" i="35"/>
  <c r="H14" i="35"/>
  <c r="N14" i="35" s="1"/>
  <c r="M13" i="35"/>
  <c r="N13" i="35" s="1"/>
  <c r="H13" i="35"/>
  <c r="M12" i="35"/>
  <c r="H12" i="35"/>
  <c r="N12" i="35" s="1"/>
  <c r="M11" i="35"/>
  <c r="H11" i="35"/>
  <c r="N11" i="35" s="1"/>
  <c r="M10" i="35"/>
  <c r="H10" i="35"/>
  <c r="N10" i="35" s="1"/>
  <c r="M9" i="35"/>
  <c r="H9" i="35"/>
  <c r="L82" i="34"/>
  <c r="K82" i="34"/>
  <c r="J82" i="34"/>
  <c r="G82" i="34"/>
  <c r="F82" i="34"/>
  <c r="E82" i="34"/>
  <c r="N81" i="34"/>
  <c r="J81" i="34"/>
  <c r="M81" i="34" s="1"/>
  <c r="M80" i="34"/>
  <c r="N80" i="34" s="1"/>
  <c r="N82" i="34" s="1"/>
  <c r="J80" i="34"/>
  <c r="H80" i="34"/>
  <c r="H82" i="34" s="1"/>
  <c r="L78" i="34"/>
  <c r="K78" i="34"/>
  <c r="J78" i="34"/>
  <c r="H78" i="34"/>
  <c r="G78" i="34"/>
  <c r="F78" i="34"/>
  <c r="E78" i="34"/>
  <c r="N77" i="34"/>
  <c r="M77" i="34"/>
  <c r="H77" i="34"/>
  <c r="N76" i="34"/>
  <c r="N78" i="34" s="1"/>
  <c r="M76" i="34"/>
  <c r="M78" i="34" s="1"/>
  <c r="K76" i="34"/>
  <c r="H76" i="34"/>
  <c r="L72" i="34"/>
  <c r="L74" i="34" s="1"/>
  <c r="K72" i="34"/>
  <c r="J72" i="34"/>
  <c r="J74" i="34" s="1"/>
  <c r="G72" i="34"/>
  <c r="G74" i="34" s="1"/>
  <c r="G84" i="34" s="1"/>
  <c r="F72" i="34"/>
  <c r="E72" i="34"/>
  <c r="E74" i="34" s="1"/>
  <c r="E84" i="34" s="1"/>
  <c r="M71" i="34"/>
  <c r="M72" i="34" s="1"/>
  <c r="H71" i="34"/>
  <c r="H72" i="34" s="1"/>
  <c r="L69" i="34"/>
  <c r="K69" i="34"/>
  <c r="J69" i="34"/>
  <c r="G69" i="34"/>
  <c r="F69" i="34"/>
  <c r="E69" i="34"/>
  <c r="M68" i="34"/>
  <c r="H68" i="34"/>
  <c r="N68" i="34" s="1"/>
  <c r="M67" i="34"/>
  <c r="H67" i="34"/>
  <c r="N67" i="34" s="1"/>
  <c r="M66" i="34"/>
  <c r="H66" i="34"/>
  <c r="H69" i="34" s="1"/>
  <c r="B66" i="34"/>
  <c r="E64" i="34"/>
  <c r="N63" i="34"/>
  <c r="M63" i="34"/>
  <c r="H63" i="34"/>
  <c r="B63" i="34"/>
  <c r="N62" i="34"/>
  <c r="M62" i="34"/>
  <c r="H62" i="34"/>
  <c r="B62" i="34"/>
  <c r="M61" i="34"/>
  <c r="H61" i="34"/>
  <c r="N61" i="34" s="1"/>
  <c r="B61" i="34"/>
  <c r="L60" i="34"/>
  <c r="L64" i="34" s="1"/>
  <c r="K60" i="34"/>
  <c r="K64" i="34" s="1"/>
  <c r="J60" i="34"/>
  <c r="J64" i="34" s="1"/>
  <c r="G60" i="34"/>
  <c r="G64" i="34" s="1"/>
  <c r="F60" i="34"/>
  <c r="F64" i="34" s="1"/>
  <c r="E60" i="34"/>
  <c r="M59" i="34"/>
  <c r="H59" i="34"/>
  <c r="N59" i="34" s="1"/>
  <c r="B59" i="34"/>
  <c r="M58" i="34"/>
  <c r="H58" i="34"/>
  <c r="N58" i="34" s="1"/>
  <c r="B58" i="34"/>
  <c r="M57" i="34"/>
  <c r="H57" i="34"/>
  <c r="N57" i="34" s="1"/>
  <c r="B57" i="34"/>
  <c r="M56" i="34"/>
  <c r="H56" i="34"/>
  <c r="N56" i="34" s="1"/>
  <c r="N55" i="34"/>
  <c r="M55" i="34"/>
  <c r="H55" i="34"/>
  <c r="M54" i="34"/>
  <c r="N54" i="34" s="1"/>
  <c r="H54" i="34"/>
  <c r="M53" i="34"/>
  <c r="N53" i="34" s="1"/>
  <c r="H53" i="34"/>
  <c r="M52" i="34"/>
  <c r="H52" i="34"/>
  <c r="N52" i="34" s="1"/>
  <c r="N51" i="34"/>
  <c r="M51" i="34"/>
  <c r="H51" i="34"/>
  <c r="M50" i="34"/>
  <c r="H50" i="34"/>
  <c r="N50" i="34" s="1"/>
  <c r="M49" i="34"/>
  <c r="N49" i="34" s="1"/>
  <c r="H49" i="34"/>
  <c r="M48" i="34"/>
  <c r="H48" i="34"/>
  <c r="N48" i="34" s="1"/>
  <c r="N47" i="34"/>
  <c r="M47" i="34"/>
  <c r="H47" i="34"/>
  <c r="M46" i="34"/>
  <c r="H46" i="34"/>
  <c r="N46" i="34" s="1"/>
  <c r="M45" i="34"/>
  <c r="N45" i="34" s="1"/>
  <c r="H45" i="34"/>
  <c r="M44" i="34"/>
  <c r="H44" i="34"/>
  <c r="N44" i="34" s="1"/>
  <c r="N43" i="34"/>
  <c r="M43" i="34"/>
  <c r="H43" i="34"/>
  <c r="M42" i="34"/>
  <c r="H42" i="34"/>
  <c r="N42" i="34" s="1"/>
  <c r="M41" i="34"/>
  <c r="N41" i="34" s="1"/>
  <c r="H41" i="34"/>
  <c r="M40" i="34"/>
  <c r="H40" i="34"/>
  <c r="N40" i="34" s="1"/>
  <c r="N39" i="34"/>
  <c r="M39" i="34"/>
  <c r="M38" i="34"/>
  <c r="H38" i="34"/>
  <c r="N38" i="34" s="1"/>
  <c r="M37" i="34"/>
  <c r="H37" i="34"/>
  <c r="N37" i="34" s="1"/>
  <c r="M36" i="34"/>
  <c r="H36" i="34"/>
  <c r="N36" i="34" s="1"/>
  <c r="M35" i="34"/>
  <c r="N35" i="34" s="1"/>
  <c r="H35" i="34"/>
  <c r="M34" i="34"/>
  <c r="H34" i="34"/>
  <c r="N34" i="34" s="1"/>
  <c r="M33" i="34"/>
  <c r="H33" i="34"/>
  <c r="N33" i="34" s="1"/>
  <c r="M32" i="34"/>
  <c r="H32" i="34"/>
  <c r="N32" i="34" s="1"/>
  <c r="M31" i="34"/>
  <c r="N31" i="34" s="1"/>
  <c r="H31" i="34"/>
  <c r="M30" i="34"/>
  <c r="H30" i="34"/>
  <c r="N30" i="34" s="1"/>
  <c r="M29" i="34"/>
  <c r="H29" i="34"/>
  <c r="N29" i="34" s="1"/>
  <c r="M28" i="34"/>
  <c r="H28" i="34"/>
  <c r="N28" i="34" s="1"/>
  <c r="M27" i="34"/>
  <c r="N27" i="34" s="1"/>
  <c r="H27" i="34"/>
  <c r="M26" i="34"/>
  <c r="H26" i="34"/>
  <c r="N26" i="34" s="1"/>
  <c r="M25" i="34"/>
  <c r="H25" i="34"/>
  <c r="N25" i="34" s="1"/>
  <c r="M24" i="34"/>
  <c r="H24" i="34"/>
  <c r="N24" i="34" s="1"/>
  <c r="M23" i="34"/>
  <c r="N23" i="34" s="1"/>
  <c r="H23" i="34"/>
  <c r="M22" i="34"/>
  <c r="H22" i="34"/>
  <c r="N22" i="34" s="1"/>
  <c r="M21" i="34"/>
  <c r="H21" i="34"/>
  <c r="N21" i="34" s="1"/>
  <c r="M20" i="34"/>
  <c r="H20" i="34"/>
  <c r="N20" i="34" s="1"/>
  <c r="M19" i="34"/>
  <c r="N19" i="34" s="1"/>
  <c r="H19" i="34"/>
  <c r="M18" i="34"/>
  <c r="H18" i="34"/>
  <c r="N18" i="34" s="1"/>
  <c r="M17" i="34"/>
  <c r="H17" i="34"/>
  <c r="N17" i="34" s="1"/>
  <c r="M16" i="34"/>
  <c r="H16" i="34"/>
  <c r="N16" i="34" s="1"/>
  <c r="M15" i="34"/>
  <c r="N15" i="34" s="1"/>
  <c r="H15" i="34"/>
  <c r="M14" i="34"/>
  <c r="H14" i="34"/>
  <c r="N14" i="34" s="1"/>
  <c r="M13" i="34"/>
  <c r="H13" i="34"/>
  <c r="N13" i="34" s="1"/>
  <c r="M12" i="34"/>
  <c r="H12" i="34"/>
  <c r="N12" i="34" s="1"/>
  <c r="M11" i="34"/>
  <c r="N11" i="34" s="1"/>
  <c r="H11" i="34"/>
  <c r="M10" i="34"/>
  <c r="H10" i="34"/>
  <c r="N10" i="34" s="1"/>
  <c r="M9" i="34"/>
  <c r="M60" i="34" s="1"/>
  <c r="M64" i="34" s="1"/>
  <c r="H9" i="34"/>
  <c r="H60" i="34" s="1"/>
  <c r="H64" i="34" s="1"/>
  <c r="G110" i="32"/>
  <c r="H102" i="32"/>
  <c r="G102" i="32"/>
  <c r="G114" i="32" s="1"/>
  <c r="F102" i="32"/>
  <c r="G95" i="32"/>
  <c r="H93" i="32"/>
  <c r="G93" i="32"/>
  <c r="F93" i="32"/>
  <c r="E93" i="32"/>
  <c r="I92" i="32"/>
  <c r="I91" i="32"/>
  <c r="I89" i="32"/>
  <c r="H89" i="32"/>
  <c r="H95" i="32" s="1"/>
  <c r="G89" i="32"/>
  <c r="F89" i="32"/>
  <c r="F95" i="32" s="1"/>
  <c r="E89" i="32"/>
  <c r="E95" i="32" s="1"/>
  <c r="E97" i="32" s="1"/>
  <c r="I88" i="32"/>
  <c r="I87" i="32"/>
  <c r="F85" i="32"/>
  <c r="F97" i="32" s="1"/>
  <c r="I83" i="32"/>
  <c r="I81" i="32"/>
  <c r="H78" i="32"/>
  <c r="H85" i="32" s="1"/>
  <c r="H97" i="32" s="1"/>
  <c r="H76" i="32"/>
  <c r="G76" i="32"/>
  <c r="F76" i="32"/>
  <c r="E76" i="32"/>
  <c r="I74" i="32"/>
  <c r="I73" i="32"/>
  <c r="I72" i="32"/>
  <c r="I71" i="32"/>
  <c r="I70" i="32"/>
  <c r="I69" i="32"/>
  <c r="I68" i="32"/>
  <c r="I67" i="32"/>
  <c r="I66" i="32"/>
  <c r="I65" i="32"/>
  <c r="I64" i="32"/>
  <c r="I63" i="32"/>
  <c r="I62" i="32"/>
  <c r="I61" i="32"/>
  <c r="I60" i="32"/>
  <c r="I59" i="32"/>
  <c r="I58" i="32"/>
  <c r="I57" i="32"/>
  <c r="I56" i="32"/>
  <c r="H50" i="32"/>
  <c r="G50" i="32"/>
  <c r="G78" i="32" s="1"/>
  <c r="G85" i="32" s="1"/>
  <c r="G97" i="32" s="1"/>
  <c r="F50" i="32"/>
  <c r="F78" i="32" s="1"/>
  <c r="E50" i="32"/>
  <c r="E101" i="32" s="1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H6" i="32"/>
  <c r="G6" i="32"/>
  <c r="F6" i="32"/>
  <c r="I4" i="32"/>
  <c r="I2" i="32"/>
  <c r="I6" i="32" s="1"/>
  <c r="J36" i="31"/>
  <c r="H36" i="31"/>
  <c r="E36" i="31"/>
  <c r="D36" i="31"/>
  <c r="C36" i="31"/>
  <c r="K33" i="31"/>
  <c r="L33" i="31" s="1"/>
  <c r="F33" i="31"/>
  <c r="K32" i="31"/>
  <c r="F32" i="31"/>
  <c r="L32" i="31" s="1"/>
  <c r="L31" i="31"/>
  <c r="K31" i="31"/>
  <c r="F31" i="31"/>
  <c r="K30" i="31"/>
  <c r="L30" i="31" s="1"/>
  <c r="F30" i="31"/>
  <c r="K29" i="31"/>
  <c r="L29" i="31" s="1"/>
  <c r="F29" i="31"/>
  <c r="K28" i="31"/>
  <c r="F28" i="31"/>
  <c r="L28" i="31" s="1"/>
  <c r="K27" i="31"/>
  <c r="L27" i="31" s="1"/>
  <c r="F27" i="31"/>
  <c r="K26" i="31"/>
  <c r="L26" i="31" s="1"/>
  <c r="F26" i="31"/>
  <c r="K25" i="31"/>
  <c r="L25" i="31" s="1"/>
  <c r="F25" i="31"/>
  <c r="K24" i="31"/>
  <c r="F24" i="31"/>
  <c r="L24" i="31" s="1"/>
  <c r="K23" i="31"/>
  <c r="L23" i="31" s="1"/>
  <c r="F23" i="31"/>
  <c r="K22" i="31"/>
  <c r="L22" i="31" s="1"/>
  <c r="F22" i="31"/>
  <c r="K21" i="31"/>
  <c r="L21" i="31" s="1"/>
  <c r="F21" i="31"/>
  <c r="K20" i="31"/>
  <c r="F20" i="31"/>
  <c r="L20" i="31" s="1"/>
  <c r="L19" i="31"/>
  <c r="K19" i="31"/>
  <c r="F19" i="31"/>
  <c r="K18" i="31"/>
  <c r="L18" i="31" s="1"/>
  <c r="F18" i="31"/>
  <c r="K17" i="31"/>
  <c r="L17" i="31" s="1"/>
  <c r="F17" i="31"/>
  <c r="I16" i="31"/>
  <c r="F16" i="31"/>
  <c r="L15" i="31"/>
  <c r="K15" i="31"/>
  <c r="F15" i="31"/>
  <c r="L14" i="31"/>
  <c r="K14" i="31"/>
  <c r="F14" i="31"/>
  <c r="K13" i="31"/>
  <c r="F13" i="31"/>
  <c r="L13" i="31" s="1"/>
  <c r="K12" i="31"/>
  <c r="F12" i="31"/>
  <c r="L12" i="31" s="1"/>
  <c r="L11" i="31"/>
  <c r="K11" i="31"/>
  <c r="F11" i="31"/>
  <c r="L10" i="31"/>
  <c r="K10" i="31"/>
  <c r="F10" i="31"/>
  <c r="K9" i="31"/>
  <c r="F9" i="31"/>
  <c r="L9" i="31" s="1"/>
  <c r="K8" i="31"/>
  <c r="F8" i="31"/>
  <c r="L7" i="31"/>
  <c r="K7" i="31"/>
  <c r="F7" i="31"/>
  <c r="L6" i="31"/>
  <c r="K6" i="31"/>
  <c r="I6" i="31"/>
  <c r="H6" i="31"/>
  <c r="E6" i="31"/>
  <c r="P102" i="29"/>
  <c r="T101" i="29"/>
  <c r="S101" i="29"/>
  <c r="R101" i="29"/>
  <c r="Q101" i="29"/>
  <c r="P101" i="29"/>
  <c r="O101" i="29"/>
  <c r="J101" i="29"/>
  <c r="I101" i="29"/>
  <c r="H101" i="29"/>
  <c r="G101" i="29"/>
  <c r="F101" i="29"/>
  <c r="E101" i="29"/>
  <c r="V100" i="29"/>
  <c r="K100" i="29"/>
  <c r="K99" i="29"/>
  <c r="V99" i="29" s="1"/>
  <c r="K98" i="29"/>
  <c r="V96" i="29"/>
  <c r="U96" i="29"/>
  <c r="K96" i="29"/>
  <c r="U95" i="29"/>
  <c r="K95" i="29"/>
  <c r="V95" i="29" s="1"/>
  <c r="V94" i="29"/>
  <c r="U94" i="29"/>
  <c r="K94" i="29"/>
  <c r="U93" i="29"/>
  <c r="AA101" i="28" s="1"/>
  <c r="K93" i="29"/>
  <c r="V92" i="29"/>
  <c r="U92" i="29"/>
  <c r="K92" i="29"/>
  <c r="Z100" i="28" s="1"/>
  <c r="U91" i="29"/>
  <c r="K91" i="29"/>
  <c r="V91" i="29" s="1"/>
  <c r="V90" i="29"/>
  <c r="U90" i="29"/>
  <c r="K90" i="29"/>
  <c r="U89" i="29"/>
  <c r="K89" i="29"/>
  <c r="V88" i="29"/>
  <c r="U88" i="29"/>
  <c r="K88" i="29"/>
  <c r="V87" i="29"/>
  <c r="U87" i="29"/>
  <c r="K87" i="29"/>
  <c r="Z95" i="28" s="1"/>
  <c r="V86" i="29"/>
  <c r="U86" i="29"/>
  <c r="K86" i="29"/>
  <c r="U85" i="29"/>
  <c r="K85" i="29"/>
  <c r="R80" i="29"/>
  <c r="N80" i="29"/>
  <c r="N82" i="29" s="1"/>
  <c r="M80" i="29"/>
  <c r="M82" i="29" s="1"/>
  <c r="L80" i="29"/>
  <c r="L82" i="29" s="1"/>
  <c r="J80" i="29"/>
  <c r="E80" i="29"/>
  <c r="U79" i="29"/>
  <c r="T79" i="29"/>
  <c r="S79" i="29"/>
  <c r="R79" i="29"/>
  <c r="Q79" i="29"/>
  <c r="P79" i="29"/>
  <c r="O79" i="29"/>
  <c r="J79" i="29"/>
  <c r="I79" i="29"/>
  <c r="I80" i="29" s="1"/>
  <c r="H79" i="29"/>
  <c r="G79" i="29"/>
  <c r="F79" i="29"/>
  <c r="F80" i="29" s="1"/>
  <c r="F82" i="29" s="1"/>
  <c r="E79" i="29"/>
  <c r="K78" i="29"/>
  <c r="V78" i="29" s="1"/>
  <c r="V77" i="29"/>
  <c r="K77" i="29"/>
  <c r="V76" i="29"/>
  <c r="K76" i="29"/>
  <c r="K75" i="29"/>
  <c r="T73" i="29"/>
  <c r="T80" i="29" s="1"/>
  <c r="S73" i="29"/>
  <c r="S80" i="29" s="1"/>
  <c r="S82" i="29" s="1"/>
  <c r="S102" i="29" s="1"/>
  <c r="S106" i="29" s="1"/>
  <c r="R73" i="29"/>
  <c r="Q73" i="29"/>
  <c r="Q80" i="29" s="1"/>
  <c r="Q82" i="29" s="1"/>
  <c r="Q102" i="29" s="1"/>
  <c r="Q106" i="29" s="1"/>
  <c r="P73" i="29"/>
  <c r="P80" i="29" s="1"/>
  <c r="P82" i="29" s="1"/>
  <c r="O73" i="29"/>
  <c r="O80" i="29" s="1"/>
  <c r="J73" i="29"/>
  <c r="I73" i="29"/>
  <c r="H73" i="29"/>
  <c r="G73" i="29"/>
  <c r="F73" i="29"/>
  <c r="E73" i="29"/>
  <c r="U72" i="29"/>
  <c r="U73" i="29" s="1"/>
  <c r="U80" i="29" s="1"/>
  <c r="K72" i="29"/>
  <c r="V72" i="29" s="1"/>
  <c r="U71" i="29"/>
  <c r="V71" i="29" s="1"/>
  <c r="K71" i="29"/>
  <c r="U70" i="29"/>
  <c r="K70" i="29"/>
  <c r="V70" i="29" s="1"/>
  <c r="V69" i="29"/>
  <c r="U69" i="29"/>
  <c r="AA78" i="28" s="1"/>
  <c r="K69" i="29"/>
  <c r="K68" i="29"/>
  <c r="P65" i="29"/>
  <c r="I65" i="29"/>
  <c r="G65" i="29"/>
  <c r="F65" i="29"/>
  <c r="U64" i="29"/>
  <c r="T64" i="29"/>
  <c r="S64" i="29"/>
  <c r="R64" i="29"/>
  <c r="Q64" i="29"/>
  <c r="P64" i="29"/>
  <c r="O64" i="29"/>
  <c r="O65" i="29" s="1"/>
  <c r="J64" i="29"/>
  <c r="I64" i="29"/>
  <c r="H64" i="29"/>
  <c r="H65" i="29" s="1"/>
  <c r="G64" i="29"/>
  <c r="F64" i="29"/>
  <c r="E64" i="29"/>
  <c r="K63" i="29"/>
  <c r="V63" i="29" s="1"/>
  <c r="V62" i="29"/>
  <c r="K62" i="29"/>
  <c r="K61" i="29"/>
  <c r="V61" i="29" s="1"/>
  <c r="K60" i="29"/>
  <c r="V60" i="29" s="1"/>
  <c r="V59" i="29"/>
  <c r="K59" i="29"/>
  <c r="V58" i="29"/>
  <c r="K58" i="29"/>
  <c r="K57" i="29"/>
  <c r="V57" i="29" s="1"/>
  <c r="V56" i="29"/>
  <c r="K56" i="29"/>
  <c r="K55" i="29"/>
  <c r="V55" i="29" s="1"/>
  <c r="K54" i="29"/>
  <c r="V54" i="29" s="1"/>
  <c r="V53" i="29"/>
  <c r="K53" i="29"/>
  <c r="V52" i="29"/>
  <c r="K52" i="29"/>
  <c r="K51" i="29"/>
  <c r="V51" i="29" s="1"/>
  <c r="V50" i="29"/>
  <c r="K50" i="29"/>
  <c r="K49" i="29"/>
  <c r="V49" i="29" s="1"/>
  <c r="K48" i="29"/>
  <c r="V48" i="29" s="1"/>
  <c r="V47" i="29"/>
  <c r="V64" i="29" s="1"/>
  <c r="K47" i="29"/>
  <c r="T45" i="29"/>
  <c r="T65" i="29" s="1"/>
  <c r="T82" i="29" s="1"/>
  <c r="T102" i="29" s="1"/>
  <c r="T106" i="29" s="1"/>
  <c r="S45" i="29"/>
  <c r="S65" i="29" s="1"/>
  <c r="R45" i="29"/>
  <c r="Q45" i="29"/>
  <c r="Q65" i="29" s="1"/>
  <c r="P45" i="29"/>
  <c r="O45" i="29"/>
  <c r="J45" i="29"/>
  <c r="J65" i="29" s="1"/>
  <c r="J82" i="29" s="1"/>
  <c r="I45" i="29"/>
  <c r="H45" i="29"/>
  <c r="G45" i="29"/>
  <c r="F45" i="29"/>
  <c r="E45" i="29"/>
  <c r="E65" i="29" s="1"/>
  <c r="E82" i="29" s="1"/>
  <c r="V44" i="29"/>
  <c r="U44" i="29"/>
  <c r="K44" i="29"/>
  <c r="U43" i="29"/>
  <c r="AA52" i="28" s="1"/>
  <c r="K43" i="29"/>
  <c r="Z52" i="28" s="1"/>
  <c r="V42" i="29"/>
  <c r="U42" i="29"/>
  <c r="K42" i="29"/>
  <c r="U41" i="29"/>
  <c r="K41" i="29"/>
  <c r="V41" i="29" s="1"/>
  <c r="V40" i="29"/>
  <c r="U40" i="29"/>
  <c r="AA49" i="28" s="1"/>
  <c r="K40" i="29"/>
  <c r="V39" i="29"/>
  <c r="U39" i="29"/>
  <c r="K39" i="29"/>
  <c r="U38" i="29"/>
  <c r="AA47" i="28" s="1"/>
  <c r="K38" i="29"/>
  <c r="U37" i="29"/>
  <c r="K37" i="29"/>
  <c r="U36" i="29"/>
  <c r="AA45" i="28" s="1"/>
  <c r="K36" i="29"/>
  <c r="U35" i="29"/>
  <c r="V35" i="29" s="1"/>
  <c r="K35" i="29"/>
  <c r="U34" i="29"/>
  <c r="V34" i="29" s="1"/>
  <c r="K34" i="29"/>
  <c r="U33" i="29"/>
  <c r="K33" i="29"/>
  <c r="V33" i="29" s="1"/>
  <c r="U32" i="29"/>
  <c r="AA40" i="28" s="1"/>
  <c r="K32" i="29"/>
  <c r="Z40" i="28" s="1"/>
  <c r="V31" i="29"/>
  <c r="U31" i="29"/>
  <c r="K31" i="29"/>
  <c r="V30" i="29"/>
  <c r="U30" i="29"/>
  <c r="K30" i="29"/>
  <c r="U29" i="29"/>
  <c r="K29" i="29"/>
  <c r="V29" i="29" s="1"/>
  <c r="U28" i="29"/>
  <c r="AA35" i="28" s="1"/>
  <c r="K28" i="29"/>
  <c r="V27" i="29"/>
  <c r="U27" i="29"/>
  <c r="AA33" i="28" s="1"/>
  <c r="K27" i="29"/>
  <c r="V26" i="29"/>
  <c r="U26" i="29"/>
  <c r="K26" i="29"/>
  <c r="U25" i="29"/>
  <c r="K25" i="29"/>
  <c r="V25" i="29" s="1"/>
  <c r="U24" i="29"/>
  <c r="K24" i="29"/>
  <c r="U23" i="29"/>
  <c r="K23" i="29"/>
  <c r="V23" i="29" s="1"/>
  <c r="U22" i="29"/>
  <c r="V22" i="29" s="1"/>
  <c r="K22" i="29"/>
  <c r="U21" i="29"/>
  <c r="K21" i="29"/>
  <c r="V21" i="29" s="1"/>
  <c r="V20" i="29"/>
  <c r="U20" i="29"/>
  <c r="K20" i="29"/>
  <c r="U19" i="29"/>
  <c r="K19" i="29"/>
  <c r="Z20" i="28" s="1"/>
  <c r="V18" i="29"/>
  <c r="U18" i="29"/>
  <c r="K18" i="29"/>
  <c r="U17" i="29"/>
  <c r="K17" i="29"/>
  <c r="V17" i="29" s="1"/>
  <c r="U16" i="29"/>
  <c r="AA16" i="28" s="1"/>
  <c r="K16" i="29"/>
  <c r="U15" i="29"/>
  <c r="AA15" i="28" s="1"/>
  <c r="K15" i="29"/>
  <c r="V14" i="29"/>
  <c r="U14" i="29"/>
  <c r="K14" i="29"/>
  <c r="U13" i="29"/>
  <c r="K13" i="29"/>
  <c r="V13" i="29" s="1"/>
  <c r="U12" i="29"/>
  <c r="K12" i="29"/>
  <c r="V12" i="29" s="1"/>
  <c r="U11" i="29"/>
  <c r="K11" i="29"/>
  <c r="V10" i="29"/>
  <c r="K10" i="29"/>
  <c r="E113" i="28"/>
  <c r="U109" i="28"/>
  <c r="T109" i="28"/>
  <c r="S109" i="28"/>
  <c r="R109" i="28"/>
  <c r="Q109" i="28"/>
  <c r="P109" i="28"/>
  <c r="K109" i="28"/>
  <c r="J109" i="28"/>
  <c r="I109" i="28"/>
  <c r="H109" i="28"/>
  <c r="G109" i="28"/>
  <c r="F109" i="28"/>
  <c r="E109" i="28"/>
  <c r="AA108" i="28"/>
  <c r="Z108" i="28"/>
  <c r="L108" i="28"/>
  <c r="AA107" i="28"/>
  <c r="Z107" i="28"/>
  <c r="L107" i="28"/>
  <c r="Z109" i="27" s="1"/>
  <c r="AA106" i="28"/>
  <c r="L106" i="28"/>
  <c r="W106" i="28" s="1"/>
  <c r="AA104" i="28"/>
  <c r="Z104" i="28"/>
  <c r="V104" i="28"/>
  <c r="L104" i="28"/>
  <c r="AA103" i="28"/>
  <c r="V103" i="28"/>
  <c r="W103" i="28" s="1"/>
  <c r="L103" i="28"/>
  <c r="AA102" i="28"/>
  <c r="Z102" i="28"/>
  <c r="V102" i="28"/>
  <c r="W102" i="28" s="1"/>
  <c r="L102" i="28"/>
  <c r="V101" i="28"/>
  <c r="L101" i="28"/>
  <c r="W101" i="28" s="1"/>
  <c r="AA100" i="28"/>
  <c r="V100" i="28"/>
  <c r="L100" i="28"/>
  <c r="AA99" i="28"/>
  <c r="Z99" i="28"/>
  <c r="W99" i="28"/>
  <c r="V99" i="28"/>
  <c r="L99" i="28"/>
  <c r="AA98" i="28"/>
  <c r="Z98" i="28"/>
  <c r="V98" i="28"/>
  <c r="W98" i="28" s="1"/>
  <c r="L98" i="28"/>
  <c r="Z97" i="28"/>
  <c r="V97" i="28"/>
  <c r="L97" i="28"/>
  <c r="Z99" i="27" s="1"/>
  <c r="AA96" i="28"/>
  <c r="Z96" i="28"/>
  <c r="V96" i="28"/>
  <c r="L96" i="28"/>
  <c r="AA95" i="28"/>
  <c r="V95" i="28"/>
  <c r="L95" i="28"/>
  <c r="W95" i="28" s="1"/>
  <c r="AA94" i="28"/>
  <c r="Z94" i="28"/>
  <c r="V94" i="28"/>
  <c r="L94" i="28"/>
  <c r="Z96" i="27" s="1"/>
  <c r="AA93" i="28"/>
  <c r="W93" i="28"/>
  <c r="V93" i="28"/>
  <c r="L93" i="28"/>
  <c r="V88" i="28"/>
  <c r="U88" i="28"/>
  <c r="U89" i="28" s="1"/>
  <c r="T88" i="28"/>
  <c r="S88" i="28"/>
  <c r="R88" i="28"/>
  <c r="Q88" i="28"/>
  <c r="P88" i="28"/>
  <c r="K88" i="28"/>
  <c r="J88" i="28"/>
  <c r="J89" i="28" s="1"/>
  <c r="I88" i="28"/>
  <c r="H88" i="28"/>
  <c r="G88" i="28"/>
  <c r="F88" i="28"/>
  <c r="E88" i="28"/>
  <c r="AA87" i="28"/>
  <c r="L87" i="28"/>
  <c r="W87" i="28" s="1"/>
  <c r="AA86" i="28"/>
  <c r="Z86" i="28"/>
  <c r="L86" i="28"/>
  <c r="Z89" i="27" s="1"/>
  <c r="AA85" i="28"/>
  <c r="Z85" i="28"/>
  <c r="L85" i="28"/>
  <c r="W85" i="28" s="1"/>
  <c r="AA84" i="28"/>
  <c r="Z84" i="28"/>
  <c r="L84" i="28"/>
  <c r="U82" i="28"/>
  <c r="T82" i="28"/>
  <c r="T89" i="28" s="1"/>
  <c r="S82" i="28"/>
  <c r="S89" i="28" s="1"/>
  <c r="R82" i="28"/>
  <c r="Q82" i="28"/>
  <c r="P82" i="28"/>
  <c r="K82" i="28"/>
  <c r="J82" i="28"/>
  <c r="I82" i="28"/>
  <c r="H82" i="28"/>
  <c r="G82" i="28"/>
  <c r="G89" i="28" s="1"/>
  <c r="G90" i="28" s="1"/>
  <c r="G110" i="28" s="1"/>
  <c r="F82" i="28"/>
  <c r="F89" i="28" s="1"/>
  <c r="E82" i="28"/>
  <c r="AA81" i="28"/>
  <c r="Z81" i="28"/>
  <c r="V81" i="28"/>
  <c r="L81" i="28"/>
  <c r="W81" i="28" s="1"/>
  <c r="Z80" i="28"/>
  <c r="V80" i="28"/>
  <c r="L80" i="28"/>
  <c r="AA79" i="28"/>
  <c r="Z79" i="28"/>
  <c r="V79" i="28"/>
  <c r="AA80" i="27" s="1"/>
  <c r="L79" i="28"/>
  <c r="W79" i="28" s="1"/>
  <c r="Z78" i="28"/>
  <c r="V78" i="28"/>
  <c r="L78" i="28"/>
  <c r="W78" i="28" s="1"/>
  <c r="AA77" i="28"/>
  <c r="Z77" i="28"/>
  <c r="L77" i="28"/>
  <c r="W77" i="28" s="1"/>
  <c r="J74" i="28"/>
  <c r="V73" i="28"/>
  <c r="U73" i="28"/>
  <c r="T73" i="28"/>
  <c r="S73" i="28"/>
  <c r="R73" i="28"/>
  <c r="Q73" i="28"/>
  <c r="P73" i="28"/>
  <c r="K73" i="28"/>
  <c r="K74" i="28" s="1"/>
  <c r="J73" i="28"/>
  <c r="I73" i="28"/>
  <c r="H73" i="28"/>
  <c r="G73" i="28"/>
  <c r="E73" i="28"/>
  <c r="AA72" i="28"/>
  <c r="Z72" i="28"/>
  <c r="L72" i="28"/>
  <c r="Z72" i="27" s="1"/>
  <c r="AA71" i="28"/>
  <c r="Z71" i="28"/>
  <c r="L71" i="28"/>
  <c r="W71" i="28" s="1"/>
  <c r="AA70" i="28"/>
  <c r="Z70" i="28"/>
  <c r="L70" i="28"/>
  <c r="AA69" i="28"/>
  <c r="Z69" i="28"/>
  <c r="L69" i="28"/>
  <c r="Z69" i="27" s="1"/>
  <c r="AA68" i="28"/>
  <c r="Z68" i="28"/>
  <c r="L68" i="28"/>
  <c r="W68" i="28" s="1"/>
  <c r="AA67" i="28"/>
  <c r="Z67" i="28"/>
  <c r="L67" i="28"/>
  <c r="Z67" i="27" s="1"/>
  <c r="AA66" i="28"/>
  <c r="Z66" i="28"/>
  <c r="L66" i="28"/>
  <c r="W66" i="28" s="1"/>
  <c r="AA65" i="28"/>
  <c r="Z65" i="28"/>
  <c r="L65" i="28"/>
  <c r="W65" i="28" s="1"/>
  <c r="AA64" i="28"/>
  <c r="L64" i="28"/>
  <c r="AA63" i="28"/>
  <c r="Z63" i="28"/>
  <c r="L63" i="28"/>
  <c r="W63" i="28" s="1"/>
  <c r="AA62" i="28"/>
  <c r="Z62" i="28"/>
  <c r="L62" i="28"/>
  <c r="W62" i="28" s="1"/>
  <c r="AA61" i="28"/>
  <c r="Z61" i="28"/>
  <c r="L61" i="28"/>
  <c r="W61" i="28" s="1"/>
  <c r="AA60" i="28"/>
  <c r="Z60" i="28"/>
  <c r="L60" i="28"/>
  <c r="W60" i="28" s="1"/>
  <c r="AA59" i="28"/>
  <c r="Z59" i="28"/>
  <c r="L59" i="28"/>
  <c r="W59" i="28" s="1"/>
  <c r="AA58" i="28"/>
  <c r="F58" i="28"/>
  <c r="AA57" i="28"/>
  <c r="Z57" i="28"/>
  <c r="L57" i="28"/>
  <c r="AA56" i="28"/>
  <c r="Z56" i="28"/>
  <c r="L56" i="28"/>
  <c r="W56" i="28" s="1"/>
  <c r="U54" i="28"/>
  <c r="T54" i="28"/>
  <c r="S54" i="28"/>
  <c r="S74" i="28" s="1"/>
  <c r="S90" i="28" s="1"/>
  <c r="R54" i="28"/>
  <c r="R74" i="28" s="1"/>
  <c r="Q54" i="28"/>
  <c r="P54" i="28"/>
  <c r="P74" i="28" s="1"/>
  <c r="K54" i="28"/>
  <c r="J54" i="28"/>
  <c r="I54" i="28"/>
  <c r="I74" i="28" s="1"/>
  <c r="H54" i="28"/>
  <c r="G54" i="28"/>
  <c r="G74" i="28" s="1"/>
  <c r="F54" i="28"/>
  <c r="E54" i="28"/>
  <c r="AA53" i="28"/>
  <c r="Z53" i="28"/>
  <c r="V53" i="28"/>
  <c r="L53" i="28"/>
  <c r="W53" i="28" s="1"/>
  <c r="V52" i="28"/>
  <c r="W52" i="28" s="1"/>
  <c r="L52" i="28"/>
  <c r="AA51" i="28"/>
  <c r="Z51" i="28"/>
  <c r="W51" i="28"/>
  <c r="V51" i="28"/>
  <c r="L51" i="28"/>
  <c r="AA50" i="28"/>
  <c r="Z50" i="28"/>
  <c r="V50" i="28"/>
  <c r="L50" i="28"/>
  <c r="Z49" i="28"/>
  <c r="V49" i="28"/>
  <c r="L49" i="28"/>
  <c r="AA48" i="28"/>
  <c r="Z48" i="28"/>
  <c r="V48" i="28"/>
  <c r="W48" i="28" s="1"/>
  <c r="L48" i="28"/>
  <c r="Z47" i="28"/>
  <c r="V47" i="28"/>
  <c r="L47" i="28"/>
  <c r="W47" i="28" s="1"/>
  <c r="AA46" i="28"/>
  <c r="V46" i="28"/>
  <c r="L46" i="28"/>
  <c r="V45" i="28"/>
  <c r="L45" i="28"/>
  <c r="Z45" i="27" s="1"/>
  <c r="AA44" i="28"/>
  <c r="Z44" i="28"/>
  <c r="V44" i="28"/>
  <c r="L44" i="28"/>
  <c r="AA43" i="28"/>
  <c r="Z43" i="28"/>
  <c r="V43" i="28"/>
  <c r="L43" i="28"/>
  <c r="W43" i="28" s="1"/>
  <c r="AA42" i="28"/>
  <c r="Z42" i="28"/>
  <c r="V42" i="28"/>
  <c r="W42" i="28" s="1"/>
  <c r="L42" i="28"/>
  <c r="W41" i="28"/>
  <c r="L41" i="28"/>
  <c r="W40" i="28"/>
  <c r="V40" i="28"/>
  <c r="L40" i="28"/>
  <c r="AA39" i="28"/>
  <c r="Z39" i="28"/>
  <c r="V39" i="28"/>
  <c r="AA39" i="27" s="1"/>
  <c r="L39" i="28"/>
  <c r="AA38" i="28"/>
  <c r="Z38" i="28"/>
  <c r="V38" i="28"/>
  <c r="L38" i="28"/>
  <c r="V37" i="28"/>
  <c r="L37" i="28"/>
  <c r="W37" i="28" s="1"/>
  <c r="AA36" i="28"/>
  <c r="Z36" i="28"/>
  <c r="V36" i="28"/>
  <c r="AA36" i="27" s="1"/>
  <c r="L36" i="28"/>
  <c r="W36" i="28" s="1"/>
  <c r="V35" i="28"/>
  <c r="W35" i="28" s="1"/>
  <c r="L35" i="28"/>
  <c r="L34" i="28"/>
  <c r="W34" i="28" s="1"/>
  <c r="Z33" i="28"/>
  <c r="W33" i="28"/>
  <c r="V33" i="28"/>
  <c r="AA33" i="27" s="1"/>
  <c r="L33" i="28"/>
  <c r="Z33" i="27" s="1"/>
  <c r="L32" i="28"/>
  <c r="W32" i="28" s="1"/>
  <c r="V31" i="28"/>
  <c r="L31" i="28"/>
  <c r="W31" i="28" s="1"/>
  <c r="L30" i="28"/>
  <c r="W30" i="28" s="1"/>
  <c r="AA29" i="28"/>
  <c r="Z29" i="28"/>
  <c r="V29" i="28"/>
  <c r="AA29" i="27" s="1"/>
  <c r="L29" i="28"/>
  <c r="W28" i="28"/>
  <c r="L28" i="28"/>
  <c r="AA27" i="28"/>
  <c r="V27" i="28"/>
  <c r="L27" i="28"/>
  <c r="AA26" i="28"/>
  <c r="V26" i="28"/>
  <c r="AA26" i="27" s="1"/>
  <c r="L26" i="28"/>
  <c r="AA25" i="28"/>
  <c r="V25" i="28"/>
  <c r="L25" i="28"/>
  <c r="Z25" i="27" s="1"/>
  <c r="L24" i="28"/>
  <c r="W24" i="28" s="1"/>
  <c r="AA23" i="28"/>
  <c r="Z23" i="28"/>
  <c r="V23" i="28"/>
  <c r="AA23" i="27" s="1"/>
  <c r="L23" i="28"/>
  <c r="AA22" i="28"/>
  <c r="Z22" i="28"/>
  <c r="V22" i="28"/>
  <c r="W22" i="28" s="1"/>
  <c r="L22" i="28"/>
  <c r="AA21" i="28"/>
  <c r="Z21" i="28"/>
  <c r="V21" i="28"/>
  <c r="L21" i="28"/>
  <c r="W21" i="28" s="1"/>
  <c r="AA20" i="28"/>
  <c r="W20" i="28"/>
  <c r="V20" i="28"/>
  <c r="AA20" i="27" s="1"/>
  <c r="L20" i="28"/>
  <c r="L19" i="28"/>
  <c r="W19" i="28" s="1"/>
  <c r="AA18" i="28"/>
  <c r="Z18" i="28"/>
  <c r="V18" i="28"/>
  <c r="AA18" i="27" s="1"/>
  <c r="L18" i="28"/>
  <c r="W18" i="28" s="1"/>
  <c r="AA17" i="28"/>
  <c r="Z17" i="28"/>
  <c r="W17" i="28"/>
  <c r="V17" i="28"/>
  <c r="L17" i="28"/>
  <c r="Z16" i="28"/>
  <c r="V16" i="28"/>
  <c r="L16" i="28"/>
  <c r="V15" i="28"/>
  <c r="AA15" i="27" s="1"/>
  <c r="L15" i="28"/>
  <c r="AA14" i="28"/>
  <c r="Z14" i="28"/>
  <c r="W14" i="28"/>
  <c r="V14" i="28"/>
  <c r="AA14" i="27" s="1"/>
  <c r="L14" i="28"/>
  <c r="AA13" i="28"/>
  <c r="Z13" i="28"/>
  <c r="V13" i="28"/>
  <c r="L13" i="28"/>
  <c r="AA12" i="28"/>
  <c r="Z12" i="28"/>
  <c r="V12" i="28"/>
  <c r="AA12" i="27" s="1"/>
  <c r="L12" i="28"/>
  <c r="W12" i="28" s="1"/>
  <c r="AA11" i="28"/>
  <c r="V11" i="28"/>
  <c r="L11" i="28"/>
  <c r="AA10" i="28"/>
  <c r="L10" i="28"/>
  <c r="W10" i="28" s="1"/>
  <c r="K121" i="27"/>
  <c r="J121" i="27"/>
  <c r="R112" i="27"/>
  <c r="R121" i="27" s="1"/>
  <c r="P112" i="27"/>
  <c r="U111" i="27"/>
  <c r="T111" i="27"/>
  <c r="S111" i="27"/>
  <c r="R111" i="27"/>
  <c r="Q111" i="27"/>
  <c r="P111" i="27"/>
  <c r="K111" i="27"/>
  <c r="K112" i="27" s="1"/>
  <c r="J111" i="27"/>
  <c r="I111" i="27"/>
  <c r="I112" i="27" s="1"/>
  <c r="H111" i="27"/>
  <c r="G111" i="27"/>
  <c r="F111" i="27"/>
  <c r="E111" i="27"/>
  <c r="AA110" i="27"/>
  <c r="W110" i="27"/>
  <c r="L110" i="27"/>
  <c r="AA109" i="27"/>
  <c r="L109" i="27"/>
  <c r="W109" i="27" s="1"/>
  <c r="AA108" i="27"/>
  <c r="Z108" i="27"/>
  <c r="W108" i="27"/>
  <c r="L108" i="27"/>
  <c r="Z112" i="26" s="1"/>
  <c r="AA106" i="27"/>
  <c r="Z106" i="27"/>
  <c r="V106" i="27"/>
  <c r="L106" i="27"/>
  <c r="W106" i="27" s="1"/>
  <c r="AA105" i="27"/>
  <c r="Z105" i="27"/>
  <c r="V105" i="27"/>
  <c r="AA109" i="26" s="1"/>
  <c r="L105" i="27"/>
  <c r="AA104" i="27"/>
  <c r="Z104" i="27"/>
  <c r="V104" i="27"/>
  <c r="L104" i="27"/>
  <c r="W104" i="27" s="1"/>
  <c r="AA103" i="27"/>
  <c r="Z103" i="27"/>
  <c r="W103" i="27"/>
  <c r="V103" i="27"/>
  <c r="L103" i="27"/>
  <c r="AA102" i="27"/>
  <c r="Z102" i="27"/>
  <c r="W102" i="27"/>
  <c r="V102" i="27"/>
  <c r="AA106" i="26" s="1"/>
  <c r="L102" i="27"/>
  <c r="AA101" i="27"/>
  <c r="Z101" i="27"/>
  <c r="V101" i="27"/>
  <c r="L101" i="27"/>
  <c r="W101" i="27" s="1"/>
  <c r="AA100" i="27"/>
  <c r="Z100" i="27"/>
  <c r="W100" i="27"/>
  <c r="V100" i="27"/>
  <c r="AA104" i="26" s="1"/>
  <c r="L100" i="27"/>
  <c r="Z104" i="26" s="1"/>
  <c r="AA99" i="27"/>
  <c r="W99" i="27"/>
  <c r="V99" i="27"/>
  <c r="L99" i="27"/>
  <c r="AA98" i="27"/>
  <c r="V98" i="27"/>
  <c r="L98" i="27"/>
  <c r="AA97" i="27"/>
  <c r="Z97" i="27"/>
  <c r="W97" i="27"/>
  <c r="V97" i="27"/>
  <c r="L97" i="27"/>
  <c r="AA96" i="27"/>
  <c r="V96" i="27"/>
  <c r="L96" i="27"/>
  <c r="AA95" i="27"/>
  <c r="Z95" i="27"/>
  <c r="V95" i="27"/>
  <c r="AA99" i="26" s="1"/>
  <c r="L95" i="27"/>
  <c r="K92" i="27"/>
  <c r="J92" i="27"/>
  <c r="J112" i="27" s="1"/>
  <c r="I92" i="27"/>
  <c r="R91" i="27"/>
  <c r="P91" i="27"/>
  <c r="P92" i="27" s="1"/>
  <c r="K91" i="27"/>
  <c r="V90" i="27"/>
  <c r="U90" i="27"/>
  <c r="T90" i="27"/>
  <c r="S90" i="27"/>
  <c r="R90" i="27"/>
  <c r="Q90" i="27"/>
  <c r="K90" i="27"/>
  <c r="J90" i="27"/>
  <c r="J91" i="27" s="1"/>
  <c r="I90" i="27"/>
  <c r="H90" i="27"/>
  <c r="G90" i="27"/>
  <c r="G91" i="27" s="1"/>
  <c r="G92" i="27" s="1"/>
  <c r="G112" i="27" s="1"/>
  <c r="G121" i="27" s="1"/>
  <c r="F90" i="27"/>
  <c r="E90" i="27"/>
  <c r="AA89" i="27"/>
  <c r="W89" i="27"/>
  <c r="L89" i="27"/>
  <c r="AA88" i="27"/>
  <c r="Z88" i="27"/>
  <c r="W88" i="27"/>
  <c r="L88" i="27"/>
  <c r="L87" i="27"/>
  <c r="W87" i="27" s="1"/>
  <c r="AA86" i="27"/>
  <c r="Z86" i="27"/>
  <c r="W86" i="27"/>
  <c r="L86" i="27"/>
  <c r="AA85" i="27"/>
  <c r="L85" i="27"/>
  <c r="L90" i="27" s="1"/>
  <c r="U83" i="27"/>
  <c r="T83" i="27"/>
  <c r="S83" i="27"/>
  <c r="S91" i="27" s="1"/>
  <c r="R83" i="27"/>
  <c r="Q83" i="27"/>
  <c r="Q91" i="27" s="1"/>
  <c r="P83" i="27"/>
  <c r="K83" i="27"/>
  <c r="J83" i="27"/>
  <c r="I83" i="27"/>
  <c r="I91" i="27" s="1"/>
  <c r="H83" i="27"/>
  <c r="H91" i="27" s="1"/>
  <c r="H92" i="27" s="1"/>
  <c r="G83" i="27"/>
  <c r="F83" i="27"/>
  <c r="F91" i="27" s="1"/>
  <c r="F92" i="27" s="1"/>
  <c r="E83" i="27"/>
  <c r="E91" i="27" s="1"/>
  <c r="AA82" i="27"/>
  <c r="Z82" i="27"/>
  <c r="W82" i="27"/>
  <c r="V82" i="27"/>
  <c r="L82" i="27"/>
  <c r="Z81" i="27"/>
  <c r="V81" i="27"/>
  <c r="L81" i="27"/>
  <c r="Z80" i="27"/>
  <c r="W80" i="27"/>
  <c r="V80" i="27"/>
  <c r="AA81" i="26" s="1"/>
  <c r="L80" i="27"/>
  <c r="Z81" i="26" s="1"/>
  <c r="AA79" i="27"/>
  <c r="Z79" i="27"/>
  <c r="V79" i="27"/>
  <c r="L79" i="27"/>
  <c r="W79" i="27" s="1"/>
  <c r="W78" i="27"/>
  <c r="V78" i="27"/>
  <c r="L78" i="27"/>
  <c r="AA77" i="27"/>
  <c r="Z77" i="27"/>
  <c r="W77" i="27"/>
  <c r="L77" i="27"/>
  <c r="U74" i="27"/>
  <c r="K74" i="27"/>
  <c r="J74" i="27"/>
  <c r="I74" i="27"/>
  <c r="G74" i="27"/>
  <c r="V73" i="27"/>
  <c r="U73" i="27"/>
  <c r="T73" i="27"/>
  <c r="S73" i="27"/>
  <c r="R73" i="27"/>
  <c r="Q73" i="27"/>
  <c r="K73" i="27"/>
  <c r="J73" i="27"/>
  <c r="I73" i="27"/>
  <c r="H73" i="27"/>
  <c r="G73" i="27"/>
  <c r="F73" i="27"/>
  <c r="F74" i="27" s="1"/>
  <c r="E73" i="27"/>
  <c r="AA72" i="27"/>
  <c r="W72" i="27"/>
  <c r="L72" i="27"/>
  <c r="AA71" i="27"/>
  <c r="Z71" i="27"/>
  <c r="W71" i="27"/>
  <c r="L71" i="27"/>
  <c r="AA70" i="27"/>
  <c r="W70" i="27"/>
  <c r="L70" i="27"/>
  <c r="AA69" i="27"/>
  <c r="W69" i="27"/>
  <c r="L69" i="27"/>
  <c r="Z70" i="26" s="1"/>
  <c r="AA68" i="27"/>
  <c r="Z68" i="27"/>
  <c r="W68" i="27"/>
  <c r="L68" i="27"/>
  <c r="AA67" i="27"/>
  <c r="W67" i="27"/>
  <c r="L67" i="27"/>
  <c r="AA66" i="27"/>
  <c r="Z66" i="27"/>
  <c r="L66" i="27"/>
  <c r="AA65" i="27"/>
  <c r="Z65" i="27"/>
  <c r="W65" i="27"/>
  <c r="L65" i="27"/>
  <c r="L64" i="27"/>
  <c r="W64" i="27" s="1"/>
  <c r="AA63" i="27"/>
  <c r="L63" i="27"/>
  <c r="AA62" i="27"/>
  <c r="Z62" i="27"/>
  <c r="W62" i="27"/>
  <c r="L62" i="27"/>
  <c r="AA61" i="27"/>
  <c r="Z61" i="27"/>
  <c r="L61" i="27"/>
  <c r="W61" i="27" s="1"/>
  <c r="AA60" i="27"/>
  <c r="Z60" i="27"/>
  <c r="L60" i="27"/>
  <c r="AA59" i="27"/>
  <c r="W59" i="27"/>
  <c r="L59" i="27"/>
  <c r="AA58" i="27"/>
  <c r="Z58" i="27"/>
  <c r="L58" i="27"/>
  <c r="W58" i="27" s="1"/>
  <c r="AA57" i="27"/>
  <c r="L57" i="27"/>
  <c r="AA56" i="27"/>
  <c r="W56" i="27"/>
  <c r="L56" i="27"/>
  <c r="AA55" i="27"/>
  <c r="Z55" i="27"/>
  <c r="L55" i="27"/>
  <c r="W55" i="27" s="1"/>
  <c r="U53" i="27"/>
  <c r="T53" i="27"/>
  <c r="T74" i="27" s="1"/>
  <c r="S53" i="27"/>
  <c r="S74" i="27" s="1"/>
  <c r="R53" i="27"/>
  <c r="R74" i="27" s="1"/>
  <c r="R92" i="27" s="1"/>
  <c r="Q53" i="27"/>
  <c r="P53" i="27"/>
  <c r="P74" i="27" s="1"/>
  <c r="K53" i="27"/>
  <c r="J53" i="27"/>
  <c r="I53" i="27"/>
  <c r="H53" i="27"/>
  <c r="H74" i="27" s="1"/>
  <c r="G53" i="27"/>
  <c r="F53" i="27"/>
  <c r="E53" i="27"/>
  <c r="E74" i="27" s="1"/>
  <c r="AA52" i="27"/>
  <c r="Z52" i="27"/>
  <c r="W52" i="27"/>
  <c r="V52" i="27"/>
  <c r="L52" i="27"/>
  <c r="AA51" i="27"/>
  <c r="Z51" i="27"/>
  <c r="V51" i="27"/>
  <c r="L51" i="27"/>
  <c r="AA50" i="27"/>
  <c r="Z50" i="27"/>
  <c r="V50" i="27"/>
  <c r="AA50" i="26" s="1"/>
  <c r="L50" i="27"/>
  <c r="AA49" i="27"/>
  <c r="Z49" i="27"/>
  <c r="V49" i="27"/>
  <c r="L49" i="27"/>
  <c r="W49" i="27" s="1"/>
  <c r="Z48" i="27"/>
  <c r="V48" i="27"/>
  <c r="AA48" i="26" s="1"/>
  <c r="L48" i="27"/>
  <c r="AA47" i="27"/>
  <c r="Z47" i="27"/>
  <c r="V47" i="27"/>
  <c r="W47" i="27" s="1"/>
  <c r="L47" i="27"/>
  <c r="Z46" i="27"/>
  <c r="W46" i="27"/>
  <c r="V46" i="27"/>
  <c r="L46" i="27"/>
  <c r="AA45" i="27"/>
  <c r="W45" i="27"/>
  <c r="V45" i="27"/>
  <c r="AA45" i="26" s="1"/>
  <c r="L45" i="27"/>
  <c r="AA44" i="27"/>
  <c r="Z44" i="27"/>
  <c r="V44" i="27"/>
  <c r="L44" i="27"/>
  <c r="AA43" i="27"/>
  <c r="Z43" i="27"/>
  <c r="V43" i="27"/>
  <c r="AA43" i="26" s="1"/>
  <c r="L43" i="27"/>
  <c r="Z43" i="26" s="1"/>
  <c r="Z42" i="27"/>
  <c r="W42" i="27"/>
  <c r="V42" i="27"/>
  <c r="L42" i="27"/>
  <c r="AA41" i="27"/>
  <c r="Z41" i="27"/>
  <c r="L41" i="27"/>
  <c r="W41" i="27" s="1"/>
  <c r="AA40" i="27"/>
  <c r="Z40" i="27"/>
  <c r="W40" i="27"/>
  <c r="V40" i="27"/>
  <c r="L40" i="27"/>
  <c r="Z39" i="27"/>
  <c r="V39" i="27"/>
  <c r="L39" i="27"/>
  <c r="AA38" i="27"/>
  <c r="V38" i="27"/>
  <c r="L38" i="27"/>
  <c r="AA37" i="27"/>
  <c r="Z37" i="27"/>
  <c r="W37" i="27"/>
  <c r="V37" i="27"/>
  <c r="L37" i="27"/>
  <c r="Z36" i="27"/>
  <c r="V36" i="27"/>
  <c r="L36" i="27"/>
  <c r="AA35" i="27"/>
  <c r="Z35" i="27"/>
  <c r="W35" i="27"/>
  <c r="V35" i="27"/>
  <c r="L35" i="27"/>
  <c r="AA34" i="27"/>
  <c r="L34" i="27"/>
  <c r="W33" i="27"/>
  <c r="V33" i="27"/>
  <c r="AA33" i="26" s="1"/>
  <c r="L33" i="27"/>
  <c r="Z33" i="26" s="1"/>
  <c r="AA32" i="27"/>
  <c r="Z32" i="27"/>
  <c r="W32" i="27"/>
  <c r="L32" i="27"/>
  <c r="AA31" i="27"/>
  <c r="Z31" i="27"/>
  <c r="W31" i="27"/>
  <c r="V31" i="27"/>
  <c r="L31" i="27"/>
  <c r="AA30" i="27"/>
  <c r="Z30" i="27"/>
  <c r="L30" i="27"/>
  <c r="V29" i="27"/>
  <c r="L29" i="27"/>
  <c r="W29" i="27" s="1"/>
  <c r="AA28" i="27"/>
  <c r="Z28" i="27"/>
  <c r="L28" i="27"/>
  <c r="W28" i="27" s="1"/>
  <c r="AA27" i="27"/>
  <c r="Z27" i="27"/>
  <c r="W27" i="27"/>
  <c r="V27" i="27"/>
  <c r="L27" i="27"/>
  <c r="V26" i="27"/>
  <c r="L26" i="27"/>
  <c r="V25" i="27"/>
  <c r="AA25" i="26" s="1"/>
  <c r="L25" i="27"/>
  <c r="AA24" i="27"/>
  <c r="Z24" i="27"/>
  <c r="W24" i="27"/>
  <c r="L24" i="27"/>
  <c r="Z23" i="27"/>
  <c r="V23" i="27"/>
  <c r="L23" i="27"/>
  <c r="W23" i="27" s="1"/>
  <c r="AA22" i="27"/>
  <c r="Z22" i="27"/>
  <c r="W22" i="27"/>
  <c r="V22" i="27"/>
  <c r="L22" i="27"/>
  <c r="AA21" i="27"/>
  <c r="V21" i="27"/>
  <c r="W21" i="27" s="1"/>
  <c r="L21" i="27"/>
  <c r="Z20" i="27"/>
  <c r="V20" i="27"/>
  <c r="L20" i="27"/>
  <c r="AA19" i="27"/>
  <c r="Z19" i="27"/>
  <c r="W19" i="27"/>
  <c r="L19" i="27"/>
  <c r="Z18" i="27"/>
  <c r="V18" i="27"/>
  <c r="L18" i="27"/>
  <c r="AA17" i="27"/>
  <c r="Z17" i="27"/>
  <c r="W17" i="27"/>
  <c r="V17" i="27"/>
  <c r="L17" i="27"/>
  <c r="AA16" i="27"/>
  <c r="V16" i="27"/>
  <c r="L16" i="27"/>
  <c r="V15" i="27"/>
  <c r="AA15" i="26" s="1"/>
  <c r="L15" i="27"/>
  <c r="Z15" i="26" s="1"/>
  <c r="Z14" i="27"/>
  <c r="V14" i="27"/>
  <c r="L14" i="27"/>
  <c r="W14" i="27" s="1"/>
  <c r="AA13" i="27"/>
  <c r="V13" i="27"/>
  <c r="AA13" i="26" s="1"/>
  <c r="L13" i="27"/>
  <c r="Z12" i="27"/>
  <c r="V12" i="27"/>
  <c r="W12" i="27" s="1"/>
  <c r="L12" i="27"/>
  <c r="Z11" i="27"/>
  <c r="W11" i="27"/>
  <c r="V11" i="27"/>
  <c r="L11" i="27"/>
  <c r="AA10" i="27"/>
  <c r="Z10" i="27"/>
  <c r="W10" i="27"/>
  <c r="L10" i="27"/>
  <c r="U124" i="26"/>
  <c r="K124" i="26"/>
  <c r="H124" i="26"/>
  <c r="S123" i="26"/>
  <c r="S124" i="26" s="1"/>
  <c r="G116" i="26"/>
  <c r="V115" i="26"/>
  <c r="U115" i="26"/>
  <c r="T115" i="26"/>
  <c r="R115" i="26"/>
  <c r="Q115" i="26"/>
  <c r="L115" i="26"/>
  <c r="K115" i="26"/>
  <c r="J115" i="26"/>
  <c r="H115" i="26"/>
  <c r="G115" i="26"/>
  <c r="F115" i="26"/>
  <c r="AA114" i="26"/>
  <c r="Z114" i="26"/>
  <c r="M114" i="26"/>
  <c r="X114" i="26" s="1"/>
  <c r="AA113" i="26"/>
  <c r="Z113" i="26"/>
  <c r="X113" i="26"/>
  <c r="M113" i="26"/>
  <c r="AA112" i="26"/>
  <c r="M112" i="26"/>
  <c r="X112" i="26" s="1"/>
  <c r="AA110" i="26"/>
  <c r="Z110" i="26"/>
  <c r="S110" i="26"/>
  <c r="M110" i="26"/>
  <c r="I110" i="26"/>
  <c r="I115" i="26" s="1"/>
  <c r="W109" i="26"/>
  <c r="M109" i="26"/>
  <c r="X109" i="26" s="1"/>
  <c r="AA108" i="26"/>
  <c r="Z108" i="26"/>
  <c r="W108" i="26"/>
  <c r="M108" i="26"/>
  <c r="AA107" i="26"/>
  <c r="Z107" i="26"/>
  <c r="W107" i="26"/>
  <c r="X107" i="26" s="1"/>
  <c r="M107" i="26"/>
  <c r="Z106" i="26"/>
  <c r="X106" i="26"/>
  <c r="W106" i="26"/>
  <c r="M106" i="26"/>
  <c r="AA105" i="26"/>
  <c r="Z105" i="26"/>
  <c r="X105" i="26"/>
  <c r="W105" i="26"/>
  <c r="M105" i="26"/>
  <c r="W104" i="26"/>
  <c r="M104" i="26"/>
  <c r="X104" i="26" s="1"/>
  <c r="AA103" i="26"/>
  <c r="Z103" i="26"/>
  <c r="X103" i="26"/>
  <c r="W103" i="26"/>
  <c r="M103" i="26"/>
  <c r="AA102" i="26"/>
  <c r="X102" i="26"/>
  <c r="W102" i="26"/>
  <c r="M102" i="26"/>
  <c r="AA101" i="26"/>
  <c r="Z101" i="26"/>
  <c r="W101" i="26"/>
  <c r="M101" i="26"/>
  <c r="Z100" i="26"/>
  <c r="X100" i="26"/>
  <c r="W100" i="26"/>
  <c r="M100" i="26"/>
  <c r="W99" i="26"/>
  <c r="M99" i="26"/>
  <c r="U96" i="26"/>
  <c r="T96" i="26"/>
  <c r="U95" i="26"/>
  <c r="K95" i="26"/>
  <c r="J95" i="26"/>
  <c r="I95" i="26"/>
  <c r="G95" i="26"/>
  <c r="W94" i="26"/>
  <c r="V94" i="26"/>
  <c r="V95" i="26" s="1"/>
  <c r="V96" i="26" s="1"/>
  <c r="V116" i="26" s="1"/>
  <c r="U94" i="26"/>
  <c r="T94" i="26"/>
  <c r="S94" i="26"/>
  <c r="R94" i="26"/>
  <c r="R95" i="26" s="1"/>
  <c r="R96" i="26" s="1"/>
  <c r="L94" i="26"/>
  <c r="L95" i="26" s="1"/>
  <c r="K94" i="26"/>
  <c r="J94" i="26"/>
  <c r="I94" i="26"/>
  <c r="H94" i="26"/>
  <c r="G94" i="26"/>
  <c r="F94" i="26"/>
  <c r="AA93" i="26"/>
  <c r="Z93" i="26"/>
  <c r="M93" i="26"/>
  <c r="X93" i="26" s="1"/>
  <c r="M92" i="26"/>
  <c r="X92" i="26" s="1"/>
  <c r="AA91" i="26"/>
  <c r="Z91" i="26"/>
  <c r="X91" i="26"/>
  <c r="M91" i="26"/>
  <c r="AA90" i="26"/>
  <c r="Z90" i="26"/>
  <c r="M90" i="26"/>
  <c r="X90" i="26" s="1"/>
  <c r="AA89" i="26"/>
  <c r="Z89" i="26"/>
  <c r="X89" i="26"/>
  <c r="M89" i="26"/>
  <c r="M94" i="26" s="1"/>
  <c r="AA88" i="26"/>
  <c r="Z88" i="26"/>
  <c r="X88" i="26"/>
  <c r="M88" i="26"/>
  <c r="W86" i="26"/>
  <c r="W95" i="26" s="1"/>
  <c r="V86" i="26"/>
  <c r="U86" i="26"/>
  <c r="T86" i="26"/>
  <c r="T95" i="26" s="1"/>
  <c r="S86" i="26"/>
  <c r="S95" i="26" s="1"/>
  <c r="R86" i="26"/>
  <c r="Q86" i="26"/>
  <c r="Q95" i="26" s="1"/>
  <c r="L86" i="26"/>
  <c r="K86" i="26"/>
  <c r="J86" i="26"/>
  <c r="I86" i="26"/>
  <c r="H86" i="26"/>
  <c r="H95" i="26" s="1"/>
  <c r="H96" i="26" s="1"/>
  <c r="H116" i="26" s="1"/>
  <c r="G86" i="26"/>
  <c r="F86" i="26"/>
  <c r="X85" i="26"/>
  <c r="W85" i="26"/>
  <c r="M85" i="26"/>
  <c r="AA84" i="26"/>
  <c r="Z84" i="26"/>
  <c r="X84" i="26"/>
  <c r="W84" i="26"/>
  <c r="M84" i="26"/>
  <c r="W83" i="26"/>
  <c r="X83" i="26" s="1"/>
  <c r="M83" i="26"/>
  <c r="Z82" i="26"/>
  <c r="X82" i="26"/>
  <c r="W82" i="26"/>
  <c r="M82" i="26"/>
  <c r="I82" i="26"/>
  <c r="W81" i="26"/>
  <c r="M81" i="26"/>
  <c r="X81" i="26" s="1"/>
  <c r="AA80" i="26"/>
  <c r="Z80" i="26"/>
  <c r="W80" i="26"/>
  <c r="M80" i="26"/>
  <c r="AA79" i="26"/>
  <c r="Z79" i="26"/>
  <c r="X79" i="26"/>
  <c r="W79" i="26"/>
  <c r="M79" i="26"/>
  <c r="AA78" i="26"/>
  <c r="M78" i="26"/>
  <c r="X78" i="26" s="1"/>
  <c r="AA77" i="26"/>
  <c r="Z77" i="26"/>
  <c r="Q75" i="26"/>
  <c r="J75" i="26"/>
  <c r="H75" i="26"/>
  <c r="W74" i="26"/>
  <c r="V74" i="26"/>
  <c r="U74" i="26"/>
  <c r="T74" i="26"/>
  <c r="S74" i="26"/>
  <c r="R74" i="26"/>
  <c r="L74" i="26"/>
  <c r="K74" i="26"/>
  <c r="K75" i="26" s="1"/>
  <c r="K96" i="26" s="1"/>
  <c r="J74" i="26"/>
  <c r="I74" i="26"/>
  <c r="H74" i="26"/>
  <c r="G74" i="26"/>
  <c r="F74" i="26"/>
  <c r="X73" i="26"/>
  <c r="M73" i="26"/>
  <c r="AA72" i="26"/>
  <c r="Z72" i="26"/>
  <c r="M72" i="26"/>
  <c r="X72" i="26" s="1"/>
  <c r="AA71" i="26"/>
  <c r="Z71" i="26"/>
  <c r="X71" i="26"/>
  <c r="M71" i="26"/>
  <c r="AA70" i="26"/>
  <c r="X70" i="26"/>
  <c r="M70" i="26"/>
  <c r="AA69" i="26"/>
  <c r="Z69" i="26"/>
  <c r="M69" i="26"/>
  <c r="X69" i="26" s="1"/>
  <c r="AA68" i="26"/>
  <c r="Z68" i="26"/>
  <c r="X68" i="26"/>
  <c r="M68" i="26"/>
  <c r="AA67" i="26"/>
  <c r="X67" i="26"/>
  <c r="M67" i="26"/>
  <c r="AA66" i="26"/>
  <c r="Z66" i="26"/>
  <c r="M66" i="26"/>
  <c r="X66" i="26" s="1"/>
  <c r="AA65" i="26"/>
  <c r="Z65" i="26"/>
  <c r="X65" i="26"/>
  <c r="M65" i="26"/>
  <c r="AA64" i="26"/>
  <c r="X64" i="26"/>
  <c r="M64" i="26"/>
  <c r="AA63" i="26"/>
  <c r="Z63" i="26"/>
  <c r="X63" i="26"/>
  <c r="M63" i="26"/>
  <c r="AA62" i="26"/>
  <c r="Z62" i="26"/>
  <c r="X62" i="26"/>
  <c r="M62" i="26"/>
  <c r="M61" i="26"/>
  <c r="X61" i="26" s="1"/>
  <c r="AA60" i="26"/>
  <c r="M60" i="26"/>
  <c r="X60" i="26" s="1"/>
  <c r="AA59" i="26"/>
  <c r="Z59" i="26"/>
  <c r="X59" i="26"/>
  <c r="M59" i="26"/>
  <c r="AA58" i="26"/>
  <c r="Z58" i="26"/>
  <c r="M58" i="26"/>
  <c r="X58" i="26" s="1"/>
  <c r="AA57" i="26"/>
  <c r="M57" i="26"/>
  <c r="X57" i="26" s="1"/>
  <c r="AA56" i="26"/>
  <c r="Z56" i="26"/>
  <c r="X56" i="26"/>
  <c r="M56" i="26"/>
  <c r="AA55" i="26"/>
  <c r="Z55" i="26"/>
  <c r="M55" i="26"/>
  <c r="X55" i="26" s="1"/>
  <c r="V53" i="26"/>
  <c r="V75" i="26" s="1"/>
  <c r="U53" i="26"/>
  <c r="U75" i="26" s="1"/>
  <c r="T53" i="26"/>
  <c r="T75" i="26" s="1"/>
  <c r="S53" i="26"/>
  <c r="S75" i="26" s="1"/>
  <c r="R53" i="26"/>
  <c r="R75" i="26" s="1"/>
  <c r="Q53" i="26"/>
  <c r="L53" i="26"/>
  <c r="K53" i="26"/>
  <c r="J53" i="26"/>
  <c r="I53" i="26"/>
  <c r="I75" i="26" s="1"/>
  <c r="H53" i="26"/>
  <c r="G53" i="26"/>
  <c r="G75" i="26" s="1"/>
  <c r="G96" i="26" s="1"/>
  <c r="F53" i="26"/>
  <c r="F75" i="26" s="1"/>
  <c r="AA52" i="26"/>
  <c r="Z52" i="26"/>
  <c r="X52" i="26"/>
  <c r="W52" i="26"/>
  <c r="M52" i="26"/>
  <c r="Z51" i="26"/>
  <c r="W51" i="26"/>
  <c r="X51" i="26" s="1"/>
  <c r="M51" i="26"/>
  <c r="W50" i="26"/>
  <c r="M50" i="26"/>
  <c r="X50" i="26" s="1"/>
  <c r="AA49" i="26"/>
  <c r="Z49" i="26"/>
  <c r="W49" i="26"/>
  <c r="M49" i="26"/>
  <c r="X49" i="26" s="1"/>
  <c r="W48" i="26"/>
  <c r="M48" i="26"/>
  <c r="X48" i="26" s="1"/>
  <c r="AA47" i="26"/>
  <c r="Z47" i="26"/>
  <c r="W47" i="26"/>
  <c r="M47" i="26"/>
  <c r="X47" i="26" s="1"/>
  <c r="AA46" i="26"/>
  <c r="Z46" i="26"/>
  <c r="X46" i="26"/>
  <c r="W46" i="26"/>
  <c r="M46" i="26"/>
  <c r="Z45" i="26"/>
  <c r="X45" i="26"/>
  <c r="W45" i="26"/>
  <c r="M45" i="26"/>
  <c r="AA44" i="26"/>
  <c r="W44" i="26"/>
  <c r="M44" i="26"/>
  <c r="X44" i="26" s="1"/>
  <c r="X43" i="26"/>
  <c r="W43" i="26"/>
  <c r="M43" i="26"/>
  <c r="AA42" i="26"/>
  <c r="Z42" i="26"/>
  <c r="X42" i="26"/>
  <c r="W42" i="26"/>
  <c r="M42" i="26"/>
  <c r="AA41" i="26"/>
  <c r="Z41" i="26"/>
  <c r="W41" i="26"/>
  <c r="M41" i="26"/>
  <c r="X41" i="26" s="1"/>
  <c r="AA40" i="26"/>
  <c r="Z40" i="26"/>
  <c r="X40" i="26"/>
  <c r="W40" i="26"/>
  <c r="M40" i="26"/>
  <c r="AA39" i="26"/>
  <c r="W39" i="26"/>
  <c r="X39" i="26" s="1"/>
  <c r="M39" i="26"/>
  <c r="Z38" i="26"/>
  <c r="W38" i="26"/>
  <c r="M38" i="26"/>
  <c r="X38" i="26" s="1"/>
  <c r="AA37" i="26"/>
  <c r="Z37" i="26"/>
  <c r="W37" i="26"/>
  <c r="M37" i="26"/>
  <c r="X37" i="26" s="1"/>
  <c r="AA36" i="26"/>
  <c r="W36" i="26"/>
  <c r="M36" i="26"/>
  <c r="X36" i="26" s="1"/>
  <c r="AA35" i="26"/>
  <c r="Z35" i="26"/>
  <c r="W35" i="26"/>
  <c r="M35" i="26"/>
  <c r="X35" i="26" s="1"/>
  <c r="AA34" i="26"/>
  <c r="X34" i="26"/>
  <c r="W34" i="26"/>
  <c r="M34" i="26"/>
  <c r="W33" i="26"/>
  <c r="X33" i="26" s="1"/>
  <c r="M33" i="26"/>
  <c r="AA32" i="26"/>
  <c r="Z32" i="26"/>
  <c r="W32" i="26"/>
  <c r="M32" i="26"/>
  <c r="X32" i="26" s="1"/>
  <c r="AA31" i="26"/>
  <c r="Z31" i="26"/>
  <c r="X31" i="26"/>
  <c r="W31" i="26"/>
  <c r="M31" i="26"/>
  <c r="AA30" i="26"/>
  <c r="X30" i="26"/>
  <c r="W30" i="26"/>
  <c r="M30" i="26"/>
  <c r="AA29" i="26"/>
  <c r="Z29" i="26"/>
  <c r="W29" i="26"/>
  <c r="M29" i="26"/>
  <c r="X29" i="26" s="1"/>
  <c r="AA28" i="26"/>
  <c r="Z28" i="26"/>
  <c r="X28" i="26"/>
  <c r="W28" i="26"/>
  <c r="M28" i="26"/>
  <c r="AA27" i="26"/>
  <c r="Z27" i="26"/>
  <c r="W27" i="26"/>
  <c r="X27" i="26" s="1"/>
  <c r="M27" i="26"/>
  <c r="Z26" i="26"/>
  <c r="W26" i="26"/>
  <c r="M26" i="26"/>
  <c r="X26" i="26" s="1"/>
  <c r="Z25" i="26"/>
  <c r="W25" i="26"/>
  <c r="M25" i="26"/>
  <c r="X25" i="26" s="1"/>
  <c r="AA24" i="26"/>
  <c r="Z24" i="26"/>
  <c r="W24" i="26"/>
  <c r="M24" i="26"/>
  <c r="X24" i="26" s="1"/>
  <c r="AA23" i="26"/>
  <c r="Z23" i="26"/>
  <c r="W23" i="26"/>
  <c r="M23" i="26"/>
  <c r="X23" i="26" s="1"/>
  <c r="AA22" i="26"/>
  <c r="Z22" i="26"/>
  <c r="X22" i="26"/>
  <c r="W22" i="26"/>
  <c r="M22" i="26"/>
  <c r="AA21" i="26"/>
  <c r="Z21" i="26"/>
  <c r="X21" i="26"/>
  <c r="W21" i="26"/>
  <c r="M21" i="26"/>
  <c r="AA20" i="26"/>
  <c r="W20" i="26"/>
  <c r="M20" i="26"/>
  <c r="X20" i="26" s="1"/>
  <c r="AA19" i="26"/>
  <c r="Z19" i="26"/>
  <c r="W19" i="26"/>
  <c r="M19" i="26"/>
  <c r="X19" i="26" s="1"/>
  <c r="AA18" i="26"/>
  <c r="X18" i="26"/>
  <c r="W18" i="26"/>
  <c r="M18" i="26"/>
  <c r="AA17" i="26"/>
  <c r="Z17" i="26"/>
  <c r="W17" i="26"/>
  <c r="M17" i="26"/>
  <c r="X17" i="26" s="1"/>
  <c r="Z16" i="26"/>
  <c r="W16" i="26"/>
  <c r="M16" i="26"/>
  <c r="X16" i="26" s="1"/>
  <c r="W15" i="26"/>
  <c r="X15" i="26" s="1"/>
  <c r="M15" i="26"/>
  <c r="AA14" i="26"/>
  <c r="Z14" i="26"/>
  <c r="W14" i="26"/>
  <c r="X14" i="26" s="1"/>
  <c r="M14" i="26"/>
  <c r="W13" i="26"/>
  <c r="M13" i="26"/>
  <c r="X13" i="26" s="1"/>
  <c r="AA12" i="26"/>
  <c r="Z12" i="26"/>
  <c r="W12" i="26"/>
  <c r="M12" i="26"/>
  <c r="AA11" i="26"/>
  <c r="Z11" i="26"/>
  <c r="W11" i="26"/>
  <c r="M11" i="26"/>
  <c r="X11" i="26" s="1"/>
  <c r="AA10" i="26"/>
  <c r="X10" i="26"/>
  <c r="M10" i="26"/>
  <c r="I123" i="26"/>
  <c r="I124" i="26" s="1"/>
  <c r="Z21" i="27" l="1"/>
  <c r="H74" i="28"/>
  <c r="W72" i="28"/>
  <c r="V82" i="28"/>
  <c r="V89" i="28" s="1"/>
  <c r="R89" i="28"/>
  <c r="R90" i="28" s="1"/>
  <c r="W25" i="28"/>
  <c r="W49" i="28"/>
  <c r="W69" i="28"/>
  <c r="W100" i="28"/>
  <c r="E89" i="28"/>
  <c r="W94" i="28"/>
  <c r="W97" i="28"/>
  <c r="W104" i="28"/>
  <c r="L58" i="28"/>
  <c r="Z57" i="27" s="1"/>
  <c r="H137" i="3"/>
  <c r="H146" i="3" s="1"/>
  <c r="F73" i="28"/>
  <c r="W50" i="28"/>
  <c r="Q74" i="28"/>
  <c r="AA42" i="27"/>
  <c r="AA48" i="27"/>
  <c r="W27" i="28"/>
  <c r="W67" i="28"/>
  <c r="H89" i="28"/>
  <c r="W23" i="28"/>
  <c r="Z34" i="27"/>
  <c r="J90" i="28"/>
  <c r="J110" i="28" s="1"/>
  <c r="W44" i="28"/>
  <c r="P89" i="28"/>
  <c r="P90" i="28" s="1"/>
  <c r="P110" i="28" s="1"/>
  <c r="K89" i="28"/>
  <c r="K90" i="28" s="1"/>
  <c r="K110" i="28" s="1"/>
  <c r="W107" i="28"/>
  <c r="D184" i="3"/>
  <c r="D216" i="3" s="1"/>
  <c r="V123" i="26"/>
  <c r="V124" i="26" s="1"/>
  <c r="F105" i="29"/>
  <c r="E105" i="29"/>
  <c r="W83" i="27"/>
  <c r="W58" i="28"/>
  <c r="W96" i="27"/>
  <c r="AA100" i="26"/>
  <c r="AA38" i="26"/>
  <c r="W38" i="27"/>
  <c r="Z15" i="27"/>
  <c r="W15" i="28"/>
  <c r="Z109" i="26"/>
  <c r="W105" i="27"/>
  <c r="Z67" i="26"/>
  <c r="W66" i="27"/>
  <c r="Z50" i="26"/>
  <c r="W50" i="27"/>
  <c r="M74" i="26"/>
  <c r="Z44" i="26"/>
  <c r="W44" i="27"/>
  <c r="Z11" i="28"/>
  <c r="V11" i="29"/>
  <c r="V45" i="29" s="1"/>
  <c r="V65" i="29" s="1"/>
  <c r="R82" i="29"/>
  <c r="R102" i="29" s="1"/>
  <c r="W53" i="26"/>
  <c r="W75" i="26" s="1"/>
  <c r="W96" i="26" s="1"/>
  <c r="W16" i="27"/>
  <c r="AA16" i="26"/>
  <c r="W25" i="27"/>
  <c r="L54" i="28"/>
  <c r="Z70" i="27"/>
  <c r="W70" i="28"/>
  <c r="W36" i="27"/>
  <c r="Z36" i="26"/>
  <c r="W39" i="27"/>
  <c r="Z39" i="26"/>
  <c r="S92" i="27"/>
  <c r="S112" i="27" s="1"/>
  <c r="I96" i="26"/>
  <c r="I116" i="26" s="1"/>
  <c r="L53" i="27"/>
  <c r="L74" i="27" s="1"/>
  <c r="Z10" i="26"/>
  <c r="W13" i="27"/>
  <c r="Z13" i="26"/>
  <c r="Z30" i="26"/>
  <c r="W30" i="27"/>
  <c r="F95" i="26"/>
  <c r="F96" i="26" s="1"/>
  <c r="F116" i="26" s="1"/>
  <c r="U116" i="26"/>
  <c r="Z20" i="26"/>
  <c r="W20" i="27"/>
  <c r="E92" i="27"/>
  <c r="U91" i="27"/>
  <c r="U92" i="27" s="1"/>
  <c r="X110" i="26"/>
  <c r="L83" i="27"/>
  <c r="L91" i="27" s="1"/>
  <c r="Z78" i="26"/>
  <c r="AA81" i="27"/>
  <c r="W80" i="28"/>
  <c r="X101" i="26"/>
  <c r="M115" i="26"/>
  <c r="S115" i="26"/>
  <c r="W38" i="28"/>
  <c r="Z38" i="27"/>
  <c r="U90" i="28"/>
  <c r="U110" i="28" s="1"/>
  <c r="O102" i="29"/>
  <c r="M86" i="26"/>
  <c r="M95" i="26" s="1"/>
  <c r="X80" i="26"/>
  <c r="X86" i="26" s="1"/>
  <c r="X95" i="26" s="1"/>
  <c r="X96" i="26" s="1"/>
  <c r="W110" i="26"/>
  <c r="H112" i="27"/>
  <c r="H121" i="27" s="1"/>
  <c r="Z29" i="27"/>
  <c r="W29" i="28"/>
  <c r="W86" i="28"/>
  <c r="W96" i="28"/>
  <c r="Z98" i="27"/>
  <c r="Z45" i="28"/>
  <c r="V36" i="29"/>
  <c r="Z57" i="26"/>
  <c r="W57" i="27"/>
  <c r="W73" i="27" s="1"/>
  <c r="L73" i="27"/>
  <c r="K45" i="29"/>
  <c r="K65" i="29" s="1"/>
  <c r="Z10" i="28"/>
  <c r="Z106" i="28"/>
  <c r="V98" i="29"/>
  <c r="X94" i="26"/>
  <c r="J96" i="26"/>
  <c r="J116" i="26" s="1"/>
  <c r="W26" i="27"/>
  <c r="AA26" i="26"/>
  <c r="F74" i="28"/>
  <c r="F90" i="28" s="1"/>
  <c r="F110" i="28" s="1"/>
  <c r="U74" i="28"/>
  <c r="Z110" i="27"/>
  <c r="W108" i="28"/>
  <c r="O82" i="29"/>
  <c r="X12" i="26"/>
  <c r="X53" i="26" s="1"/>
  <c r="X75" i="26" s="1"/>
  <c r="X108" i="26"/>
  <c r="V53" i="27"/>
  <c r="V74" i="27" s="1"/>
  <c r="Z48" i="26"/>
  <c r="W48" i="27"/>
  <c r="W81" i="27"/>
  <c r="AA82" i="26"/>
  <c r="W13" i="28"/>
  <c r="Z13" i="27"/>
  <c r="W16" i="28"/>
  <c r="Z16" i="27"/>
  <c r="Z25" i="28"/>
  <c r="S110" i="28"/>
  <c r="V37" i="29"/>
  <c r="Z46" i="28"/>
  <c r="V93" i="29"/>
  <c r="Z101" i="28"/>
  <c r="X74" i="26"/>
  <c r="K116" i="26"/>
  <c r="V83" i="27"/>
  <c r="V91" i="27" s="1"/>
  <c r="V92" i="27" s="1"/>
  <c r="Z99" i="26"/>
  <c r="L111" i="27"/>
  <c r="W115" i="26"/>
  <c r="X99" i="26"/>
  <c r="X115" i="26" s="1"/>
  <c r="Z18" i="26"/>
  <c r="W18" i="27"/>
  <c r="W34" i="27"/>
  <c r="Z34" i="26"/>
  <c r="AA51" i="26"/>
  <c r="W51" i="27"/>
  <c r="Z59" i="27"/>
  <c r="Z64" i="26"/>
  <c r="W63" i="27"/>
  <c r="Z102" i="26"/>
  <c r="W98" i="27"/>
  <c r="Z26" i="27"/>
  <c r="W26" i="28"/>
  <c r="W45" i="28"/>
  <c r="Z85" i="27"/>
  <c r="W84" i="28"/>
  <c r="L88" i="28"/>
  <c r="Z35" i="28"/>
  <c r="V28" i="29"/>
  <c r="V32" i="29"/>
  <c r="V89" i="29"/>
  <c r="Q96" i="26"/>
  <c r="Q116" i="26" s="1"/>
  <c r="W95" i="27"/>
  <c r="L73" i="28"/>
  <c r="Z63" i="27"/>
  <c r="W64" i="28"/>
  <c r="V85" i="29"/>
  <c r="K101" i="29"/>
  <c r="Z93" i="28"/>
  <c r="AA97" i="28"/>
  <c r="U101" i="29"/>
  <c r="E102" i="29"/>
  <c r="L75" i="26"/>
  <c r="L96" i="26" s="1"/>
  <c r="L116" i="26" s="1"/>
  <c r="W15" i="27"/>
  <c r="W53" i="27" s="1"/>
  <c r="W43" i="27"/>
  <c r="Z60" i="26"/>
  <c r="W60" i="27"/>
  <c r="E112" i="27"/>
  <c r="U112" i="27"/>
  <c r="U121" i="27" s="1"/>
  <c r="W39" i="28"/>
  <c r="W57" i="28"/>
  <c r="V24" i="29"/>
  <c r="Z26" i="28"/>
  <c r="M53" i="26"/>
  <c r="M75" i="26" s="1"/>
  <c r="S96" i="26"/>
  <c r="R116" i="26"/>
  <c r="Z56" i="27"/>
  <c r="F112" i="27"/>
  <c r="V111" i="27"/>
  <c r="AA11" i="27"/>
  <c r="V54" i="28"/>
  <c r="V74" i="28" s="1"/>
  <c r="V90" i="28" s="1"/>
  <c r="W11" i="28"/>
  <c r="AA46" i="27"/>
  <c r="W46" i="28"/>
  <c r="I89" i="28"/>
  <c r="I90" i="28" s="1"/>
  <c r="I110" i="28" s="1"/>
  <c r="V19" i="29"/>
  <c r="K73" i="29"/>
  <c r="G102" i="29"/>
  <c r="G106" i="29" s="1"/>
  <c r="T116" i="26"/>
  <c r="Q74" i="27"/>
  <c r="Q92" i="27" s="1"/>
  <c r="Q112" i="27" s="1"/>
  <c r="T91" i="27"/>
  <c r="T92" i="27" s="1"/>
  <c r="T112" i="27" s="1"/>
  <c r="T121" i="27" s="1"/>
  <c r="W82" i="28"/>
  <c r="V15" i="29"/>
  <c r="Z15" i="28"/>
  <c r="V68" i="29"/>
  <c r="V73" i="29" s="1"/>
  <c r="AA25" i="27"/>
  <c r="U45" i="29"/>
  <c r="U65" i="29" s="1"/>
  <c r="U82" i="29" s="1"/>
  <c r="I82" i="29"/>
  <c r="I102" i="29" s="1"/>
  <c r="I106" i="29" s="1"/>
  <c r="E74" i="28"/>
  <c r="E90" i="28" s="1"/>
  <c r="E110" i="28" s="1"/>
  <c r="T74" i="28"/>
  <c r="T90" i="28" s="1"/>
  <c r="T110" i="28" s="1"/>
  <c r="Z64" i="28"/>
  <c r="Z103" i="28"/>
  <c r="L109" i="28"/>
  <c r="G80" i="29"/>
  <c r="G82" i="29" s="1"/>
  <c r="K79" i="29"/>
  <c r="V75" i="29"/>
  <c r="V79" i="29" s="1"/>
  <c r="K16" i="31"/>
  <c r="K36" i="31" s="1"/>
  <c r="I36" i="31"/>
  <c r="K64" i="29"/>
  <c r="H80" i="29"/>
  <c r="H82" i="29" s="1"/>
  <c r="H102" i="29" s="1"/>
  <c r="F102" i="29"/>
  <c r="Z58" i="28"/>
  <c r="Z87" i="28"/>
  <c r="V16" i="29"/>
  <c r="V38" i="29"/>
  <c r="W85" i="27"/>
  <c r="W90" i="27" s="1"/>
  <c r="R110" i="28"/>
  <c r="Z27" i="28"/>
  <c r="AA80" i="28"/>
  <c r="L82" i="28"/>
  <c r="L89" i="28" s="1"/>
  <c r="V43" i="29"/>
  <c r="J102" i="29"/>
  <c r="J106" i="29" s="1"/>
  <c r="Q89" i="28"/>
  <c r="Q90" i="28" s="1"/>
  <c r="Q110" i="28" s="1"/>
  <c r="V109" i="28"/>
  <c r="R65" i="29"/>
  <c r="E102" i="32"/>
  <c r="E103" i="32" s="1"/>
  <c r="F36" i="31"/>
  <c r="L8" i="31"/>
  <c r="I95" i="32"/>
  <c r="I93" i="32"/>
  <c r="I76" i="32"/>
  <c r="I102" i="32" s="1"/>
  <c r="I50" i="32"/>
  <c r="C37" i="31" s="1"/>
  <c r="C38" i="31" s="1"/>
  <c r="K74" i="34"/>
  <c r="K84" i="34" s="1"/>
  <c r="H72" i="35"/>
  <c r="H82" i="35" s="1"/>
  <c r="E85" i="34" s="1"/>
  <c r="E86" i="34" s="1"/>
  <c r="J80" i="35"/>
  <c r="M78" i="35"/>
  <c r="H84" i="34"/>
  <c r="J84" i="34"/>
  <c r="F101" i="32"/>
  <c r="L84" i="34"/>
  <c r="M76" i="35"/>
  <c r="N75" i="35"/>
  <c r="N76" i="35" s="1"/>
  <c r="G101" i="32"/>
  <c r="H58" i="35"/>
  <c r="H62" i="35" s="1"/>
  <c r="H101" i="32"/>
  <c r="H74" i="34"/>
  <c r="M58" i="35"/>
  <c r="M62" i="35" s="1"/>
  <c r="M72" i="35" s="1"/>
  <c r="N9" i="35"/>
  <c r="N58" i="35" s="1"/>
  <c r="N62" i="35" s="1"/>
  <c r="J72" i="35"/>
  <c r="J82" i="35" s="1"/>
  <c r="M69" i="34"/>
  <c r="M74" i="34" s="1"/>
  <c r="M84" i="34" s="1"/>
  <c r="N66" i="34"/>
  <c r="N69" i="34" s="1"/>
  <c r="L82" i="35"/>
  <c r="F74" i="34"/>
  <c r="F84" i="34" s="1"/>
  <c r="N64" i="35"/>
  <c r="N67" i="35" s="1"/>
  <c r="N72" i="35" s="1"/>
  <c r="N9" i="34"/>
  <c r="N60" i="34" s="1"/>
  <c r="N64" i="34" s="1"/>
  <c r="N71" i="34"/>
  <c r="N72" i="34" s="1"/>
  <c r="M82" i="34"/>
  <c r="W54" i="28" l="1"/>
  <c r="W109" i="28"/>
  <c r="H90" i="28"/>
  <c r="H110" i="28" s="1"/>
  <c r="E106" i="29"/>
  <c r="W74" i="27"/>
  <c r="E104" i="32"/>
  <c r="H103" i="32"/>
  <c r="E41" i="31"/>
  <c r="E42" i="31" s="1"/>
  <c r="F109" i="32"/>
  <c r="F114" i="32" s="1"/>
  <c r="H109" i="32"/>
  <c r="H114" i="32" s="1"/>
  <c r="L16" i="31"/>
  <c r="L36" i="31" s="1"/>
  <c r="V101" i="29"/>
  <c r="V102" i="29" s="1"/>
  <c r="W116" i="26"/>
  <c r="L92" i="27"/>
  <c r="W73" i="28"/>
  <c r="W74" i="28" s="1"/>
  <c r="H108" i="32"/>
  <c r="V110" i="28"/>
  <c r="G123" i="26"/>
  <c r="G124" i="26" s="1"/>
  <c r="U102" i="29"/>
  <c r="W91" i="27"/>
  <c r="R105" i="29"/>
  <c r="R106" i="29" s="1"/>
  <c r="F103" i="32"/>
  <c r="F120" i="27"/>
  <c r="F121" i="27" s="1"/>
  <c r="S116" i="26"/>
  <c r="U105" i="29"/>
  <c r="O105" i="29"/>
  <c r="O106" i="29" s="1"/>
  <c r="I78" i="32"/>
  <c r="I85" i="32" s="1"/>
  <c r="I97" i="32" s="1"/>
  <c r="I101" i="32"/>
  <c r="X116" i="26"/>
  <c r="Q120" i="27"/>
  <c r="Q121" i="27" s="1"/>
  <c r="I120" i="27"/>
  <c r="I121" i="27" s="1"/>
  <c r="F106" i="29"/>
  <c r="J41" i="31"/>
  <c r="J42" i="31" s="1"/>
  <c r="V112" i="27"/>
  <c r="M116" i="26"/>
  <c r="L74" i="28"/>
  <c r="L90" i="28" s="1"/>
  <c r="L110" i="28" s="1"/>
  <c r="T123" i="26"/>
  <c r="T124" i="26" s="1"/>
  <c r="N74" i="34"/>
  <c r="N84" i="34" s="1"/>
  <c r="H37" i="31"/>
  <c r="H38" i="31" s="1"/>
  <c r="I41" i="31"/>
  <c r="I42" i="31" s="1"/>
  <c r="V80" i="29"/>
  <c r="V82" i="29" s="1"/>
  <c r="W111" i="27"/>
  <c r="S120" i="27"/>
  <c r="S121" i="27" s="1"/>
  <c r="P105" i="29"/>
  <c r="P106" i="29" s="1"/>
  <c r="H105" i="29"/>
  <c r="H106" i="29" s="1"/>
  <c r="G103" i="32"/>
  <c r="G113" i="32"/>
  <c r="F108" i="32"/>
  <c r="F113" i="32" s="1"/>
  <c r="J123" i="26"/>
  <c r="J124" i="26" s="1"/>
  <c r="N78" i="35"/>
  <c r="N80" i="35" s="1"/>
  <c r="N82" i="35" s="1"/>
  <c r="M80" i="35"/>
  <c r="M82" i="35" s="1"/>
  <c r="J85" i="34" s="1"/>
  <c r="J86" i="34" s="1"/>
  <c r="W88" i="28"/>
  <c r="W89" i="28" s="1"/>
  <c r="L112" i="27"/>
  <c r="D41" i="31"/>
  <c r="D42" i="31" s="1"/>
  <c r="K80" i="29"/>
  <c r="K82" i="29" s="1"/>
  <c r="K102" i="29" s="1"/>
  <c r="M96" i="26"/>
  <c r="E113" i="27" l="1"/>
  <c r="E114" i="27" s="1"/>
  <c r="E111" i="28"/>
  <c r="E112" i="28" s="1"/>
  <c r="E114" i="28" s="1"/>
  <c r="G115" i="32"/>
  <c r="G104" i="32"/>
  <c r="H110" i="32"/>
  <c r="H115" i="32" s="1"/>
  <c r="E108" i="32"/>
  <c r="U106" i="29"/>
  <c r="P111" i="28"/>
  <c r="P112" i="28" s="1"/>
  <c r="K105" i="29"/>
  <c r="K106" i="29" s="1"/>
  <c r="E109" i="32"/>
  <c r="E114" i="32" s="1"/>
  <c r="P113" i="27"/>
  <c r="P114" i="27" s="1"/>
  <c r="H104" i="32"/>
  <c r="Q119" i="26"/>
  <c r="Q120" i="26" s="1"/>
  <c r="F104" i="32"/>
  <c r="I103" i="32"/>
  <c r="I104" i="32"/>
  <c r="R123" i="26"/>
  <c r="R124" i="26" s="1"/>
  <c r="L123" i="26"/>
  <c r="L124" i="26" s="1"/>
  <c r="F119" i="26"/>
  <c r="F120" i="26" s="1"/>
  <c r="F110" i="32"/>
  <c r="F115" i="32" s="1"/>
  <c r="W92" i="27"/>
  <c r="W112" i="27" s="1"/>
  <c r="W90" i="28"/>
  <c r="W110" i="28" s="1"/>
  <c r="I109" i="32"/>
  <c r="I114" i="32" s="1"/>
  <c r="H113" i="32"/>
  <c r="I108" i="32" l="1"/>
  <c r="I113" i="32" s="1"/>
  <c r="V105" i="29"/>
  <c r="V106" i="29" s="1"/>
  <c r="E113" i="32"/>
  <c r="E110" i="32"/>
  <c r="E115" i="32" s="1"/>
  <c r="I110" i="32"/>
  <c r="I115" i="32" s="1"/>
  <c r="K41" i="31" l="1"/>
  <c r="K42" i="31" s="1"/>
  <c r="H41" i="31"/>
  <c r="H42" i="31" s="1"/>
  <c r="C41" i="31"/>
  <c r="C42" i="31" s="1"/>
  <c r="F41" i="31" l="1"/>
  <c r="F42" i="31" s="1"/>
  <c r="L41" i="31"/>
  <c r="L42" i="31" s="1"/>
  <c r="P120" i="27" l="1"/>
  <c r="P121" i="27" s="1"/>
  <c r="E120" i="27" l="1"/>
  <c r="E121" i="27" s="1"/>
  <c r="V120" i="27"/>
  <c r="V121" i="27" s="1"/>
  <c r="Q123" i="26" l="1"/>
  <c r="Q124" i="26" s="1"/>
  <c r="L120" i="27"/>
  <c r="L121" i="27" s="1"/>
  <c r="W120" i="27"/>
  <c r="W121" i="27" s="1"/>
  <c r="W123" i="26" l="1"/>
  <c r="W124" i="26" s="1"/>
  <c r="F123" i="26" l="1"/>
  <c r="F124" i="26" s="1"/>
  <c r="M123" i="26" l="1"/>
  <c r="M124" i="26" s="1"/>
  <c r="X123" i="26"/>
  <c r="X124" i="26" s="1"/>
  <c r="L87" i="24" l="1"/>
  <c r="K87" i="24"/>
  <c r="J87" i="24"/>
  <c r="I87" i="24"/>
  <c r="F87" i="24"/>
  <c r="E87" i="24"/>
  <c r="D87" i="24"/>
  <c r="L86" i="24"/>
  <c r="G86" i="24"/>
  <c r="G87" i="24" s="1"/>
  <c r="O84" i="24"/>
  <c r="N84" i="24"/>
  <c r="K84" i="24"/>
  <c r="J84" i="24"/>
  <c r="I84" i="24"/>
  <c r="F84" i="24"/>
  <c r="E84" i="24"/>
  <c r="D84" i="24"/>
  <c r="L83" i="24"/>
  <c r="M83" i="24" s="1"/>
  <c r="L82" i="24"/>
  <c r="L84" i="24" s="1"/>
  <c r="M81" i="24"/>
  <c r="G81" i="24"/>
  <c r="G84" i="24" s="1"/>
  <c r="E76" i="24"/>
  <c r="E91" i="24" s="1"/>
  <c r="K74" i="24"/>
  <c r="J74" i="24"/>
  <c r="I74" i="24"/>
  <c r="F74" i="24"/>
  <c r="E74" i="24"/>
  <c r="D74" i="24"/>
  <c r="L73" i="24"/>
  <c r="L74" i="24" s="1"/>
  <c r="G73" i="24"/>
  <c r="G74" i="24" s="1"/>
  <c r="K71" i="24"/>
  <c r="J71" i="24"/>
  <c r="I71" i="24"/>
  <c r="F71" i="24"/>
  <c r="E71" i="24"/>
  <c r="D71" i="24"/>
  <c r="L70" i="24"/>
  <c r="G70" i="24"/>
  <c r="M70" i="24" s="1"/>
  <c r="M69" i="24"/>
  <c r="L69" i="24"/>
  <c r="L71" i="24" s="1"/>
  <c r="G69" i="24"/>
  <c r="L68" i="24"/>
  <c r="G68" i="24"/>
  <c r="M68" i="24" s="1"/>
  <c r="M71" i="24" s="1"/>
  <c r="I66" i="24"/>
  <c r="I76" i="24" s="1"/>
  <c r="I91" i="24" s="1"/>
  <c r="F66" i="24"/>
  <c r="F76" i="24" s="1"/>
  <c r="F91" i="24" s="1"/>
  <c r="E66" i="24"/>
  <c r="L65" i="24"/>
  <c r="G65" i="24"/>
  <c r="M65" i="24" s="1"/>
  <c r="L64" i="24"/>
  <c r="G64" i="24"/>
  <c r="M64" i="24" s="1"/>
  <c r="L63" i="24"/>
  <c r="G63" i="24"/>
  <c r="M63" i="24" s="1"/>
  <c r="K62" i="24"/>
  <c r="K66" i="24" s="1"/>
  <c r="K76" i="24" s="1"/>
  <c r="K91" i="24" s="1"/>
  <c r="J62" i="24"/>
  <c r="J66" i="24" s="1"/>
  <c r="J76" i="24" s="1"/>
  <c r="J91" i="24" s="1"/>
  <c r="I62" i="24"/>
  <c r="F62" i="24"/>
  <c r="E62" i="24"/>
  <c r="D62" i="24"/>
  <c r="D66" i="24" s="1"/>
  <c r="D76" i="24" s="1"/>
  <c r="D91" i="24" s="1"/>
  <c r="L61" i="24"/>
  <c r="G61" i="24"/>
  <c r="M61" i="24" s="1"/>
  <c r="M60" i="24"/>
  <c r="L60" i="24"/>
  <c r="G60" i="24"/>
  <c r="L59" i="24"/>
  <c r="G59" i="24"/>
  <c r="M59" i="24" s="1"/>
  <c r="L58" i="24"/>
  <c r="M58" i="24" s="1"/>
  <c r="G58" i="24"/>
  <c r="L57" i="24"/>
  <c r="G57" i="24"/>
  <c r="M57" i="24" s="1"/>
  <c r="M56" i="24"/>
  <c r="L56" i="24"/>
  <c r="G56" i="24"/>
  <c r="L55" i="24"/>
  <c r="G55" i="24"/>
  <c r="M55" i="24" s="1"/>
  <c r="M54" i="24"/>
  <c r="L54" i="24"/>
  <c r="G54" i="24"/>
  <c r="L53" i="24"/>
  <c r="G53" i="24"/>
  <c r="M53" i="24" s="1"/>
  <c r="M52" i="24"/>
  <c r="L52" i="24"/>
  <c r="G52" i="24"/>
  <c r="L51" i="24"/>
  <c r="G51" i="24"/>
  <c r="M51" i="24" s="1"/>
  <c r="M50" i="24"/>
  <c r="L50" i="24"/>
  <c r="G50" i="24"/>
  <c r="L49" i="24"/>
  <c r="G49" i="24"/>
  <c r="M49" i="24" s="1"/>
  <c r="M48" i="24"/>
  <c r="L48" i="24"/>
  <c r="G48" i="24"/>
  <c r="L47" i="24"/>
  <c r="G47" i="24"/>
  <c r="M47" i="24" s="1"/>
  <c r="M46" i="24"/>
  <c r="L46" i="24"/>
  <c r="G46" i="24"/>
  <c r="L45" i="24"/>
  <c r="G45" i="24"/>
  <c r="M45" i="24" s="1"/>
  <c r="M44" i="24"/>
  <c r="L44" i="24"/>
  <c r="G44" i="24"/>
  <c r="L43" i="24"/>
  <c r="G43" i="24"/>
  <c r="M43" i="24" s="1"/>
  <c r="M42" i="24"/>
  <c r="L42" i="24"/>
  <c r="G42" i="24"/>
  <c r="L41" i="24"/>
  <c r="G41" i="24"/>
  <c r="M41" i="24" s="1"/>
  <c r="M40" i="24"/>
  <c r="L40" i="24"/>
  <c r="G40" i="24"/>
  <c r="L39" i="24"/>
  <c r="G39" i="24"/>
  <c r="M39" i="24" s="1"/>
  <c r="M38" i="24"/>
  <c r="L38" i="24"/>
  <c r="G38" i="24"/>
  <c r="L37" i="24"/>
  <c r="G37" i="24"/>
  <c r="M37" i="24" s="1"/>
  <c r="M36" i="24"/>
  <c r="L36" i="24"/>
  <c r="G36" i="24"/>
  <c r="L35" i="24"/>
  <c r="G35" i="24"/>
  <c r="M35" i="24" s="1"/>
  <c r="M34" i="24"/>
  <c r="L34" i="24"/>
  <c r="G34" i="24"/>
  <c r="L33" i="24"/>
  <c r="G33" i="24"/>
  <c r="M33" i="24" s="1"/>
  <c r="M32" i="24"/>
  <c r="L32" i="24"/>
  <c r="G32" i="24"/>
  <c r="L31" i="24"/>
  <c r="G31" i="24"/>
  <c r="M31" i="24" s="1"/>
  <c r="M30" i="24"/>
  <c r="L30" i="24"/>
  <c r="G30" i="24"/>
  <c r="L29" i="24"/>
  <c r="G29" i="24"/>
  <c r="M29" i="24" s="1"/>
  <c r="M28" i="24"/>
  <c r="L28" i="24"/>
  <c r="G28" i="24"/>
  <c r="L27" i="24"/>
  <c r="G27" i="24"/>
  <c r="M27" i="24" s="1"/>
  <c r="M26" i="24"/>
  <c r="L26" i="24"/>
  <c r="G26" i="24"/>
  <c r="L25" i="24"/>
  <c r="G25" i="24"/>
  <c r="M25" i="24" s="1"/>
  <c r="M24" i="24"/>
  <c r="L24" i="24"/>
  <c r="G24" i="24"/>
  <c r="L23" i="24"/>
  <c r="G23" i="24"/>
  <c r="M23" i="24" s="1"/>
  <c r="M22" i="24"/>
  <c r="L22" i="24"/>
  <c r="G22" i="24"/>
  <c r="L21" i="24"/>
  <c r="G21" i="24"/>
  <c r="M21" i="24" s="1"/>
  <c r="M20" i="24"/>
  <c r="L20" i="24"/>
  <c r="G20" i="24"/>
  <c r="L19" i="24"/>
  <c r="G19" i="24"/>
  <c r="M19" i="24" s="1"/>
  <c r="M18" i="24"/>
  <c r="L18" i="24"/>
  <c r="G18" i="24"/>
  <c r="L17" i="24"/>
  <c r="G17" i="24"/>
  <c r="M17" i="24" s="1"/>
  <c r="M16" i="24"/>
  <c r="L16" i="24"/>
  <c r="G16" i="24"/>
  <c r="L15" i="24"/>
  <c r="G15" i="24"/>
  <c r="M15" i="24" s="1"/>
  <c r="M14" i="24"/>
  <c r="L14" i="24"/>
  <c r="G14" i="24"/>
  <c r="L13" i="24"/>
  <c r="G13" i="24"/>
  <c r="M13" i="24" s="1"/>
  <c r="M12" i="24"/>
  <c r="L12" i="24"/>
  <c r="L62" i="24" s="1"/>
  <c r="L66" i="24" s="1"/>
  <c r="L76" i="24" s="1"/>
  <c r="L91" i="24" s="1"/>
  <c r="G12" i="24"/>
  <c r="L11" i="24"/>
  <c r="G11" i="24"/>
  <c r="M11" i="24" s="1"/>
  <c r="L10" i="24"/>
  <c r="M10" i="24" s="1"/>
  <c r="G10" i="24"/>
  <c r="G62" i="24" s="1"/>
  <c r="G66" i="24" s="1"/>
  <c r="O38" i="23"/>
  <c r="N38" i="23"/>
  <c r="M38" i="23"/>
  <c r="L38" i="23"/>
  <c r="K38" i="23"/>
  <c r="H38" i="23"/>
  <c r="G38" i="23"/>
  <c r="F38" i="23"/>
  <c r="P36" i="23"/>
  <c r="I36" i="23"/>
  <c r="Q36" i="23" s="1"/>
  <c r="P35" i="23"/>
  <c r="Q35" i="23" s="1"/>
  <c r="I35" i="23"/>
  <c r="P34" i="23"/>
  <c r="I34" i="23"/>
  <c r="Q34" i="23" s="1"/>
  <c r="P33" i="23"/>
  <c r="Q33" i="23" s="1"/>
  <c r="I33" i="23"/>
  <c r="P32" i="23"/>
  <c r="I32" i="23"/>
  <c r="Q32" i="23" s="1"/>
  <c r="P31" i="23"/>
  <c r="Q31" i="23" s="1"/>
  <c r="I31" i="23"/>
  <c r="P30" i="23"/>
  <c r="I30" i="23"/>
  <c r="Q30" i="23" s="1"/>
  <c r="P29" i="23"/>
  <c r="Q29" i="23" s="1"/>
  <c r="I29" i="23"/>
  <c r="P28" i="23"/>
  <c r="I28" i="23"/>
  <c r="Q28" i="23" s="1"/>
  <c r="P27" i="23"/>
  <c r="Q27" i="23" s="1"/>
  <c r="I27" i="23"/>
  <c r="P26" i="23"/>
  <c r="I26" i="23"/>
  <c r="Q26" i="23" s="1"/>
  <c r="P25" i="23"/>
  <c r="Q25" i="23" s="1"/>
  <c r="I25" i="23"/>
  <c r="P24" i="23"/>
  <c r="I24" i="23"/>
  <c r="Q24" i="23" s="1"/>
  <c r="P23" i="23"/>
  <c r="Q23" i="23" s="1"/>
  <c r="I23" i="23"/>
  <c r="P22" i="23"/>
  <c r="I22" i="23"/>
  <c r="Q22" i="23" s="1"/>
  <c r="P21" i="23"/>
  <c r="Q21" i="23" s="1"/>
  <c r="I21" i="23"/>
  <c r="P20" i="23"/>
  <c r="I20" i="23"/>
  <c r="Q20" i="23" s="1"/>
  <c r="P19" i="23"/>
  <c r="Q19" i="23" s="1"/>
  <c r="I19" i="23"/>
  <c r="P18" i="23"/>
  <c r="I18" i="23"/>
  <c r="Q18" i="23" s="1"/>
  <c r="P17" i="23"/>
  <c r="Q17" i="23" s="1"/>
  <c r="I17" i="23"/>
  <c r="P16" i="23"/>
  <c r="I16" i="23"/>
  <c r="Q16" i="23" s="1"/>
  <c r="P15" i="23"/>
  <c r="Q15" i="23" s="1"/>
  <c r="I15" i="23"/>
  <c r="P14" i="23"/>
  <c r="I14" i="23"/>
  <c r="Q14" i="23" s="1"/>
  <c r="P13" i="23"/>
  <c r="Q13" i="23" s="1"/>
  <c r="I13" i="23"/>
  <c r="P12" i="23"/>
  <c r="I12" i="23"/>
  <c r="Q12" i="23" s="1"/>
  <c r="P11" i="23"/>
  <c r="Q11" i="23" s="1"/>
  <c r="I11" i="23"/>
  <c r="P10" i="23"/>
  <c r="I10" i="23"/>
  <c r="Q10" i="23" s="1"/>
  <c r="P9" i="23"/>
  <c r="Q9" i="23" s="1"/>
  <c r="I9" i="23"/>
  <c r="P8" i="23"/>
  <c r="I8" i="23"/>
  <c r="P7" i="23"/>
  <c r="P38" i="23" s="1"/>
  <c r="I7" i="23"/>
  <c r="I38" i="23" s="1"/>
  <c r="Q6" i="23"/>
  <c r="P6" i="23"/>
  <c r="L6" i="23"/>
  <c r="N6" i="23" s="1"/>
  <c r="K6" i="23"/>
  <c r="H6" i="23"/>
  <c r="N105" i="22"/>
  <c r="M105" i="22"/>
  <c r="L105" i="22"/>
  <c r="K105" i="22"/>
  <c r="H105" i="22"/>
  <c r="G105" i="22"/>
  <c r="F105" i="22"/>
  <c r="S104" i="22"/>
  <c r="R104" i="22"/>
  <c r="S103" i="22"/>
  <c r="R103" i="22"/>
  <c r="P103" i="22"/>
  <c r="O103" i="22"/>
  <c r="I103" i="22"/>
  <c r="R102" i="22"/>
  <c r="O102" i="22"/>
  <c r="S102" i="22" s="1"/>
  <c r="I102" i="22"/>
  <c r="P102" i="22" s="1"/>
  <c r="R101" i="22"/>
  <c r="O101" i="22"/>
  <c r="S101" i="22" s="1"/>
  <c r="I101" i="22"/>
  <c r="P101" i="22" s="1"/>
  <c r="S100" i="22"/>
  <c r="R100" i="22"/>
  <c r="O100" i="22"/>
  <c r="I100" i="22"/>
  <c r="P100" i="22" s="1"/>
  <c r="S99" i="22"/>
  <c r="R99" i="22"/>
  <c r="O99" i="22"/>
  <c r="I99" i="22"/>
  <c r="P99" i="22" s="1"/>
  <c r="S98" i="22"/>
  <c r="R98" i="22"/>
  <c r="P98" i="22"/>
  <c r="O98" i="22"/>
  <c r="I98" i="22"/>
  <c r="S97" i="22"/>
  <c r="R97" i="22"/>
  <c r="P97" i="22"/>
  <c r="O97" i="22"/>
  <c r="I97" i="22"/>
  <c r="R96" i="22"/>
  <c r="O96" i="22"/>
  <c r="P96" i="22" s="1"/>
  <c r="J96" i="22"/>
  <c r="S96" i="22" s="1"/>
  <c r="I96" i="22"/>
  <c r="R95" i="22"/>
  <c r="O95" i="22"/>
  <c r="S95" i="22" s="1"/>
  <c r="I95" i="22"/>
  <c r="P95" i="22" s="1"/>
  <c r="R94" i="22"/>
  <c r="O94" i="22"/>
  <c r="S94" i="22" s="1"/>
  <c r="I94" i="22"/>
  <c r="P94" i="22" s="1"/>
  <c r="S93" i="22"/>
  <c r="R93" i="22"/>
  <c r="O93" i="22"/>
  <c r="I93" i="22"/>
  <c r="P93" i="22" s="1"/>
  <c r="S92" i="22"/>
  <c r="R92" i="22"/>
  <c r="O92" i="22"/>
  <c r="I92" i="22"/>
  <c r="P92" i="22" s="1"/>
  <c r="S91" i="22"/>
  <c r="R91" i="22"/>
  <c r="P91" i="22"/>
  <c r="O91" i="22"/>
  <c r="I91" i="22"/>
  <c r="S90" i="22"/>
  <c r="R90" i="22"/>
  <c r="P90" i="22"/>
  <c r="O90" i="22"/>
  <c r="I90" i="22"/>
  <c r="R89" i="22"/>
  <c r="O89" i="22"/>
  <c r="P89" i="22" s="1"/>
  <c r="I89" i="22"/>
  <c r="S88" i="22"/>
  <c r="R88" i="22"/>
  <c r="O88" i="22"/>
  <c r="I88" i="22"/>
  <c r="P88" i="22" s="1"/>
  <c r="R87" i="22"/>
  <c r="O87" i="22"/>
  <c r="S87" i="22" s="1"/>
  <c r="I87" i="22"/>
  <c r="P87" i="22" s="1"/>
  <c r="S86" i="22"/>
  <c r="R86" i="22"/>
  <c r="P86" i="22"/>
  <c r="O86" i="22"/>
  <c r="I86" i="22"/>
  <c r="S85" i="22"/>
  <c r="R85" i="22"/>
  <c r="P85" i="22"/>
  <c r="O85" i="22"/>
  <c r="I85" i="22"/>
  <c r="S84" i="22"/>
  <c r="R84" i="22"/>
  <c r="P84" i="22"/>
  <c r="O84" i="22"/>
  <c r="I84" i="22"/>
  <c r="R83" i="22"/>
  <c r="O83" i="22"/>
  <c r="S83" i="22" s="1"/>
  <c r="I83" i="22"/>
  <c r="P83" i="22" s="1"/>
  <c r="R82" i="22"/>
  <c r="O82" i="22"/>
  <c r="S82" i="22" s="1"/>
  <c r="I82" i="22"/>
  <c r="P82" i="22" s="1"/>
  <c r="S81" i="22"/>
  <c r="R81" i="22"/>
  <c r="O81" i="22"/>
  <c r="I81" i="22"/>
  <c r="P81" i="22" s="1"/>
  <c r="S80" i="22"/>
  <c r="R80" i="22"/>
  <c r="O80" i="22"/>
  <c r="I80" i="22"/>
  <c r="P80" i="22" s="1"/>
  <c r="S79" i="22"/>
  <c r="R79" i="22"/>
  <c r="P79" i="22"/>
  <c r="O79" i="22"/>
  <c r="I79" i="22"/>
  <c r="S78" i="22"/>
  <c r="R78" i="22"/>
  <c r="P78" i="22"/>
  <c r="O78" i="22"/>
  <c r="I78" i="22"/>
  <c r="R77" i="22"/>
  <c r="O77" i="22"/>
  <c r="P77" i="22" s="1"/>
  <c r="I77" i="22"/>
  <c r="S76" i="22"/>
  <c r="R76" i="22"/>
  <c r="O76" i="22"/>
  <c r="I76" i="22"/>
  <c r="P76" i="22" s="1"/>
  <c r="R75" i="22"/>
  <c r="O75" i="22"/>
  <c r="S75" i="22" s="1"/>
  <c r="I75" i="22"/>
  <c r="P75" i="22" s="1"/>
  <c r="S74" i="22"/>
  <c r="R74" i="22"/>
  <c r="P74" i="22"/>
  <c r="O74" i="22"/>
  <c r="I74" i="22"/>
  <c r="S73" i="22"/>
  <c r="R73" i="22"/>
  <c r="P73" i="22"/>
  <c r="O73" i="22"/>
  <c r="I73" i="22"/>
  <c r="S72" i="22"/>
  <c r="R72" i="22"/>
  <c r="P72" i="22"/>
  <c r="O72" i="22"/>
  <c r="I72" i="22"/>
  <c r="R71" i="22"/>
  <c r="O71" i="22"/>
  <c r="S71" i="22" s="1"/>
  <c r="I71" i="22"/>
  <c r="R70" i="22"/>
  <c r="O70" i="22"/>
  <c r="S70" i="22" s="1"/>
  <c r="I70" i="22"/>
  <c r="P70" i="22" s="1"/>
  <c r="S69" i="22"/>
  <c r="R69" i="22"/>
  <c r="O69" i="22"/>
  <c r="I69" i="22"/>
  <c r="P69" i="22" s="1"/>
  <c r="S68" i="22"/>
  <c r="R68" i="22"/>
  <c r="O68" i="22"/>
  <c r="I68" i="22"/>
  <c r="P68" i="22" s="1"/>
  <c r="S67" i="22"/>
  <c r="R67" i="22"/>
  <c r="P67" i="22"/>
  <c r="O67" i="22"/>
  <c r="I67" i="22"/>
  <c r="S66" i="22"/>
  <c r="R66" i="22"/>
  <c r="P66" i="22"/>
  <c r="O66" i="22"/>
  <c r="I66" i="22"/>
  <c r="R65" i="22"/>
  <c r="O65" i="22"/>
  <c r="P65" i="22" s="1"/>
  <c r="I65" i="22"/>
  <c r="S64" i="22"/>
  <c r="R64" i="22"/>
  <c r="O64" i="22"/>
  <c r="I64" i="22"/>
  <c r="P64" i="22" s="1"/>
  <c r="R63" i="22"/>
  <c r="O63" i="22"/>
  <c r="S63" i="22" s="1"/>
  <c r="I63" i="22"/>
  <c r="P63" i="22" s="1"/>
  <c r="S62" i="22"/>
  <c r="R62" i="22"/>
  <c r="P62" i="22"/>
  <c r="O62" i="22"/>
  <c r="I62" i="22"/>
  <c r="S61" i="22"/>
  <c r="R61" i="22"/>
  <c r="P61" i="22"/>
  <c r="O61" i="22"/>
  <c r="I61" i="22"/>
  <c r="S60" i="22"/>
  <c r="R60" i="22"/>
  <c r="P60" i="22"/>
  <c r="O60" i="22"/>
  <c r="I60" i="22"/>
  <c r="R59" i="22"/>
  <c r="O59" i="22"/>
  <c r="S59" i="22" s="1"/>
  <c r="I59" i="22"/>
  <c r="R58" i="22"/>
  <c r="O58" i="22"/>
  <c r="S58" i="22" s="1"/>
  <c r="I58" i="22"/>
  <c r="P58" i="22" s="1"/>
  <c r="S57" i="22"/>
  <c r="R57" i="22"/>
  <c r="O57" i="22"/>
  <c r="I57" i="22"/>
  <c r="P57" i="22" s="1"/>
  <c r="S56" i="22"/>
  <c r="R56" i="22"/>
  <c r="O56" i="22"/>
  <c r="I56" i="22"/>
  <c r="P56" i="22" s="1"/>
  <c r="S55" i="22"/>
  <c r="R55" i="22"/>
  <c r="P55" i="22"/>
  <c r="O55" i="22"/>
  <c r="I55" i="22"/>
  <c r="S54" i="22"/>
  <c r="R54" i="22"/>
  <c r="P54" i="22"/>
  <c r="O54" i="22"/>
  <c r="I54" i="22"/>
  <c r="R53" i="22"/>
  <c r="O53" i="22"/>
  <c r="P53" i="22" s="1"/>
  <c r="I53" i="22"/>
  <c r="S52" i="22"/>
  <c r="R52" i="22"/>
  <c r="O52" i="22"/>
  <c r="I52" i="22"/>
  <c r="P52" i="22" s="1"/>
  <c r="R51" i="22"/>
  <c r="O51" i="22"/>
  <c r="S51" i="22" s="1"/>
  <c r="I51" i="22"/>
  <c r="P51" i="22" s="1"/>
  <c r="S50" i="22"/>
  <c r="R50" i="22"/>
  <c r="P50" i="22"/>
  <c r="O50" i="22"/>
  <c r="I50" i="22"/>
  <c r="S49" i="22"/>
  <c r="R49" i="22"/>
  <c r="O49" i="22"/>
  <c r="I49" i="22"/>
  <c r="P49" i="22" s="1"/>
  <c r="S48" i="22"/>
  <c r="R48" i="22"/>
  <c r="P48" i="22"/>
  <c r="O48" i="22"/>
  <c r="I48" i="22"/>
  <c r="R47" i="22"/>
  <c r="O47" i="22"/>
  <c r="S47" i="22" s="1"/>
  <c r="I47" i="22"/>
  <c r="R46" i="22"/>
  <c r="O46" i="22"/>
  <c r="S46" i="22" s="1"/>
  <c r="I46" i="22"/>
  <c r="P46" i="22" s="1"/>
  <c r="S45" i="22"/>
  <c r="R45" i="22"/>
  <c r="O45" i="22"/>
  <c r="I45" i="22"/>
  <c r="P45" i="22" s="1"/>
  <c r="S44" i="22"/>
  <c r="R44" i="22"/>
  <c r="O44" i="22"/>
  <c r="I44" i="22"/>
  <c r="P44" i="22" s="1"/>
  <c r="S43" i="22"/>
  <c r="R43" i="22"/>
  <c r="P43" i="22"/>
  <c r="O43" i="22"/>
  <c r="I43" i="22"/>
  <c r="S42" i="22"/>
  <c r="R42" i="22"/>
  <c r="P42" i="22"/>
  <c r="O42" i="22"/>
  <c r="I42" i="22"/>
  <c r="R41" i="22"/>
  <c r="O41" i="22"/>
  <c r="P41" i="22" s="1"/>
  <c r="J41" i="22"/>
  <c r="J105" i="22" s="1"/>
  <c r="I41" i="22"/>
  <c r="R40" i="22"/>
  <c r="O40" i="22"/>
  <c r="S40" i="22" s="1"/>
  <c r="I40" i="22"/>
  <c r="R39" i="22"/>
  <c r="O39" i="22"/>
  <c r="S39" i="22" s="1"/>
  <c r="I39" i="22"/>
  <c r="P39" i="22" s="1"/>
  <c r="S38" i="22"/>
  <c r="R38" i="22"/>
  <c r="O38" i="22"/>
  <c r="I38" i="22"/>
  <c r="P38" i="22" s="1"/>
  <c r="S37" i="22"/>
  <c r="R37" i="22"/>
  <c r="O37" i="22"/>
  <c r="I37" i="22"/>
  <c r="P37" i="22" s="1"/>
  <c r="S36" i="22"/>
  <c r="R36" i="22"/>
  <c r="P36" i="22"/>
  <c r="O36" i="22"/>
  <c r="I36" i="22"/>
  <c r="S35" i="22"/>
  <c r="R35" i="22"/>
  <c r="P35" i="22"/>
  <c r="O35" i="22"/>
  <c r="I35" i="22"/>
  <c r="R34" i="22"/>
  <c r="O34" i="22"/>
  <c r="P34" i="22" s="1"/>
  <c r="I34" i="22"/>
  <c r="S33" i="22"/>
  <c r="R33" i="22"/>
  <c r="O33" i="22"/>
  <c r="I33" i="22"/>
  <c r="P33" i="22" s="1"/>
  <c r="R32" i="22"/>
  <c r="O32" i="22"/>
  <c r="S32" i="22" s="1"/>
  <c r="I32" i="22"/>
  <c r="P32" i="22" s="1"/>
  <c r="S31" i="22"/>
  <c r="R31" i="22"/>
  <c r="P31" i="22"/>
  <c r="O31" i="22"/>
  <c r="I31" i="22"/>
  <c r="S30" i="22"/>
  <c r="R30" i="22"/>
  <c r="O30" i="22"/>
  <c r="I30" i="22"/>
  <c r="P30" i="22" s="1"/>
  <c r="S29" i="22"/>
  <c r="R29" i="22"/>
  <c r="P29" i="22"/>
  <c r="O29" i="22"/>
  <c r="I29" i="22"/>
  <c r="R28" i="22"/>
  <c r="O28" i="22"/>
  <c r="S28" i="22" s="1"/>
  <c r="I28" i="22"/>
  <c r="R27" i="22"/>
  <c r="O27" i="22"/>
  <c r="S27" i="22" s="1"/>
  <c r="I27" i="22"/>
  <c r="P27" i="22" s="1"/>
  <c r="S26" i="22"/>
  <c r="R26" i="22"/>
  <c r="O26" i="22"/>
  <c r="I26" i="22"/>
  <c r="P26" i="22" s="1"/>
  <c r="S25" i="22"/>
  <c r="R25" i="22"/>
  <c r="O25" i="22"/>
  <c r="I25" i="22"/>
  <c r="P25" i="22" s="1"/>
  <c r="S24" i="22"/>
  <c r="R24" i="22"/>
  <c r="P24" i="22"/>
  <c r="O24" i="22"/>
  <c r="I24" i="22"/>
  <c r="S23" i="22"/>
  <c r="R23" i="22"/>
  <c r="P23" i="22"/>
  <c r="O23" i="22"/>
  <c r="I23" i="22"/>
  <c r="R22" i="22"/>
  <c r="O22" i="22"/>
  <c r="P22" i="22" s="1"/>
  <c r="I22" i="22"/>
  <c r="S21" i="22"/>
  <c r="R21" i="22"/>
  <c r="O21" i="22"/>
  <c r="I21" i="22"/>
  <c r="P21" i="22" s="1"/>
  <c r="R20" i="22"/>
  <c r="O20" i="22"/>
  <c r="S20" i="22" s="1"/>
  <c r="I20" i="22"/>
  <c r="P20" i="22" s="1"/>
  <c r="S19" i="22"/>
  <c r="R19" i="22"/>
  <c r="P19" i="22"/>
  <c r="O19" i="22"/>
  <c r="I19" i="22"/>
  <c r="S18" i="22"/>
  <c r="R18" i="22"/>
  <c r="O18" i="22"/>
  <c r="I18" i="22"/>
  <c r="P18" i="22" s="1"/>
  <c r="S17" i="22"/>
  <c r="R17" i="22"/>
  <c r="P17" i="22"/>
  <c r="O17" i="22"/>
  <c r="I17" i="22"/>
  <c r="R16" i="22"/>
  <c r="O16" i="22"/>
  <c r="S16" i="22" s="1"/>
  <c r="I16" i="22"/>
  <c r="R15" i="22"/>
  <c r="O15" i="22"/>
  <c r="S15" i="22" s="1"/>
  <c r="I15" i="22"/>
  <c r="P15" i="22" s="1"/>
  <c r="S14" i="22"/>
  <c r="R14" i="22"/>
  <c r="O14" i="22"/>
  <c r="I14" i="22"/>
  <c r="P14" i="22" s="1"/>
  <c r="S13" i="22"/>
  <c r="R13" i="22"/>
  <c r="O13" i="22"/>
  <c r="I13" i="22"/>
  <c r="P13" i="22" s="1"/>
  <c r="S12" i="22"/>
  <c r="R12" i="22"/>
  <c r="P12" i="22"/>
  <c r="O12" i="22"/>
  <c r="I12" i="22"/>
  <c r="S11" i="22"/>
  <c r="R11" i="22"/>
  <c r="P11" i="22"/>
  <c r="O11" i="22"/>
  <c r="I11" i="22"/>
  <c r="I105" i="22" s="1"/>
  <c r="R10" i="22"/>
  <c r="O10" i="22"/>
  <c r="P10" i="22" s="1"/>
  <c r="I10" i="22"/>
  <c r="S9" i="22"/>
  <c r="R9" i="22"/>
  <c r="O9" i="22"/>
  <c r="I9" i="22"/>
  <c r="P9" i="22" s="1"/>
  <c r="R8" i="22"/>
  <c r="R105" i="22" s="1"/>
  <c r="O8" i="22"/>
  <c r="S8" i="22" s="1"/>
  <c r="I8" i="22"/>
  <c r="P8" i="22" s="1"/>
  <c r="P7" i="22"/>
  <c r="O7" i="22"/>
  <c r="K7" i="22"/>
  <c r="J7" i="22"/>
  <c r="H7" i="22"/>
  <c r="V115" i="21"/>
  <c r="U115" i="21"/>
  <c r="T115" i="21"/>
  <c r="T116" i="21" s="1"/>
  <c r="S115" i="21"/>
  <c r="R115" i="21"/>
  <c r="L115" i="21"/>
  <c r="K115" i="21"/>
  <c r="J115" i="21"/>
  <c r="I115" i="21"/>
  <c r="H115" i="21"/>
  <c r="G115" i="21"/>
  <c r="F115" i="21"/>
  <c r="M114" i="21"/>
  <c r="X114" i="21" s="1"/>
  <c r="X113" i="21"/>
  <c r="M113" i="21"/>
  <c r="M112" i="21"/>
  <c r="X112" i="21" s="1"/>
  <c r="M111" i="21"/>
  <c r="X111" i="21" s="1"/>
  <c r="W110" i="21"/>
  <c r="M110" i="21"/>
  <c r="X110" i="21" s="1"/>
  <c r="W109" i="21"/>
  <c r="M109" i="21"/>
  <c r="X109" i="21" s="1"/>
  <c r="X108" i="21"/>
  <c r="W108" i="21"/>
  <c r="M108" i="21"/>
  <c r="W107" i="21"/>
  <c r="M107" i="21"/>
  <c r="X107" i="21" s="1"/>
  <c r="W106" i="21"/>
  <c r="M106" i="21"/>
  <c r="X106" i="21" s="1"/>
  <c r="W105" i="21"/>
  <c r="M105" i="21"/>
  <c r="X105" i="21" s="1"/>
  <c r="X104" i="21"/>
  <c r="W104" i="21"/>
  <c r="M104" i="21"/>
  <c r="W103" i="21"/>
  <c r="M103" i="21"/>
  <c r="X103" i="21" s="1"/>
  <c r="W102" i="21"/>
  <c r="M102" i="21"/>
  <c r="X102" i="21" s="1"/>
  <c r="W101" i="21"/>
  <c r="M101" i="21"/>
  <c r="X101" i="21" s="1"/>
  <c r="X100" i="21"/>
  <c r="W100" i="21"/>
  <c r="M100" i="21"/>
  <c r="W99" i="21"/>
  <c r="W115" i="21" s="1"/>
  <c r="M99" i="21"/>
  <c r="M115" i="21" s="1"/>
  <c r="T96" i="21"/>
  <c r="V95" i="21"/>
  <c r="U95" i="21"/>
  <c r="T95" i="21"/>
  <c r="H95" i="21"/>
  <c r="H96" i="21" s="1"/>
  <c r="H116" i="21" s="1"/>
  <c r="G95" i="21"/>
  <c r="F95" i="21"/>
  <c r="W94" i="21"/>
  <c r="V94" i="21"/>
  <c r="U94" i="21"/>
  <c r="T94" i="21"/>
  <c r="S94" i="21"/>
  <c r="R94" i="21"/>
  <c r="L94" i="21"/>
  <c r="K94" i="21"/>
  <c r="J94" i="21"/>
  <c r="I94" i="21"/>
  <c r="H94" i="21"/>
  <c r="G94" i="21"/>
  <c r="F94" i="21"/>
  <c r="X93" i="21"/>
  <c r="M93" i="21"/>
  <c r="X92" i="21"/>
  <c r="M92" i="21"/>
  <c r="M91" i="21"/>
  <c r="X91" i="21" s="1"/>
  <c r="M90" i="21"/>
  <c r="X90" i="21" s="1"/>
  <c r="X89" i="21"/>
  <c r="X94" i="21" s="1"/>
  <c r="M89" i="21"/>
  <c r="X88" i="21"/>
  <c r="M88" i="21"/>
  <c r="M94" i="21" s="1"/>
  <c r="V86" i="21"/>
  <c r="U86" i="21"/>
  <c r="T86" i="21"/>
  <c r="S86" i="21"/>
  <c r="S95" i="21" s="1"/>
  <c r="S96" i="21" s="1"/>
  <c r="S116" i="21" s="1"/>
  <c r="R86" i="21"/>
  <c r="R95" i="21" s="1"/>
  <c r="R96" i="21" s="1"/>
  <c r="R116" i="21" s="1"/>
  <c r="L86" i="21"/>
  <c r="L95" i="21" s="1"/>
  <c r="K86" i="21"/>
  <c r="K95" i="21" s="1"/>
  <c r="J86" i="21"/>
  <c r="J95" i="21" s="1"/>
  <c r="I86" i="21"/>
  <c r="I95" i="21" s="1"/>
  <c r="H86" i="21"/>
  <c r="G86" i="21"/>
  <c r="F86" i="21"/>
  <c r="W85" i="21"/>
  <c r="M85" i="21"/>
  <c r="X85" i="21" s="1"/>
  <c r="W84" i="21"/>
  <c r="M84" i="21"/>
  <c r="X84" i="21" s="1"/>
  <c r="X83" i="21"/>
  <c r="W83" i="21"/>
  <c r="M83" i="21"/>
  <c r="W82" i="21"/>
  <c r="M82" i="21"/>
  <c r="X82" i="21" s="1"/>
  <c r="W81" i="21"/>
  <c r="M81" i="21"/>
  <c r="X81" i="21" s="1"/>
  <c r="W80" i="21"/>
  <c r="M80" i="21"/>
  <c r="M86" i="21" s="1"/>
  <c r="X79" i="21"/>
  <c r="W79" i="21"/>
  <c r="W86" i="21" s="1"/>
  <c r="W95" i="21" s="1"/>
  <c r="M79" i="21"/>
  <c r="M78" i="21"/>
  <c r="X78" i="21" s="1"/>
  <c r="T75" i="21"/>
  <c r="S75" i="21"/>
  <c r="R75" i="21"/>
  <c r="W74" i="21"/>
  <c r="V74" i="21"/>
  <c r="U74" i="21"/>
  <c r="T74" i="21"/>
  <c r="S74" i="21"/>
  <c r="R74" i="21"/>
  <c r="L74" i="21"/>
  <c r="K74" i="21"/>
  <c r="J74" i="21"/>
  <c r="I74" i="21"/>
  <c r="H74" i="21"/>
  <c r="G74" i="21"/>
  <c r="F74" i="21"/>
  <c r="X73" i="21"/>
  <c r="M73" i="21"/>
  <c r="X72" i="21"/>
  <c r="M72" i="21"/>
  <c r="M71" i="21"/>
  <c r="X71" i="21" s="1"/>
  <c r="X70" i="21"/>
  <c r="M70" i="21"/>
  <c r="M69" i="21"/>
  <c r="X69" i="21" s="1"/>
  <c r="M68" i="21"/>
  <c r="X68" i="21" s="1"/>
  <c r="X67" i="21"/>
  <c r="M67" i="21"/>
  <c r="X66" i="21"/>
  <c r="M66" i="21"/>
  <c r="M65" i="21"/>
  <c r="X65" i="21" s="1"/>
  <c r="X64" i="21"/>
  <c r="M64" i="21"/>
  <c r="M63" i="21"/>
  <c r="X63" i="21" s="1"/>
  <c r="M62" i="21"/>
  <c r="X62" i="21" s="1"/>
  <c r="X61" i="21"/>
  <c r="M61" i="21"/>
  <c r="X60" i="21"/>
  <c r="M60" i="21"/>
  <c r="M59" i="21"/>
  <c r="X59" i="21" s="1"/>
  <c r="X58" i="21"/>
  <c r="M58" i="21"/>
  <c r="M57" i="21"/>
  <c r="X57" i="21" s="1"/>
  <c r="M56" i="21"/>
  <c r="X56" i="21" s="1"/>
  <c r="X55" i="21"/>
  <c r="M55" i="21"/>
  <c r="M74" i="21" s="1"/>
  <c r="V53" i="21"/>
  <c r="V75" i="21" s="1"/>
  <c r="U53" i="21"/>
  <c r="U75" i="21" s="1"/>
  <c r="U96" i="21" s="1"/>
  <c r="T53" i="21"/>
  <c r="S53" i="21"/>
  <c r="R53" i="21"/>
  <c r="L53" i="21"/>
  <c r="L75" i="21" s="1"/>
  <c r="K53" i="21"/>
  <c r="K75" i="21" s="1"/>
  <c r="J53" i="21"/>
  <c r="J75" i="21" s="1"/>
  <c r="I53" i="21"/>
  <c r="I75" i="21" s="1"/>
  <c r="H53" i="21"/>
  <c r="H75" i="21" s="1"/>
  <c r="G53" i="21"/>
  <c r="G75" i="21" s="1"/>
  <c r="F53" i="21"/>
  <c r="F75" i="21" s="1"/>
  <c r="F96" i="21" s="1"/>
  <c r="F116" i="21" s="1"/>
  <c r="W52" i="21"/>
  <c r="X52" i="21" s="1"/>
  <c r="M52" i="21"/>
  <c r="W51" i="21"/>
  <c r="M51" i="21"/>
  <c r="X51" i="21" s="1"/>
  <c r="W50" i="21"/>
  <c r="X50" i="21" s="1"/>
  <c r="M50" i="21"/>
  <c r="X49" i="21"/>
  <c r="W49" i="21"/>
  <c r="M49" i="21"/>
  <c r="W48" i="21"/>
  <c r="X48" i="21" s="1"/>
  <c r="M48" i="21"/>
  <c r="W47" i="21"/>
  <c r="M47" i="21"/>
  <c r="X47" i="21" s="1"/>
  <c r="W46" i="21"/>
  <c r="X46" i="21" s="1"/>
  <c r="M46" i="21"/>
  <c r="X45" i="21"/>
  <c r="W45" i="21"/>
  <c r="M45" i="21"/>
  <c r="W44" i="21"/>
  <c r="X44" i="21" s="1"/>
  <c r="M44" i="21"/>
  <c r="W43" i="21"/>
  <c r="M43" i="21"/>
  <c r="X43" i="21" s="1"/>
  <c r="W42" i="21"/>
  <c r="X42" i="21" s="1"/>
  <c r="M42" i="21"/>
  <c r="X41" i="21"/>
  <c r="W41" i="21"/>
  <c r="M41" i="21"/>
  <c r="W40" i="21"/>
  <c r="X40" i="21" s="1"/>
  <c r="M40" i="21"/>
  <c r="W39" i="21"/>
  <c r="M39" i="21"/>
  <c r="X39" i="21" s="1"/>
  <c r="W38" i="21"/>
  <c r="X38" i="21" s="1"/>
  <c r="M38" i="21"/>
  <c r="X37" i="21"/>
  <c r="W37" i="21"/>
  <c r="M37" i="21"/>
  <c r="W36" i="21"/>
  <c r="X36" i="21" s="1"/>
  <c r="M36" i="21"/>
  <c r="W35" i="21"/>
  <c r="M35" i="21"/>
  <c r="X35" i="21" s="1"/>
  <c r="W34" i="21"/>
  <c r="X34" i="21" s="1"/>
  <c r="M34" i="21"/>
  <c r="X33" i="21"/>
  <c r="W33" i="21"/>
  <c r="M33" i="21"/>
  <c r="W32" i="21"/>
  <c r="X32" i="21" s="1"/>
  <c r="M32" i="21"/>
  <c r="W31" i="21"/>
  <c r="M31" i="21"/>
  <c r="X31" i="21" s="1"/>
  <c r="W30" i="21"/>
  <c r="X30" i="21" s="1"/>
  <c r="M30" i="21"/>
  <c r="X29" i="21"/>
  <c r="W29" i="21"/>
  <c r="M29" i="21"/>
  <c r="W28" i="21"/>
  <c r="X28" i="21" s="1"/>
  <c r="M28" i="21"/>
  <c r="W27" i="21"/>
  <c r="M27" i="21"/>
  <c r="X27" i="21" s="1"/>
  <c r="W26" i="21"/>
  <c r="X26" i="21" s="1"/>
  <c r="M26" i="21"/>
  <c r="X25" i="21"/>
  <c r="W25" i="21"/>
  <c r="M25" i="21"/>
  <c r="W24" i="21"/>
  <c r="X24" i="21" s="1"/>
  <c r="M24" i="21"/>
  <c r="W23" i="21"/>
  <c r="M23" i="21"/>
  <c r="X23" i="21" s="1"/>
  <c r="W22" i="21"/>
  <c r="X22" i="21" s="1"/>
  <c r="M22" i="21"/>
  <c r="X21" i="21"/>
  <c r="W21" i="21"/>
  <c r="M21" i="21"/>
  <c r="W20" i="21"/>
  <c r="M20" i="21"/>
  <c r="X20" i="21" s="1"/>
  <c r="W19" i="21"/>
  <c r="M19" i="21"/>
  <c r="X19" i="21" s="1"/>
  <c r="W18" i="21"/>
  <c r="X18" i="21" s="1"/>
  <c r="M18" i="21"/>
  <c r="X17" i="21"/>
  <c r="W17" i="21"/>
  <c r="M17" i="21"/>
  <c r="W16" i="21"/>
  <c r="M16" i="21"/>
  <c r="X16" i="21" s="1"/>
  <c r="W15" i="21"/>
  <c r="M15" i="21"/>
  <c r="X15" i="21" s="1"/>
  <c r="W14" i="21"/>
  <c r="X14" i="21" s="1"/>
  <c r="M14" i="21"/>
  <c r="X13" i="21"/>
  <c r="W13" i="21"/>
  <c r="M13" i="21"/>
  <c r="W12" i="21"/>
  <c r="M12" i="21"/>
  <c r="X12" i="21" s="1"/>
  <c r="W11" i="21"/>
  <c r="M11" i="21"/>
  <c r="X11" i="21" s="1"/>
  <c r="W10" i="21"/>
  <c r="W53" i="21" s="1"/>
  <c r="W75" i="21" s="1"/>
  <c r="M10" i="21"/>
  <c r="M53" i="21" s="1"/>
  <c r="M75" i="21" s="1"/>
  <c r="J96" i="21" l="1"/>
  <c r="J116" i="21" s="1"/>
  <c r="V96" i="21"/>
  <c r="K96" i="21"/>
  <c r="K116" i="21" s="1"/>
  <c r="I96" i="21"/>
  <c r="I116" i="21" s="1"/>
  <c r="L96" i="21"/>
  <c r="L116" i="21" s="1"/>
  <c r="M116" i="21"/>
  <c r="V116" i="21"/>
  <c r="X86" i="21"/>
  <c r="X95" i="21" s="1"/>
  <c r="X96" i="21" s="1"/>
  <c r="W116" i="21"/>
  <c r="G76" i="24"/>
  <c r="G91" i="24" s="1"/>
  <c r="M62" i="24"/>
  <c r="M66" i="24" s="1"/>
  <c r="W96" i="21"/>
  <c r="X74" i="21"/>
  <c r="M95" i="21"/>
  <c r="M96" i="21" s="1"/>
  <c r="G96" i="21"/>
  <c r="G116" i="21" s="1"/>
  <c r="U116" i="21"/>
  <c r="M82" i="24"/>
  <c r="M84" i="24" s="1"/>
  <c r="X80" i="21"/>
  <c r="S10" i="22"/>
  <c r="S22" i="22"/>
  <c r="S34" i="22"/>
  <c r="S41" i="22"/>
  <c r="S105" i="22" s="1"/>
  <c r="S53" i="22"/>
  <c r="S65" i="22"/>
  <c r="S77" i="22"/>
  <c r="S89" i="22"/>
  <c r="M73" i="24"/>
  <c r="M74" i="24" s="1"/>
  <c r="O105" i="22"/>
  <c r="X10" i="21"/>
  <c r="X53" i="21" s="1"/>
  <c r="X75" i="21" s="1"/>
  <c r="Q7" i="23"/>
  <c r="Q38" i="23" s="1"/>
  <c r="M86" i="24"/>
  <c r="M87" i="24" s="1"/>
  <c r="P16" i="22"/>
  <c r="P105" i="22" s="1"/>
  <c r="P28" i="22"/>
  <c r="P40" i="22"/>
  <c r="P47" i="22"/>
  <c r="P59" i="22"/>
  <c r="P71" i="22"/>
  <c r="G71" i="24"/>
  <c r="X99" i="21"/>
  <c r="X115" i="21" s="1"/>
  <c r="X116" i="21" l="1"/>
  <c r="M76" i="24"/>
  <c r="M91" i="24" s="1"/>
  <c r="N158" i="1" l="1"/>
  <c r="N159" i="1"/>
  <c r="N160" i="1"/>
  <c r="N163" i="1"/>
  <c r="N164" i="1"/>
  <c r="N165" i="1"/>
  <c r="N166" i="1"/>
  <c r="N168" i="1"/>
  <c r="N169" i="1"/>
  <c r="N170" i="1"/>
  <c r="N171" i="1"/>
  <c r="N172" i="1"/>
  <c r="N173" i="1"/>
  <c r="N174" i="1"/>
  <c r="N176" i="1"/>
  <c r="N178" i="1"/>
  <c r="N180" i="1"/>
  <c r="N181" i="1"/>
  <c r="N182" i="1"/>
  <c r="N184" i="1"/>
  <c r="N188" i="1"/>
  <c r="N191" i="1"/>
  <c r="N194" i="1"/>
  <c r="N195" i="1"/>
  <c r="N196" i="1"/>
  <c r="F158" i="1"/>
  <c r="F159" i="1"/>
  <c r="F160" i="1"/>
  <c r="F163" i="1"/>
  <c r="F164" i="1"/>
  <c r="F165" i="1"/>
  <c r="F166" i="1"/>
  <c r="F168" i="1"/>
  <c r="F169" i="1"/>
  <c r="F170" i="1"/>
  <c r="F171" i="1"/>
  <c r="F172" i="1"/>
  <c r="F173" i="1"/>
  <c r="F174" i="1"/>
  <c r="F176" i="1"/>
  <c r="F178" i="1"/>
  <c r="F180" i="1"/>
  <c r="F181" i="1"/>
  <c r="F182" i="1"/>
  <c r="F184" i="1"/>
  <c r="F188" i="1"/>
  <c r="F191" i="1"/>
  <c r="F194" i="1"/>
  <c r="F195" i="1"/>
  <c r="F196" i="1"/>
  <c r="AD150" i="12"/>
  <c r="AC150" i="12"/>
  <c r="V150" i="12"/>
  <c r="P150" i="12"/>
  <c r="O150" i="12"/>
  <c r="H150" i="12"/>
  <c r="C150" i="12"/>
  <c r="B150" i="12"/>
  <c r="C149" i="12"/>
  <c r="B149" i="12"/>
  <c r="C148" i="12"/>
  <c r="B148" i="12"/>
  <c r="AD147" i="12"/>
  <c r="AC147" i="12"/>
  <c r="V147" i="12"/>
  <c r="P147" i="12"/>
  <c r="O147" i="12"/>
  <c r="H147" i="12"/>
  <c r="C147" i="12"/>
  <c r="B147" i="12"/>
  <c r="C146" i="12"/>
  <c r="B146" i="12"/>
  <c r="C145" i="12"/>
  <c r="B145" i="12"/>
  <c r="AD144" i="12"/>
  <c r="AC144" i="12"/>
  <c r="W144" i="12"/>
  <c r="V144" i="12"/>
  <c r="P144" i="12"/>
  <c r="O144" i="12"/>
  <c r="I144" i="12"/>
  <c r="H144" i="12"/>
  <c r="C143" i="12"/>
  <c r="B143" i="12"/>
  <c r="C142" i="12"/>
  <c r="C144" i="12" s="1"/>
  <c r="B142" i="12"/>
  <c r="B144" i="12" s="1"/>
  <c r="AD141" i="12"/>
  <c r="AC141" i="12"/>
  <c r="W141" i="12"/>
  <c r="V141" i="12"/>
  <c r="P141" i="12"/>
  <c r="O141" i="12"/>
  <c r="I141" i="12"/>
  <c r="H141" i="12"/>
  <c r="C140" i="12"/>
  <c r="B140" i="12"/>
  <c r="C139" i="12"/>
  <c r="B139" i="12"/>
  <c r="C138" i="12"/>
  <c r="B138" i="12"/>
  <c r="AD137" i="12"/>
  <c r="AC137" i="12"/>
  <c r="W137" i="12"/>
  <c r="V137" i="12"/>
  <c r="P137" i="12"/>
  <c r="O137" i="12"/>
  <c r="I137" i="12"/>
  <c r="H137" i="12"/>
  <c r="B137" i="12"/>
  <c r="C136" i="12"/>
  <c r="B136" i="12"/>
  <c r="C135" i="12"/>
  <c r="B135" i="12"/>
  <c r="C134" i="12"/>
  <c r="B134" i="12"/>
  <c r="C133" i="12"/>
  <c r="B133" i="12"/>
  <c r="AD132" i="12"/>
  <c r="AC132" i="12"/>
  <c r="W132" i="12"/>
  <c r="V132" i="12"/>
  <c r="P132" i="12"/>
  <c r="O132" i="12"/>
  <c r="I132" i="12"/>
  <c r="H132" i="12"/>
  <c r="C131" i="12"/>
  <c r="B131" i="12"/>
  <c r="C130" i="12"/>
  <c r="B130" i="12"/>
  <c r="C129" i="12"/>
  <c r="C132" i="12" s="1"/>
  <c r="B129" i="12"/>
  <c r="B132" i="12" s="1"/>
  <c r="AD128" i="12"/>
  <c r="AC128" i="12"/>
  <c r="W128" i="12"/>
  <c r="V128" i="12"/>
  <c r="P128" i="12"/>
  <c r="O128" i="12"/>
  <c r="I128" i="12"/>
  <c r="H128" i="12"/>
  <c r="C127" i="12"/>
  <c r="B127" i="12"/>
  <c r="C126" i="12"/>
  <c r="B126" i="12"/>
  <c r="B128" i="12" s="1"/>
  <c r="C125" i="12"/>
  <c r="C128" i="12" s="1"/>
  <c r="B125" i="12"/>
  <c r="AD124" i="12"/>
  <c r="AC124" i="12"/>
  <c r="W124" i="12"/>
  <c r="V124" i="12"/>
  <c r="P124" i="12"/>
  <c r="O124" i="12"/>
  <c r="I124" i="12"/>
  <c r="H124" i="12"/>
  <c r="B124" i="12"/>
  <c r="C123" i="12"/>
  <c r="C124" i="12" s="1"/>
  <c r="B123" i="12"/>
  <c r="C122" i="12"/>
  <c r="B122" i="12"/>
  <c r="C121" i="12"/>
  <c r="B121" i="12"/>
  <c r="AD120" i="12"/>
  <c r="AC120" i="12"/>
  <c r="W120" i="12"/>
  <c r="V120" i="12"/>
  <c r="P120" i="12"/>
  <c r="O120" i="12"/>
  <c r="I120" i="12"/>
  <c r="H120" i="12"/>
  <c r="C119" i="12"/>
  <c r="B119" i="12"/>
  <c r="C118" i="12"/>
  <c r="B118" i="12"/>
  <c r="C117" i="12"/>
  <c r="C120" i="12" s="1"/>
  <c r="B117" i="12"/>
  <c r="B120" i="12" s="1"/>
  <c r="AD116" i="12"/>
  <c r="AC116" i="12"/>
  <c r="W116" i="12"/>
  <c r="V116" i="12"/>
  <c r="P116" i="12"/>
  <c r="O116" i="12"/>
  <c r="I116" i="12"/>
  <c r="H116" i="12"/>
  <c r="C115" i="12"/>
  <c r="B115" i="12"/>
  <c r="C114" i="12"/>
  <c r="B114" i="12"/>
  <c r="C113" i="12"/>
  <c r="B113" i="12"/>
  <c r="C112" i="12"/>
  <c r="B112" i="12"/>
  <c r="C111" i="12"/>
  <c r="B111" i="12"/>
  <c r="C110" i="12"/>
  <c r="B110" i="12"/>
  <c r="C109" i="12"/>
  <c r="B109" i="12"/>
  <c r="C108" i="12"/>
  <c r="C116" i="12" s="1"/>
  <c r="B108" i="12"/>
  <c r="B116" i="12" s="1"/>
  <c r="AD107" i="12"/>
  <c r="AC107" i="12"/>
  <c r="W107" i="12"/>
  <c r="V107" i="12"/>
  <c r="P107" i="12"/>
  <c r="O107" i="12"/>
  <c r="I107" i="12"/>
  <c r="H107" i="12"/>
  <c r="C106" i="12"/>
  <c r="B106" i="12"/>
  <c r="B107" i="12" s="1"/>
  <c r="C105" i="12"/>
  <c r="C107" i="12" s="1"/>
  <c r="B105" i="12"/>
  <c r="C104" i="12"/>
  <c r="B104" i="12"/>
  <c r="C103" i="12"/>
  <c r="B103" i="12"/>
  <c r="AD102" i="12"/>
  <c r="AC102" i="12"/>
  <c r="W102" i="12"/>
  <c r="V102" i="12"/>
  <c r="P102" i="12"/>
  <c r="O102" i="12"/>
  <c r="I102" i="12"/>
  <c r="H102" i="12"/>
  <c r="C101" i="12"/>
  <c r="B101" i="12"/>
  <c r="C100" i="12"/>
  <c r="B100" i="12"/>
  <c r="C99" i="12"/>
  <c r="B99" i="12"/>
  <c r="C98" i="12"/>
  <c r="B98" i="12"/>
  <c r="C97" i="12"/>
  <c r="B97" i="12"/>
  <c r="C96" i="12"/>
  <c r="B96" i="12"/>
  <c r="C95" i="12"/>
  <c r="B95" i="12"/>
  <c r="C94" i="12"/>
  <c r="B94" i="12"/>
  <c r="C93" i="12"/>
  <c r="B93" i="12"/>
  <c r="C92" i="12"/>
  <c r="B92" i="12"/>
  <c r="AD91" i="12"/>
  <c r="AC91" i="12"/>
  <c r="W91" i="12"/>
  <c r="V91" i="12"/>
  <c r="P91" i="12"/>
  <c r="O91" i="12"/>
  <c r="I91" i="12"/>
  <c r="H91" i="12"/>
  <c r="C90" i="12"/>
  <c r="B90" i="12"/>
  <c r="C89" i="12"/>
  <c r="B89" i="12"/>
  <c r="C88" i="12"/>
  <c r="B88" i="12"/>
  <c r="C87" i="12"/>
  <c r="B87" i="12"/>
  <c r="C86" i="12"/>
  <c r="B86" i="12"/>
  <c r="C85" i="12"/>
  <c r="B85" i="12"/>
  <c r="C84" i="12"/>
  <c r="B84" i="12"/>
  <c r="B91" i="12" s="1"/>
  <c r="AD83" i="12"/>
  <c r="AC83" i="12"/>
  <c r="W83" i="12"/>
  <c r="V83" i="12"/>
  <c r="P83" i="12"/>
  <c r="O83" i="12"/>
  <c r="I83" i="12"/>
  <c r="H83" i="12"/>
  <c r="B83" i="12"/>
  <c r="C82" i="12"/>
  <c r="B82" i="12"/>
  <c r="C81" i="12"/>
  <c r="B81" i="12"/>
  <c r="C80" i="12"/>
  <c r="B80" i="12"/>
  <c r="C79" i="12"/>
  <c r="B79" i="12"/>
  <c r="C78" i="12"/>
  <c r="C83" i="12" s="1"/>
  <c r="B78" i="12"/>
  <c r="AD77" i="12"/>
  <c r="AC77" i="12"/>
  <c r="W77" i="12"/>
  <c r="V77" i="12"/>
  <c r="P77" i="12"/>
  <c r="O77" i="12"/>
  <c r="I77" i="12"/>
  <c r="H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C68" i="12"/>
  <c r="B68" i="12"/>
  <c r="C67" i="12"/>
  <c r="B67" i="12"/>
  <c r="C66" i="12"/>
  <c r="B66" i="12"/>
  <c r="C65" i="12"/>
  <c r="B65" i="12"/>
  <c r="C64" i="12"/>
  <c r="B64" i="12"/>
  <c r="C63" i="12"/>
  <c r="B63" i="12"/>
  <c r="C62" i="12"/>
  <c r="C77" i="12" s="1"/>
  <c r="B62" i="12"/>
  <c r="B77" i="12" s="1"/>
  <c r="AD61" i="12"/>
  <c r="AC61" i="12"/>
  <c r="W61" i="12"/>
  <c r="V61" i="12"/>
  <c r="P61" i="12"/>
  <c r="O61" i="12"/>
  <c r="I61" i="12"/>
  <c r="H61" i="12"/>
  <c r="C60" i="12"/>
  <c r="B60" i="12"/>
  <c r="B61" i="12" s="1"/>
  <c r="C59" i="12"/>
  <c r="C61" i="12" s="1"/>
  <c r="B59" i="12"/>
  <c r="AD58" i="12"/>
  <c r="AC58" i="12"/>
  <c r="W58" i="12"/>
  <c r="V58" i="12"/>
  <c r="P58" i="12"/>
  <c r="O58" i="12"/>
  <c r="I58" i="12"/>
  <c r="H58" i="12"/>
  <c r="C57" i="12"/>
  <c r="B57" i="12"/>
  <c r="C56" i="12"/>
  <c r="B56" i="12"/>
  <c r="C55" i="12"/>
  <c r="B55" i="12"/>
  <c r="C54" i="12"/>
  <c r="B54" i="12"/>
  <c r="C53" i="12"/>
  <c r="B53" i="12"/>
  <c r="C52" i="12"/>
  <c r="C58" i="12" s="1"/>
  <c r="B52" i="12"/>
  <c r="B58" i="12" s="1"/>
  <c r="AD51" i="12"/>
  <c r="AC51" i="12"/>
  <c r="W51" i="12"/>
  <c r="V51" i="12"/>
  <c r="P51" i="12"/>
  <c r="O51" i="12"/>
  <c r="I51" i="12"/>
  <c r="H51" i="12"/>
  <c r="C50" i="12"/>
  <c r="B50" i="12"/>
  <c r="C49" i="12"/>
  <c r="B49" i="12"/>
  <c r="C48" i="12"/>
  <c r="B48" i="12"/>
  <c r="C47" i="12"/>
  <c r="B47" i="12"/>
  <c r="C46" i="12"/>
  <c r="B46" i="12"/>
  <c r="C45" i="12"/>
  <c r="B45" i="12"/>
  <c r="AD44" i="12"/>
  <c r="AC44" i="12"/>
  <c r="W44" i="12"/>
  <c r="V44" i="12"/>
  <c r="P44" i="12"/>
  <c r="O44" i="12"/>
  <c r="I44" i="12"/>
  <c r="H44" i="12"/>
  <c r="C43" i="12"/>
  <c r="B43" i="12"/>
  <c r="C42" i="12"/>
  <c r="B42" i="12"/>
  <c r="C41" i="12"/>
  <c r="C44" i="12" s="1"/>
  <c r="B41" i="12"/>
  <c r="C40" i="12"/>
  <c r="B40" i="12"/>
  <c r="C39" i="12"/>
  <c r="B39" i="12"/>
  <c r="C38" i="12"/>
  <c r="B38" i="12"/>
  <c r="AD37" i="12"/>
  <c r="AC37" i="12"/>
  <c r="W37" i="12"/>
  <c r="V37" i="12"/>
  <c r="P37" i="12"/>
  <c r="O37" i="12"/>
  <c r="I37" i="12"/>
  <c r="H37" i="12"/>
  <c r="C36" i="12"/>
  <c r="B36" i="12"/>
  <c r="C35" i="12"/>
  <c r="B35" i="12"/>
  <c r="C34" i="12"/>
  <c r="B34" i="12"/>
  <c r="C33" i="12"/>
  <c r="C37" i="12" s="1"/>
  <c r="B33" i="12"/>
  <c r="B37" i="12" s="1"/>
  <c r="AD32" i="12"/>
  <c r="AC32" i="12"/>
  <c r="W32" i="12"/>
  <c r="V32" i="12"/>
  <c r="P32" i="12"/>
  <c r="O32" i="12"/>
  <c r="I32" i="12"/>
  <c r="H32" i="12"/>
  <c r="B32" i="12"/>
  <c r="C31" i="12"/>
  <c r="C32" i="12" s="1"/>
  <c r="B31" i="12"/>
  <c r="C30" i="12"/>
  <c r="B30" i="12"/>
  <c r="C29" i="12"/>
  <c r="B29" i="12"/>
  <c r="C28" i="12"/>
  <c r="B28" i="12"/>
  <c r="C27" i="12"/>
  <c r="B27" i="12"/>
  <c r="AD26" i="12"/>
  <c r="AC26" i="12"/>
  <c r="W26" i="12"/>
  <c r="V26" i="12"/>
  <c r="P26" i="12"/>
  <c r="O26" i="12"/>
  <c r="I26" i="12"/>
  <c r="H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C18" i="12"/>
  <c r="C26" i="12" s="1"/>
  <c r="B18" i="12"/>
  <c r="B26" i="12" s="1"/>
  <c r="AD17" i="12"/>
  <c r="AC17" i="12"/>
  <c r="W17" i="12"/>
  <c r="V17" i="12"/>
  <c r="O17" i="12"/>
  <c r="H17" i="12"/>
  <c r="C16" i="12"/>
  <c r="B16" i="12"/>
  <c r="C15" i="12"/>
  <c r="B15" i="12"/>
  <c r="B17" i="12" s="1"/>
  <c r="C14" i="12"/>
  <c r="C17" i="12" s="1"/>
  <c r="B14" i="12"/>
  <c r="AD13" i="12"/>
  <c r="AC13" i="12"/>
  <c r="W13" i="12"/>
  <c r="V13" i="12"/>
  <c r="P13" i="12"/>
  <c r="O13" i="12"/>
  <c r="I13" i="12"/>
  <c r="H13" i="12"/>
  <c r="B13" i="12"/>
  <c r="C12" i="12"/>
  <c r="B12" i="12"/>
  <c r="C11" i="12"/>
  <c r="B11" i="12"/>
  <c r="C10" i="12"/>
  <c r="C13" i="12" s="1"/>
  <c r="B10" i="12"/>
  <c r="P152" i="12" l="1"/>
  <c r="B51" i="12"/>
  <c r="V152" i="12"/>
  <c r="W152" i="12"/>
  <c r="AD152" i="12"/>
  <c r="AC152" i="12"/>
  <c r="C51" i="12"/>
  <c r="B44" i="12"/>
  <c r="B102" i="12"/>
  <c r="H152" i="12"/>
  <c r="C102" i="12"/>
  <c r="I152" i="12"/>
  <c r="C91" i="12"/>
  <c r="C137" i="12"/>
  <c r="B141" i="12"/>
  <c r="O152" i="12"/>
  <c r="O154" i="12" s="1"/>
  <c r="C141" i="12"/>
  <c r="C152" i="12" l="1"/>
  <c r="B152" i="12"/>
  <c r="Q448" i="3" l="1"/>
  <c r="Q447" i="3"/>
  <c r="Q433" i="3"/>
  <c r="Q442" i="3" s="1"/>
  <c r="P433" i="3"/>
  <c r="P442" i="3" s="1"/>
  <c r="P444" i="3" s="1"/>
  <c r="N433" i="3"/>
  <c r="N442" i="3" s="1"/>
  <c r="M433" i="3"/>
  <c r="M442" i="3" s="1"/>
  <c r="I433" i="3"/>
  <c r="I442" i="3" s="1"/>
  <c r="H433" i="3"/>
  <c r="H442" i="3" s="1"/>
  <c r="F433" i="3"/>
  <c r="F442" i="3" s="1"/>
  <c r="E433" i="3"/>
  <c r="E442" i="3" s="1"/>
  <c r="R404" i="3"/>
  <c r="O404" i="3"/>
  <c r="J404" i="3"/>
  <c r="Q376" i="3"/>
  <c r="Q375" i="3"/>
  <c r="Q361" i="3"/>
  <c r="P361" i="3"/>
  <c r="N361" i="3"/>
  <c r="N370" i="3" s="1"/>
  <c r="M361" i="3"/>
  <c r="M370" i="3" s="1"/>
  <c r="I361" i="3"/>
  <c r="H361" i="3"/>
  <c r="F361" i="3"/>
  <c r="F370" i="3" s="1"/>
  <c r="E361" i="3"/>
  <c r="E370" i="3" s="1"/>
  <c r="Q302" i="3"/>
  <c r="Q301" i="3"/>
  <c r="Q287" i="3"/>
  <c r="P287" i="3"/>
  <c r="N287" i="3"/>
  <c r="N296" i="3" s="1"/>
  <c r="M287" i="3"/>
  <c r="M296" i="3" s="1"/>
  <c r="I287" i="3"/>
  <c r="F287" i="3"/>
  <c r="F296" i="3" s="1"/>
  <c r="E287" i="3"/>
  <c r="E296" i="3" s="1"/>
  <c r="Q228" i="3"/>
  <c r="Q227" i="3"/>
  <c r="G216" i="3"/>
  <c r="Q213" i="3"/>
  <c r="P213" i="3"/>
  <c r="N213" i="3"/>
  <c r="N222" i="3" s="1"/>
  <c r="M213" i="3"/>
  <c r="M222" i="3" s="1"/>
  <c r="H213" i="3"/>
  <c r="F213" i="3"/>
  <c r="F222" i="3" s="1"/>
  <c r="E213" i="3"/>
  <c r="E222" i="3" s="1"/>
  <c r="J184" i="3"/>
  <c r="D258" i="3" s="1"/>
  <c r="D290" i="3" s="1"/>
  <c r="G290" i="3" s="1"/>
  <c r="J290" i="3" s="1"/>
  <c r="Q154" i="3"/>
  <c r="Q153" i="3"/>
  <c r="Q139" i="3"/>
  <c r="P139" i="3"/>
  <c r="N139" i="3"/>
  <c r="N148" i="3" s="1"/>
  <c r="M139" i="3"/>
  <c r="M148" i="3" s="1"/>
  <c r="I139" i="3"/>
  <c r="H139" i="3"/>
  <c r="F139" i="3"/>
  <c r="F148" i="3" s="1"/>
  <c r="E139" i="3"/>
  <c r="E148" i="3" s="1"/>
  <c r="Q80" i="3"/>
  <c r="Q79" i="3"/>
  <c r="Q73" i="3"/>
  <c r="P73" i="3"/>
  <c r="L73" i="3"/>
  <c r="O73" i="3" s="1"/>
  <c r="I73" i="3"/>
  <c r="H73" i="3"/>
  <c r="D73" i="3"/>
  <c r="G73" i="3" s="1"/>
  <c r="Q72" i="3"/>
  <c r="P72" i="3"/>
  <c r="L72" i="3"/>
  <c r="O72" i="3" s="1"/>
  <c r="I72" i="3"/>
  <c r="H72" i="3"/>
  <c r="D72" i="3"/>
  <c r="G72" i="3" s="1"/>
  <c r="Q71" i="3"/>
  <c r="P71" i="3"/>
  <c r="L71" i="3"/>
  <c r="O71" i="3" s="1"/>
  <c r="I71" i="3"/>
  <c r="H71" i="3"/>
  <c r="D71" i="3"/>
  <c r="G71" i="3" s="1"/>
  <c r="Q70" i="3"/>
  <c r="P70" i="3"/>
  <c r="L70" i="3"/>
  <c r="O70" i="3" s="1"/>
  <c r="I70" i="3"/>
  <c r="H70" i="3"/>
  <c r="D70" i="3"/>
  <c r="G70" i="3" s="1"/>
  <c r="Q69" i="3"/>
  <c r="P69" i="3"/>
  <c r="L69" i="3"/>
  <c r="O69" i="3" s="1"/>
  <c r="I69" i="3"/>
  <c r="H69" i="3"/>
  <c r="G69" i="3"/>
  <c r="Q68" i="3"/>
  <c r="P68" i="3"/>
  <c r="L68" i="3"/>
  <c r="O68" i="3" s="1"/>
  <c r="I68" i="3"/>
  <c r="H68" i="3"/>
  <c r="D68" i="3"/>
  <c r="G68" i="3" s="1"/>
  <c r="Q67" i="3"/>
  <c r="P67" i="3"/>
  <c r="L67" i="3"/>
  <c r="O67" i="3" s="1"/>
  <c r="I67" i="3"/>
  <c r="H67" i="3"/>
  <c r="D67" i="3"/>
  <c r="G67" i="3" s="1"/>
  <c r="Q66" i="3"/>
  <c r="P66" i="3"/>
  <c r="L66" i="3"/>
  <c r="O66" i="3" s="1"/>
  <c r="I66" i="3"/>
  <c r="H66" i="3"/>
  <c r="D66" i="3"/>
  <c r="G66" i="3" s="1"/>
  <c r="Q65" i="3"/>
  <c r="P65" i="3"/>
  <c r="N65" i="3"/>
  <c r="N74" i="3" s="1"/>
  <c r="M65" i="3"/>
  <c r="M74" i="3" s="1"/>
  <c r="L65" i="3"/>
  <c r="I65" i="3"/>
  <c r="H65" i="3"/>
  <c r="F65" i="3"/>
  <c r="F74" i="3" s="1"/>
  <c r="E65" i="3"/>
  <c r="E74" i="3" s="1"/>
  <c r="D65" i="3"/>
  <c r="R64" i="3"/>
  <c r="L138" i="3" s="1"/>
  <c r="L147" i="3" s="1"/>
  <c r="O147" i="3" s="1"/>
  <c r="O64" i="3"/>
  <c r="J64" i="3"/>
  <c r="D138" i="3" s="1"/>
  <c r="D147" i="3" s="1"/>
  <c r="G147" i="3" s="1"/>
  <c r="G64" i="3"/>
  <c r="R63" i="3"/>
  <c r="L137" i="3" s="1"/>
  <c r="O137" i="3" s="1"/>
  <c r="R137" i="3" s="1"/>
  <c r="L211" i="3" s="1"/>
  <c r="O63" i="3"/>
  <c r="J63" i="3"/>
  <c r="D137" i="3" s="1"/>
  <c r="D146" i="3" s="1"/>
  <c r="G146" i="3" s="1"/>
  <c r="G63" i="3"/>
  <c r="R62" i="3"/>
  <c r="L136" i="3" s="1"/>
  <c r="O136" i="3" s="1"/>
  <c r="R136" i="3" s="1"/>
  <c r="L210" i="3" s="1"/>
  <c r="O62" i="3"/>
  <c r="J62" i="3"/>
  <c r="D136" i="3" s="1"/>
  <c r="D141" i="3" s="1"/>
  <c r="G141" i="3" s="1"/>
  <c r="G62" i="3"/>
  <c r="R61" i="3"/>
  <c r="L135" i="3" s="1"/>
  <c r="O135" i="3" s="1"/>
  <c r="R135" i="3" s="1"/>
  <c r="L209" i="3" s="1"/>
  <c r="O61" i="3"/>
  <c r="J61" i="3"/>
  <c r="D135" i="3" s="1"/>
  <c r="G135" i="3" s="1"/>
  <c r="G61" i="3"/>
  <c r="R60" i="3"/>
  <c r="L134" i="3" s="1"/>
  <c r="O134" i="3" s="1"/>
  <c r="R134" i="3" s="1"/>
  <c r="L208" i="3" s="1"/>
  <c r="O60" i="3"/>
  <c r="J60" i="3"/>
  <c r="D134" i="3" s="1"/>
  <c r="G134" i="3" s="1"/>
  <c r="G60" i="3"/>
  <c r="R59" i="3"/>
  <c r="L133" i="3" s="1"/>
  <c r="O133" i="3" s="1"/>
  <c r="R133" i="3" s="1"/>
  <c r="L207" i="3" s="1"/>
  <c r="R207" i="3" s="1"/>
  <c r="L281" i="3" s="1"/>
  <c r="O59" i="3"/>
  <c r="J59" i="3"/>
  <c r="D133" i="3" s="1"/>
  <c r="G133" i="3" s="1"/>
  <c r="G59" i="3"/>
  <c r="O58" i="3"/>
  <c r="R58" i="3" s="1"/>
  <c r="L132" i="3" s="1"/>
  <c r="L145" i="3" s="1"/>
  <c r="O145" i="3" s="1"/>
  <c r="G58" i="3"/>
  <c r="J58" i="3" s="1"/>
  <c r="D132" i="3" s="1"/>
  <c r="R57" i="3"/>
  <c r="L131" i="3" s="1"/>
  <c r="O131" i="3" s="1"/>
  <c r="R131" i="3" s="1"/>
  <c r="L205" i="3" s="1"/>
  <c r="O57" i="3"/>
  <c r="J57" i="3"/>
  <c r="D131" i="3" s="1"/>
  <c r="G131" i="3" s="1"/>
  <c r="G57" i="3"/>
  <c r="R56" i="3"/>
  <c r="L130" i="3" s="1"/>
  <c r="L144" i="3" s="1"/>
  <c r="O144" i="3" s="1"/>
  <c r="O56" i="3"/>
  <c r="J56" i="3"/>
  <c r="D130" i="3" s="1"/>
  <c r="G56" i="3"/>
  <c r="R55" i="3"/>
  <c r="L129" i="3" s="1"/>
  <c r="O129" i="3" s="1"/>
  <c r="R129" i="3" s="1"/>
  <c r="L203" i="3" s="1"/>
  <c r="O55" i="3"/>
  <c r="J55" i="3"/>
  <c r="D129" i="3" s="1"/>
  <c r="G129" i="3" s="1"/>
  <c r="G55" i="3"/>
  <c r="R54" i="3"/>
  <c r="L128" i="3" s="1"/>
  <c r="O128" i="3" s="1"/>
  <c r="R128" i="3" s="1"/>
  <c r="L202" i="3" s="1"/>
  <c r="O54" i="3"/>
  <c r="J54" i="3"/>
  <c r="D128" i="3" s="1"/>
  <c r="G128" i="3" s="1"/>
  <c r="G54" i="3"/>
  <c r="R53" i="3"/>
  <c r="L127" i="3" s="1"/>
  <c r="O127" i="3" s="1"/>
  <c r="R127" i="3" s="1"/>
  <c r="L201" i="3" s="1"/>
  <c r="R201" i="3" s="1"/>
  <c r="L275" i="3" s="1"/>
  <c r="O53" i="3"/>
  <c r="J53" i="3"/>
  <c r="D127" i="3" s="1"/>
  <c r="G127" i="3" s="1"/>
  <c r="G53" i="3"/>
  <c r="R52" i="3"/>
  <c r="L126" i="3" s="1"/>
  <c r="O126" i="3" s="1"/>
  <c r="R126" i="3" s="1"/>
  <c r="L200" i="3" s="1"/>
  <c r="R200" i="3" s="1"/>
  <c r="L274" i="3" s="1"/>
  <c r="O52" i="3"/>
  <c r="J52" i="3"/>
  <c r="D126" i="3" s="1"/>
  <c r="G126" i="3" s="1"/>
  <c r="G52" i="3"/>
  <c r="R51" i="3"/>
  <c r="L125" i="3" s="1"/>
  <c r="O125" i="3" s="1"/>
  <c r="R125" i="3" s="1"/>
  <c r="L199" i="3" s="1"/>
  <c r="O51" i="3"/>
  <c r="J51" i="3"/>
  <c r="D125" i="3" s="1"/>
  <c r="G51" i="3"/>
  <c r="R50" i="3"/>
  <c r="L124" i="3" s="1"/>
  <c r="O124" i="3" s="1"/>
  <c r="R124" i="3" s="1"/>
  <c r="L198" i="3" s="1"/>
  <c r="O50" i="3"/>
  <c r="J50" i="3"/>
  <c r="D124" i="3" s="1"/>
  <c r="G124" i="3" s="1"/>
  <c r="G50" i="3"/>
  <c r="R49" i="3"/>
  <c r="L123" i="3" s="1"/>
  <c r="O123" i="3" s="1"/>
  <c r="R123" i="3" s="1"/>
  <c r="L197" i="3" s="1"/>
  <c r="O49" i="3"/>
  <c r="J49" i="3"/>
  <c r="D123" i="3" s="1"/>
  <c r="G123" i="3" s="1"/>
  <c r="G49" i="3"/>
  <c r="R48" i="3"/>
  <c r="L122" i="3" s="1"/>
  <c r="O122" i="3" s="1"/>
  <c r="R122" i="3" s="1"/>
  <c r="L196" i="3" s="1"/>
  <c r="O48" i="3"/>
  <c r="J48" i="3"/>
  <c r="D122" i="3" s="1"/>
  <c r="G122" i="3" s="1"/>
  <c r="G48" i="3"/>
  <c r="R47" i="3"/>
  <c r="L121" i="3" s="1"/>
  <c r="O121" i="3" s="1"/>
  <c r="R121" i="3" s="1"/>
  <c r="L195" i="3" s="1"/>
  <c r="R195" i="3" s="1"/>
  <c r="L269" i="3" s="1"/>
  <c r="O47" i="3"/>
  <c r="J47" i="3"/>
  <c r="D121" i="3" s="1"/>
  <c r="G121" i="3" s="1"/>
  <c r="G47" i="3"/>
  <c r="R46" i="3"/>
  <c r="L120" i="3" s="1"/>
  <c r="O120" i="3" s="1"/>
  <c r="R120" i="3" s="1"/>
  <c r="L194" i="3" s="1"/>
  <c r="O46" i="3"/>
  <c r="J46" i="3"/>
  <c r="D120" i="3" s="1"/>
  <c r="G120" i="3" s="1"/>
  <c r="J120" i="3" s="1"/>
  <c r="G46" i="3"/>
  <c r="R45" i="3"/>
  <c r="L119" i="3" s="1"/>
  <c r="O119" i="3" s="1"/>
  <c r="R119" i="3" s="1"/>
  <c r="L193" i="3" s="1"/>
  <c r="O45" i="3"/>
  <c r="J45" i="3"/>
  <c r="D119" i="3" s="1"/>
  <c r="G119" i="3" s="1"/>
  <c r="G45" i="3"/>
  <c r="R44" i="3"/>
  <c r="L118" i="3" s="1"/>
  <c r="O118" i="3" s="1"/>
  <c r="R118" i="3" s="1"/>
  <c r="L192" i="3" s="1"/>
  <c r="O44" i="3"/>
  <c r="J44" i="3"/>
  <c r="D118" i="3" s="1"/>
  <c r="G118" i="3" s="1"/>
  <c r="G44" i="3"/>
  <c r="R43" i="3"/>
  <c r="L117" i="3" s="1"/>
  <c r="O117" i="3" s="1"/>
  <c r="R117" i="3" s="1"/>
  <c r="L191" i="3" s="1"/>
  <c r="O43" i="3"/>
  <c r="J43" i="3"/>
  <c r="D117" i="3" s="1"/>
  <c r="G117" i="3" s="1"/>
  <c r="J117" i="3" s="1"/>
  <c r="G43" i="3"/>
  <c r="R42" i="3"/>
  <c r="L116" i="3" s="1"/>
  <c r="O116" i="3" s="1"/>
  <c r="R116" i="3" s="1"/>
  <c r="L190" i="3" s="1"/>
  <c r="R190" i="3" s="1"/>
  <c r="L264" i="3" s="1"/>
  <c r="O42" i="3"/>
  <c r="J42" i="3"/>
  <c r="D116" i="3" s="1"/>
  <c r="G116" i="3" s="1"/>
  <c r="G42" i="3"/>
  <c r="R41" i="3"/>
  <c r="L115" i="3" s="1"/>
  <c r="O115" i="3" s="1"/>
  <c r="R115" i="3" s="1"/>
  <c r="L189" i="3" s="1"/>
  <c r="R189" i="3" s="1"/>
  <c r="L263" i="3" s="1"/>
  <c r="O41" i="3"/>
  <c r="J41" i="3"/>
  <c r="D115" i="3" s="1"/>
  <c r="G115" i="3" s="1"/>
  <c r="G41" i="3"/>
  <c r="R40" i="3"/>
  <c r="L114" i="3" s="1"/>
  <c r="O114" i="3" s="1"/>
  <c r="R114" i="3" s="1"/>
  <c r="L188" i="3" s="1"/>
  <c r="O40" i="3"/>
  <c r="J40" i="3"/>
  <c r="D114" i="3" s="1"/>
  <c r="G114" i="3" s="1"/>
  <c r="J114" i="3" s="1"/>
  <c r="G40" i="3"/>
  <c r="R39" i="3"/>
  <c r="L113" i="3" s="1"/>
  <c r="O113" i="3" s="1"/>
  <c r="R113" i="3" s="1"/>
  <c r="L187" i="3" s="1"/>
  <c r="O39" i="3"/>
  <c r="J39" i="3"/>
  <c r="D113" i="3" s="1"/>
  <c r="G113" i="3" s="1"/>
  <c r="G39" i="3"/>
  <c r="R38" i="3"/>
  <c r="L112" i="3" s="1"/>
  <c r="O112" i="3" s="1"/>
  <c r="R112" i="3" s="1"/>
  <c r="L186" i="3" s="1"/>
  <c r="O38" i="3"/>
  <c r="J38" i="3"/>
  <c r="D112" i="3" s="1"/>
  <c r="G112" i="3" s="1"/>
  <c r="G38" i="3"/>
  <c r="R37" i="3"/>
  <c r="L111" i="3" s="1"/>
  <c r="L143" i="3" s="1"/>
  <c r="O143" i="3" s="1"/>
  <c r="O37" i="3"/>
  <c r="J37" i="3"/>
  <c r="D111" i="3" s="1"/>
  <c r="G37" i="3"/>
  <c r="R36" i="3"/>
  <c r="L110" i="3" s="1"/>
  <c r="L142" i="3" s="1"/>
  <c r="O142" i="3" s="1"/>
  <c r="O36" i="3"/>
  <c r="J36" i="3"/>
  <c r="D110" i="3" s="1"/>
  <c r="D142" i="3" s="1"/>
  <c r="G142" i="3" s="1"/>
  <c r="R35" i="3"/>
  <c r="L109" i="3" s="1"/>
  <c r="O109" i="3" s="1"/>
  <c r="R109" i="3" s="1"/>
  <c r="L183" i="3" s="1"/>
  <c r="O35" i="3"/>
  <c r="J35" i="3"/>
  <c r="D109" i="3" s="1"/>
  <c r="G109" i="3" s="1"/>
  <c r="G35" i="3"/>
  <c r="R34" i="3"/>
  <c r="L108" i="3" s="1"/>
  <c r="O108" i="3" s="1"/>
  <c r="R108" i="3" s="1"/>
  <c r="L182" i="3" s="1"/>
  <c r="O34" i="3"/>
  <c r="J34" i="3"/>
  <c r="D108" i="3" s="1"/>
  <c r="G108" i="3" s="1"/>
  <c r="G34" i="3"/>
  <c r="R33" i="3"/>
  <c r="L107" i="3" s="1"/>
  <c r="O107" i="3" s="1"/>
  <c r="R107" i="3" s="1"/>
  <c r="L181" i="3" s="1"/>
  <c r="O33" i="3"/>
  <c r="J33" i="3"/>
  <c r="D107" i="3" s="1"/>
  <c r="G107" i="3" s="1"/>
  <c r="G33" i="3"/>
  <c r="R32" i="3"/>
  <c r="L106" i="3" s="1"/>
  <c r="O106" i="3" s="1"/>
  <c r="R106" i="3" s="1"/>
  <c r="L180" i="3" s="1"/>
  <c r="O32" i="3"/>
  <c r="J32" i="3"/>
  <c r="D106" i="3" s="1"/>
  <c r="G32" i="3"/>
  <c r="R31" i="3"/>
  <c r="L105" i="3" s="1"/>
  <c r="O105" i="3" s="1"/>
  <c r="R105" i="3" s="1"/>
  <c r="L179" i="3" s="1"/>
  <c r="O31" i="3"/>
  <c r="J31" i="3"/>
  <c r="D105" i="3" s="1"/>
  <c r="G105" i="3" s="1"/>
  <c r="J105" i="3" s="1"/>
  <c r="G31" i="3"/>
  <c r="R30" i="3"/>
  <c r="L104" i="3" s="1"/>
  <c r="O104" i="3" s="1"/>
  <c r="R104" i="3" s="1"/>
  <c r="L178" i="3" s="1"/>
  <c r="R178" i="3" s="1"/>
  <c r="L252" i="3" s="1"/>
  <c r="O30" i="3"/>
  <c r="J30" i="3"/>
  <c r="D104" i="3" s="1"/>
  <c r="G104" i="3" s="1"/>
  <c r="G30" i="3"/>
  <c r="R29" i="3"/>
  <c r="L103" i="3" s="1"/>
  <c r="O103" i="3" s="1"/>
  <c r="R103" i="3" s="1"/>
  <c r="L177" i="3" s="1"/>
  <c r="O29" i="3"/>
  <c r="J29" i="3"/>
  <c r="D103" i="3" s="1"/>
  <c r="G103" i="3" s="1"/>
  <c r="G29" i="3"/>
  <c r="R28" i="3"/>
  <c r="L102" i="3" s="1"/>
  <c r="O102" i="3" s="1"/>
  <c r="R102" i="3" s="1"/>
  <c r="L176" i="3" s="1"/>
  <c r="O28" i="3"/>
  <c r="J28" i="3"/>
  <c r="D102" i="3" s="1"/>
  <c r="G102" i="3" s="1"/>
  <c r="J102" i="3" s="1"/>
  <c r="G28" i="3"/>
  <c r="R27" i="3"/>
  <c r="L101" i="3" s="1"/>
  <c r="O101" i="3" s="1"/>
  <c r="R101" i="3" s="1"/>
  <c r="L175" i="3" s="1"/>
  <c r="O27" i="3"/>
  <c r="J27" i="3"/>
  <c r="D101" i="3" s="1"/>
  <c r="G101" i="3" s="1"/>
  <c r="G27" i="3"/>
  <c r="R26" i="3"/>
  <c r="L100" i="3" s="1"/>
  <c r="O100" i="3" s="1"/>
  <c r="R100" i="3" s="1"/>
  <c r="L174" i="3" s="1"/>
  <c r="O26" i="3"/>
  <c r="J26" i="3"/>
  <c r="D100" i="3" s="1"/>
  <c r="G100" i="3" s="1"/>
  <c r="G26" i="3"/>
  <c r="R25" i="3"/>
  <c r="L99" i="3" s="1"/>
  <c r="O99" i="3" s="1"/>
  <c r="R99" i="3" s="1"/>
  <c r="L173" i="3" s="1"/>
  <c r="O25" i="3"/>
  <c r="J25" i="3"/>
  <c r="D99" i="3" s="1"/>
  <c r="G99" i="3" s="1"/>
  <c r="J99" i="3" s="1"/>
  <c r="G25" i="3"/>
  <c r="R24" i="3"/>
  <c r="L98" i="3" s="1"/>
  <c r="O98" i="3" s="1"/>
  <c r="R98" i="3" s="1"/>
  <c r="L172" i="3" s="1"/>
  <c r="O24" i="3"/>
  <c r="J24" i="3"/>
  <c r="D98" i="3" s="1"/>
  <c r="G98" i="3" s="1"/>
  <c r="G24" i="3"/>
  <c r="R23" i="3"/>
  <c r="L97" i="3" s="1"/>
  <c r="O97" i="3" s="1"/>
  <c r="R97" i="3" s="1"/>
  <c r="L171" i="3" s="1"/>
  <c r="O23" i="3"/>
  <c r="J23" i="3"/>
  <c r="D97" i="3" s="1"/>
  <c r="G97" i="3" s="1"/>
  <c r="G23" i="3"/>
  <c r="R22" i="3"/>
  <c r="L96" i="3" s="1"/>
  <c r="O96" i="3" s="1"/>
  <c r="R96" i="3" s="1"/>
  <c r="L170" i="3" s="1"/>
  <c r="O22" i="3"/>
  <c r="J22" i="3"/>
  <c r="D96" i="3" s="1"/>
  <c r="G96" i="3" s="1"/>
  <c r="J96" i="3" s="1"/>
  <c r="G22" i="3"/>
  <c r="R21" i="3"/>
  <c r="L95" i="3" s="1"/>
  <c r="O95" i="3" s="1"/>
  <c r="R95" i="3" s="1"/>
  <c r="L169" i="3" s="1"/>
  <c r="O21" i="3"/>
  <c r="J21" i="3"/>
  <c r="D95" i="3" s="1"/>
  <c r="G95" i="3" s="1"/>
  <c r="G21" i="3"/>
  <c r="R20" i="3"/>
  <c r="L94" i="3" s="1"/>
  <c r="O94" i="3" s="1"/>
  <c r="R94" i="3" s="1"/>
  <c r="L168" i="3" s="1"/>
  <c r="O20" i="3"/>
  <c r="J20" i="3"/>
  <c r="D94" i="3" s="1"/>
  <c r="G94" i="3" s="1"/>
  <c r="G20" i="3"/>
  <c r="R19" i="3"/>
  <c r="L93" i="3" s="1"/>
  <c r="O19" i="3"/>
  <c r="J19" i="3"/>
  <c r="G19" i="3"/>
  <c r="D145" i="3" l="1"/>
  <c r="G145" i="3" s="1"/>
  <c r="J145" i="3" s="1"/>
  <c r="G111" i="3"/>
  <c r="J111" i="3" s="1"/>
  <c r="D143" i="3"/>
  <c r="G143" i="3" s="1"/>
  <c r="J143" i="3" s="1"/>
  <c r="D144" i="3"/>
  <c r="G144" i="3" s="1"/>
  <c r="J144" i="3" s="1"/>
  <c r="J113" i="3"/>
  <c r="D187" i="3" s="1"/>
  <c r="J119" i="3"/>
  <c r="D193" i="3" s="1"/>
  <c r="J122" i="3"/>
  <c r="D196" i="3" s="1"/>
  <c r="J128" i="3"/>
  <c r="D202" i="3" s="1"/>
  <c r="J131" i="3"/>
  <c r="D205" i="3" s="1"/>
  <c r="J134" i="3"/>
  <c r="S134" i="3" s="1"/>
  <c r="J116" i="3"/>
  <c r="D190" i="3" s="1"/>
  <c r="J95" i="3"/>
  <c r="D169" i="3" s="1"/>
  <c r="J98" i="3"/>
  <c r="D172" i="3" s="1"/>
  <c r="J101" i="3"/>
  <c r="D175" i="3" s="1"/>
  <c r="J175" i="3" s="1"/>
  <c r="D249" i="3" s="1"/>
  <c r="J104" i="3"/>
  <c r="D178" i="3" s="1"/>
  <c r="J107" i="3"/>
  <c r="S107" i="3" s="1"/>
  <c r="J135" i="3"/>
  <c r="D209" i="3" s="1"/>
  <c r="J123" i="3"/>
  <c r="D197" i="3" s="1"/>
  <c r="J126" i="3"/>
  <c r="D200" i="3" s="1"/>
  <c r="J129" i="3"/>
  <c r="D203" i="3" s="1"/>
  <c r="J108" i="3"/>
  <c r="D182" i="3" s="1"/>
  <c r="J133" i="3"/>
  <c r="S133" i="3" s="1"/>
  <c r="J112" i="3"/>
  <c r="D186" i="3" s="1"/>
  <c r="J118" i="3"/>
  <c r="D192" i="3" s="1"/>
  <c r="J124" i="3"/>
  <c r="D198" i="3" s="1"/>
  <c r="J127" i="3"/>
  <c r="D201" i="3" s="1"/>
  <c r="J115" i="3"/>
  <c r="D189" i="3" s="1"/>
  <c r="J121" i="3"/>
  <c r="S121" i="3" s="1"/>
  <c r="J94" i="3"/>
  <c r="D168" i="3" s="1"/>
  <c r="J97" i="3"/>
  <c r="D171" i="3" s="1"/>
  <c r="G171" i="3" s="1"/>
  <c r="J100" i="3"/>
  <c r="D174" i="3" s="1"/>
  <c r="J103" i="3"/>
  <c r="D177" i="3" s="1"/>
  <c r="G106" i="3"/>
  <c r="J106" i="3" s="1"/>
  <c r="D180" i="3" s="1"/>
  <c r="J109" i="3"/>
  <c r="S109" i="3" s="1"/>
  <c r="O132" i="3"/>
  <c r="R132" i="3" s="1"/>
  <c r="L206" i="3" s="1"/>
  <c r="L219" i="3" s="1"/>
  <c r="O219" i="3" s="1"/>
  <c r="R219" i="3" s="1"/>
  <c r="O138" i="3"/>
  <c r="R138" i="3" s="1"/>
  <c r="L212" i="3" s="1"/>
  <c r="L221" i="3" s="1"/>
  <c r="O221" i="3" s="1"/>
  <c r="R221" i="3" s="1"/>
  <c r="L146" i="3"/>
  <c r="O146" i="3" s="1"/>
  <c r="L139" i="3"/>
  <c r="O110" i="3"/>
  <c r="R110" i="3" s="1"/>
  <c r="L184" i="3" s="1"/>
  <c r="L216" i="3" s="1"/>
  <c r="O216" i="3" s="1"/>
  <c r="R202" i="3"/>
  <c r="L276" i="3" s="1"/>
  <c r="O202" i="3"/>
  <c r="R208" i="3"/>
  <c r="L282" i="3" s="1"/>
  <c r="O208" i="3"/>
  <c r="L220" i="3"/>
  <c r="O220" i="3" s="1"/>
  <c r="R220" i="3" s="1"/>
  <c r="R211" i="3"/>
  <c r="L285" i="3" s="1"/>
  <c r="O211" i="3"/>
  <c r="R274" i="3"/>
  <c r="L348" i="3" s="1"/>
  <c r="L47" i="1" s="1"/>
  <c r="BA47" i="1" s="1"/>
  <c r="O274" i="3"/>
  <c r="R275" i="3"/>
  <c r="L349" i="3" s="1"/>
  <c r="L48" i="1" s="1"/>
  <c r="BA48" i="1" s="1"/>
  <c r="O275" i="3"/>
  <c r="L217" i="3"/>
  <c r="O217" i="3" s="1"/>
  <c r="R199" i="3"/>
  <c r="L273" i="3" s="1"/>
  <c r="O199" i="3"/>
  <c r="R175" i="3"/>
  <c r="L249" i="3" s="1"/>
  <c r="O175" i="3"/>
  <c r="R181" i="3"/>
  <c r="L255" i="3" s="1"/>
  <c r="O181" i="3"/>
  <c r="R281" i="3"/>
  <c r="L355" i="3" s="1"/>
  <c r="L54" i="1" s="1"/>
  <c r="BA54" i="1" s="1"/>
  <c r="O281" i="3"/>
  <c r="R205" i="3"/>
  <c r="L279" i="3" s="1"/>
  <c r="O205" i="3"/>
  <c r="R169" i="3"/>
  <c r="L243" i="3" s="1"/>
  <c r="O169" i="3"/>
  <c r="D185" i="3"/>
  <c r="D188" i="3"/>
  <c r="S114" i="3"/>
  <c r="D191" i="3"/>
  <c r="S117" i="3"/>
  <c r="D194" i="3"/>
  <c r="S120" i="3"/>
  <c r="R209" i="3"/>
  <c r="L283" i="3" s="1"/>
  <c r="O209" i="3"/>
  <c r="R172" i="3"/>
  <c r="L246" i="3" s="1"/>
  <c r="O172" i="3"/>
  <c r="D170" i="3"/>
  <c r="S96" i="3"/>
  <c r="D173" i="3"/>
  <c r="S99" i="3"/>
  <c r="D176" i="3"/>
  <c r="S102" i="3"/>
  <c r="D179" i="3"/>
  <c r="S105" i="3"/>
  <c r="R193" i="3"/>
  <c r="L267" i="3" s="1"/>
  <c r="O193" i="3"/>
  <c r="R188" i="3"/>
  <c r="L262" i="3" s="1"/>
  <c r="O188" i="3"/>
  <c r="R191" i="3"/>
  <c r="L265" i="3" s="1"/>
  <c r="O191" i="3"/>
  <c r="R194" i="3"/>
  <c r="L268" i="3" s="1"/>
  <c r="O194" i="3"/>
  <c r="R197" i="3"/>
  <c r="L271" i="3" s="1"/>
  <c r="O197" i="3"/>
  <c r="R203" i="3"/>
  <c r="L277" i="3" s="1"/>
  <c r="O203" i="3"/>
  <c r="R170" i="3"/>
  <c r="L244" i="3" s="1"/>
  <c r="O170" i="3"/>
  <c r="R173" i="3"/>
  <c r="L247" i="3" s="1"/>
  <c r="O173" i="3"/>
  <c r="R176" i="3"/>
  <c r="L250" i="3" s="1"/>
  <c r="O176" i="3"/>
  <c r="R179" i="3"/>
  <c r="L253" i="3" s="1"/>
  <c r="O179" i="3"/>
  <c r="R182" i="3"/>
  <c r="L256" i="3" s="1"/>
  <c r="O182" i="3"/>
  <c r="O252" i="3"/>
  <c r="R252" i="3"/>
  <c r="L326" i="3" s="1"/>
  <c r="L25" i="1" s="1"/>
  <c r="BA25" i="1" s="1"/>
  <c r="R187" i="3"/>
  <c r="L261" i="3" s="1"/>
  <c r="O187" i="3"/>
  <c r="L215" i="3"/>
  <c r="O215" i="3" s="1"/>
  <c r="R215" i="3" s="1"/>
  <c r="R210" i="3"/>
  <c r="L284" i="3" s="1"/>
  <c r="O210" i="3"/>
  <c r="R263" i="3"/>
  <c r="L337" i="3" s="1"/>
  <c r="L36" i="1" s="1"/>
  <c r="BA36" i="1" s="1"/>
  <c r="O263" i="3"/>
  <c r="R196" i="3"/>
  <c r="L270" i="3" s="1"/>
  <c r="O196" i="3"/>
  <c r="R186" i="3"/>
  <c r="L260" i="3" s="1"/>
  <c r="O186" i="3"/>
  <c r="R192" i="3"/>
  <c r="L266" i="3" s="1"/>
  <c r="O192" i="3"/>
  <c r="R198" i="3"/>
  <c r="L272" i="3" s="1"/>
  <c r="O198" i="3"/>
  <c r="R264" i="3"/>
  <c r="L338" i="3" s="1"/>
  <c r="L37" i="1" s="1"/>
  <c r="BA37" i="1" s="1"/>
  <c r="O264" i="3"/>
  <c r="R168" i="3"/>
  <c r="L242" i="3" s="1"/>
  <c r="O168" i="3"/>
  <c r="R171" i="3"/>
  <c r="L245" i="3" s="1"/>
  <c r="O171" i="3"/>
  <c r="R174" i="3"/>
  <c r="L248" i="3" s="1"/>
  <c r="O174" i="3"/>
  <c r="R177" i="3"/>
  <c r="L251" i="3" s="1"/>
  <c r="O177" i="3"/>
  <c r="R180" i="3"/>
  <c r="L254" i="3" s="1"/>
  <c r="O180" i="3"/>
  <c r="R183" i="3"/>
  <c r="L257" i="3" s="1"/>
  <c r="O183" i="3"/>
  <c r="R269" i="3"/>
  <c r="L343" i="3" s="1"/>
  <c r="L42" i="1" s="1"/>
  <c r="BA42" i="1" s="1"/>
  <c r="O269" i="3"/>
  <c r="S19" i="3"/>
  <c r="D93" i="3"/>
  <c r="O189" i="3"/>
  <c r="O195" i="3"/>
  <c r="O201" i="3"/>
  <c r="O93" i="3"/>
  <c r="R93" i="3" s="1"/>
  <c r="L167" i="3" s="1"/>
  <c r="G132" i="3"/>
  <c r="G138" i="3"/>
  <c r="L140" i="3"/>
  <c r="O140" i="3" s="1"/>
  <c r="R140" i="3" s="1"/>
  <c r="L141" i="3"/>
  <c r="O141" i="3" s="1"/>
  <c r="R141" i="3" s="1"/>
  <c r="O184" i="3"/>
  <c r="O190" i="3"/>
  <c r="O111" i="3"/>
  <c r="R111" i="3" s="1"/>
  <c r="L185" i="3" s="1"/>
  <c r="O178" i="3"/>
  <c r="R184" i="3"/>
  <c r="L258" i="3" s="1"/>
  <c r="O200" i="3"/>
  <c r="G130" i="3"/>
  <c r="G136" i="3"/>
  <c r="J258" i="3"/>
  <c r="D332" i="3" s="1"/>
  <c r="O130" i="3"/>
  <c r="R130" i="3" s="1"/>
  <c r="L204" i="3" s="1"/>
  <c r="O207" i="3"/>
  <c r="G125" i="3"/>
  <c r="G137" i="3"/>
  <c r="S404" i="3"/>
  <c r="R217" i="3"/>
  <c r="S124" i="3"/>
  <c r="S127" i="3"/>
  <c r="R144" i="3"/>
  <c r="R146" i="3"/>
  <c r="S98" i="3"/>
  <c r="R145" i="3"/>
  <c r="S103" i="3"/>
  <c r="S110" i="3"/>
  <c r="S101" i="3"/>
  <c r="S119" i="3"/>
  <c r="S131" i="3"/>
  <c r="S123" i="3"/>
  <c r="S129" i="3"/>
  <c r="S135" i="3"/>
  <c r="R68" i="3"/>
  <c r="S45" i="3"/>
  <c r="S57" i="3"/>
  <c r="S39" i="3"/>
  <c r="S48" i="3"/>
  <c r="S54" i="3"/>
  <c r="S40" i="3"/>
  <c r="S46" i="3"/>
  <c r="S43" i="3"/>
  <c r="S55" i="3"/>
  <c r="S22" i="3"/>
  <c r="R72" i="3"/>
  <c r="R69" i="3"/>
  <c r="S58" i="3"/>
  <c r="S28" i="3"/>
  <c r="S56" i="3"/>
  <c r="S24" i="3"/>
  <c r="R66" i="3"/>
  <c r="J66" i="3"/>
  <c r="J72" i="3"/>
  <c r="S61" i="3"/>
  <c r="S64" i="3"/>
  <c r="S38" i="3"/>
  <c r="S47" i="3"/>
  <c r="S44" i="3"/>
  <c r="S23" i="3"/>
  <c r="S26" i="3"/>
  <c r="S60" i="3"/>
  <c r="R70" i="3"/>
  <c r="R67" i="3"/>
  <c r="S59" i="3"/>
  <c r="S62" i="3"/>
  <c r="S27" i="3"/>
  <c r="J67" i="3"/>
  <c r="J71" i="3"/>
  <c r="J73" i="3"/>
  <c r="S33" i="3"/>
  <c r="J68" i="3"/>
  <c r="J70" i="3"/>
  <c r="S36" i="3"/>
  <c r="S94" i="3"/>
  <c r="S21" i="3"/>
  <c r="S29" i="3"/>
  <c r="S32" i="3"/>
  <c r="S35" i="3"/>
  <c r="S49" i="3"/>
  <c r="S52" i="3"/>
  <c r="S100" i="3"/>
  <c r="S108" i="3"/>
  <c r="S128" i="3"/>
  <c r="J141" i="3"/>
  <c r="R216" i="3"/>
  <c r="O65" i="3"/>
  <c r="O74" i="3" s="1"/>
  <c r="I222" i="3"/>
  <c r="Q148" i="3"/>
  <c r="Q222" i="3"/>
  <c r="G65" i="3"/>
  <c r="G74" i="3" s="1"/>
  <c r="Q74" i="3"/>
  <c r="J69" i="3"/>
  <c r="J147" i="3"/>
  <c r="S30" i="3"/>
  <c r="S50" i="3"/>
  <c r="P370" i="3"/>
  <c r="P372" i="3" s="1"/>
  <c r="Q378" i="3" s="1"/>
  <c r="I74" i="3"/>
  <c r="R65" i="3"/>
  <c r="S25" i="3"/>
  <c r="S42" i="3"/>
  <c r="S113" i="3"/>
  <c r="J142" i="3"/>
  <c r="Q370" i="3"/>
  <c r="S31" i="3"/>
  <c r="S34" i="3"/>
  <c r="S37" i="3"/>
  <c r="H74" i="3"/>
  <c r="R71" i="3"/>
  <c r="S122" i="3"/>
  <c r="P148" i="3"/>
  <c r="R142" i="3"/>
  <c r="J216" i="3"/>
  <c r="S20" i="3"/>
  <c r="I148" i="3"/>
  <c r="R147" i="3"/>
  <c r="P296" i="3"/>
  <c r="P298" i="3" s="1"/>
  <c r="Q304" i="3" s="1"/>
  <c r="S53" i="3"/>
  <c r="S63" i="3"/>
  <c r="J146" i="3"/>
  <c r="R143" i="3"/>
  <c r="P222" i="3"/>
  <c r="P224" i="3" s="1"/>
  <c r="Q230" i="3" s="1"/>
  <c r="S41" i="3"/>
  <c r="L74" i="3"/>
  <c r="R73" i="3"/>
  <c r="H296" i="3"/>
  <c r="I370" i="3"/>
  <c r="S51" i="3"/>
  <c r="S97" i="3"/>
  <c r="S126" i="3"/>
  <c r="J65" i="3"/>
  <c r="D74" i="3"/>
  <c r="P74" i="3"/>
  <c r="H148" i="3"/>
  <c r="H222" i="3"/>
  <c r="H370" i="3"/>
  <c r="Q450" i="3"/>
  <c r="I296" i="3"/>
  <c r="Q296" i="3"/>
  <c r="H204" i="1"/>
  <c r="H213" i="1" s="1"/>
  <c r="I204" i="1"/>
  <c r="I213" i="1" s="1"/>
  <c r="D63" i="1" l="1"/>
  <c r="AS63" i="1" s="1"/>
  <c r="AS31" i="1"/>
  <c r="O206" i="3"/>
  <c r="R206" i="3" s="1"/>
  <c r="L280" i="3" s="1"/>
  <c r="S116" i="3"/>
  <c r="S106" i="3"/>
  <c r="S112" i="3"/>
  <c r="R212" i="3"/>
  <c r="L286" i="3" s="1"/>
  <c r="S118" i="3"/>
  <c r="O212" i="3"/>
  <c r="S95" i="3"/>
  <c r="S145" i="3"/>
  <c r="S115" i="3"/>
  <c r="S104" i="3"/>
  <c r="J201" i="3"/>
  <c r="D275" i="3" s="1"/>
  <c r="J275" i="3" s="1"/>
  <c r="G201" i="3"/>
  <c r="J192" i="3"/>
  <c r="G192" i="3"/>
  <c r="J186" i="3"/>
  <c r="G186" i="3"/>
  <c r="J169" i="3"/>
  <c r="D243" i="3" s="1"/>
  <c r="G169" i="3"/>
  <c r="J190" i="3"/>
  <c r="D264" i="3" s="1"/>
  <c r="G264" i="3" s="1"/>
  <c r="G190" i="3"/>
  <c r="G177" i="3"/>
  <c r="J177" i="3"/>
  <c r="S177" i="3" s="1"/>
  <c r="J203" i="3"/>
  <c r="G203" i="3"/>
  <c r="G197" i="3"/>
  <c r="J197" i="3"/>
  <c r="D271" i="3" s="1"/>
  <c r="G168" i="3"/>
  <c r="J168" i="3"/>
  <c r="D242" i="3" s="1"/>
  <c r="J209" i="3"/>
  <c r="D283" i="3" s="1"/>
  <c r="G209" i="3"/>
  <c r="G175" i="3"/>
  <c r="J171" i="3"/>
  <c r="S171" i="3" s="1"/>
  <c r="L148" i="3"/>
  <c r="J182" i="3"/>
  <c r="G182" i="3"/>
  <c r="J189" i="3"/>
  <c r="G189" i="3"/>
  <c r="G200" i="3"/>
  <c r="J200" i="3"/>
  <c r="D274" i="3" s="1"/>
  <c r="G274" i="3" s="1"/>
  <c r="G180" i="3"/>
  <c r="J180" i="3"/>
  <c r="S180" i="3" s="1"/>
  <c r="J198" i="3"/>
  <c r="D272" i="3" s="1"/>
  <c r="G198" i="3"/>
  <c r="J205" i="3"/>
  <c r="D279" i="3" s="1"/>
  <c r="J279" i="3" s="1"/>
  <c r="G205" i="3"/>
  <c r="J202" i="3"/>
  <c r="D276" i="3" s="1"/>
  <c r="J276" i="3" s="1"/>
  <c r="G202" i="3"/>
  <c r="J196" i="3"/>
  <c r="D270" i="3" s="1"/>
  <c r="G196" i="3"/>
  <c r="G174" i="3"/>
  <c r="J174" i="3"/>
  <c r="D248" i="3" s="1"/>
  <c r="J248" i="3" s="1"/>
  <c r="J178" i="3"/>
  <c r="G178" i="3"/>
  <c r="G193" i="3"/>
  <c r="J193" i="3"/>
  <c r="D267" i="3" s="1"/>
  <c r="J172" i="3"/>
  <c r="G172" i="3"/>
  <c r="J187" i="3"/>
  <c r="D261" i="3" s="1"/>
  <c r="J261" i="3" s="1"/>
  <c r="G187" i="3"/>
  <c r="D183" i="3"/>
  <c r="D195" i="3"/>
  <c r="D207" i="3"/>
  <c r="D181" i="3"/>
  <c r="D208" i="3"/>
  <c r="J137" i="3"/>
  <c r="D211" i="3" s="1"/>
  <c r="J125" i="3"/>
  <c r="D199" i="3" s="1"/>
  <c r="J136" i="3"/>
  <c r="D210" i="3" s="1"/>
  <c r="G210" i="3" s="1"/>
  <c r="J130" i="3"/>
  <c r="D204" i="3" s="1"/>
  <c r="J138" i="3"/>
  <c r="S138" i="3" s="1"/>
  <c r="J132" i="3"/>
  <c r="S132" i="3" s="1"/>
  <c r="S141" i="3"/>
  <c r="S216" i="3"/>
  <c r="S66" i="3"/>
  <c r="S69" i="3"/>
  <c r="S68" i="3"/>
  <c r="R139" i="3"/>
  <c r="O139" i="3"/>
  <c r="O148" i="3" s="1"/>
  <c r="S175" i="3"/>
  <c r="S184" i="3"/>
  <c r="O343" i="3"/>
  <c r="R343" i="3"/>
  <c r="L415" i="3" s="1"/>
  <c r="O415" i="3" s="1"/>
  <c r="R415" i="3" s="1"/>
  <c r="R250" i="3"/>
  <c r="L324" i="3" s="1"/>
  <c r="L23" i="1" s="1"/>
  <c r="BA23" i="1" s="1"/>
  <c r="O250" i="3"/>
  <c r="R277" i="3"/>
  <c r="L351" i="3" s="1"/>
  <c r="L50" i="1" s="1"/>
  <c r="BA50" i="1" s="1"/>
  <c r="O277" i="3"/>
  <c r="R283" i="3"/>
  <c r="L357" i="3" s="1"/>
  <c r="L56" i="1" s="1"/>
  <c r="BA56" i="1" s="1"/>
  <c r="O283" i="3"/>
  <c r="J188" i="3"/>
  <c r="G188" i="3"/>
  <c r="P76" i="3"/>
  <c r="Q82" i="3" s="1"/>
  <c r="S168" i="3"/>
  <c r="R257" i="3"/>
  <c r="L331" i="3" s="1"/>
  <c r="L30" i="1" s="1"/>
  <c r="BA30" i="1" s="1"/>
  <c r="O257" i="3"/>
  <c r="R338" i="3"/>
  <c r="L410" i="3" s="1"/>
  <c r="O410" i="3" s="1"/>
  <c r="R410" i="3" s="1"/>
  <c r="O338" i="3"/>
  <c r="O337" i="3"/>
  <c r="R337" i="3"/>
  <c r="L409" i="3" s="1"/>
  <c r="O409" i="3" s="1"/>
  <c r="R409" i="3" s="1"/>
  <c r="L289" i="3"/>
  <c r="O289" i="3" s="1"/>
  <c r="R289" i="3" s="1"/>
  <c r="R284" i="3"/>
  <c r="L358" i="3" s="1"/>
  <c r="L57" i="1" s="1"/>
  <c r="BA57" i="1" s="1"/>
  <c r="O284" i="3"/>
  <c r="S111" i="3"/>
  <c r="R242" i="3"/>
  <c r="O242" i="3"/>
  <c r="O349" i="3"/>
  <c r="R349" i="3"/>
  <c r="L295" i="3"/>
  <c r="O295" i="3" s="1"/>
  <c r="R295" i="3" s="1"/>
  <c r="R286" i="3"/>
  <c r="L360" i="3" s="1"/>
  <c r="L59" i="1" s="1"/>
  <c r="BA59" i="1" s="1"/>
  <c r="O286" i="3"/>
  <c r="R247" i="3"/>
  <c r="L321" i="3" s="1"/>
  <c r="L20" i="1" s="1"/>
  <c r="BA20" i="1" s="1"/>
  <c r="O247" i="3"/>
  <c r="R271" i="3"/>
  <c r="L345" i="3" s="1"/>
  <c r="L44" i="1" s="1"/>
  <c r="BA44" i="1" s="1"/>
  <c r="O271" i="3"/>
  <c r="J179" i="3"/>
  <c r="G179" i="3"/>
  <c r="J185" i="3"/>
  <c r="G185" i="3"/>
  <c r="R355" i="3"/>
  <c r="L427" i="3" s="1"/>
  <c r="O427" i="3" s="1"/>
  <c r="R427" i="3" s="1"/>
  <c r="O355" i="3"/>
  <c r="J270" i="3"/>
  <c r="G270" i="3"/>
  <c r="L293" i="3"/>
  <c r="O293" i="3" s="1"/>
  <c r="R293" i="3" s="1"/>
  <c r="O280" i="3"/>
  <c r="R280" i="3" s="1"/>
  <c r="L354" i="3" s="1"/>
  <c r="L53" i="1" s="1"/>
  <c r="BA53" i="1" s="1"/>
  <c r="L214" i="3"/>
  <c r="O214" i="3" s="1"/>
  <c r="R214" i="3" s="1"/>
  <c r="R167" i="3"/>
  <c r="O167" i="3"/>
  <c r="L213" i="3"/>
  <c r="R254" i="3"/>
  <c r="L328" i="3" s="1"/>
  <c r="L27" i="1" s="1"/>
  <c r="BA27" i="1" s="1"/>
  <c r="O254" i="3"/>
  <c r="R348" i="3"/>
  <c r="L420" i="3" s="1"/>
  <c r="O420" i="3" s="1"/>
  <c r="R420" i="3" s="1"/>
  <c r="O348" i="3"/>
  <c r="R261" i="3"/>
  <c r="L335" i="3" s="1"/>
  <c r="L34" i="1" s="1"/>
  <c r="BA34" i="1" s="1"/>
  <c r="O261" i="3"/>
  <c r="R244" i="3"/>
  <c r="L318" i="3" s="1"/>
  <c r="L17" i="1" s="1"/>
  <c r="BA17" i="1" s="1"/>
  <c r="O244" i="3"/>
  <c r="R268" i="3"/>
  <c r="L342" i="3" s="1"/>
  <c r="L41" i="1" s="1"/>
  <c r="BA41" i="1" s="1"/>
  <c r="O268" i="3"/>
  <c r="J176" i="3"/>
  <c r="G176" i="3"/>
  <c r="O243" i="3"/>
  <c r="R243" i="3"/>
  <c r="O255" i="3"/>
  <c r="R255" i="3"/>
  <c r="L329" i="3" s="1"/>
  <c r="L28" i="1" s="1"/>
  <c r="BA28" i="1" s="1"/>
  <c r="J267" i="3"/>
  <c r="G267" i="3"/>
  <c r="L290" i="3"/>
  <c r="O290" i="3" s="1"/>
  <c r="R290" i="3" s="1"/>
  <c r="S290" i="3" s="1"/>
  <c r="R258" i="3"/>
  <c r="O258" i="3"/>
  <c r="R251" i="3"/>
  <c r="L325" i="3" s="1"/>
  <c r="L24" i="1" s="1"/>
  <c r="BA24" i="1" s="1"/>
  <c r="O251" i="3"/>
  <c r="R272" i="3"/>
  <c r="L346" i="3" s="1"/>
  <c r="L45" i="1" s="1"/>
  <c r="BA45" i="1" s="1"/>
  <c r="O272" i="3"/>
  <c r="R326" i="3"/>
  <c r="L398" i="3" s="1"/>
  <c r="O398" i="3" s="1"/>
  <c r="R398" i="3" s="1"/>
  <c r="O326" i="3"/>
  <c r="L294" i="3"/>
  <c r="O294" i="3" s="1"/>
  <c r="R294" i="3" s="1"/>
  <c r="R285" i="3"/>
  <c r="L359" i="3" s="1"/>
  <c r="L58" i="1" s="1"/>
  <c r="BA58" i="1" s="1"/>
  <c r="O285" i="3"/>
  <c r="P150" i="3"/>
  <c r="Q156" i="3" s="1"/>
  <c r="J272" i="3"/>
  <c r="G272" i="3"/>
  <c r="J283" i="3"/>
  <c r="G283" i="3"/>
  <c r="R265" i="3"/>
  <c r="L339" i="3" s="1"/>
  <c r="L38" i="1" s="1"/>
  <c r="BA38" i="1" s="1"/>
  <c r="O265" i="3"/>
  <c r="J173" i="3"/>
  <c r="G173" i="3"/>
  <c r="J271" i="3"/>
  <c r="G271" i="3"/>
  <c r="R279" i="3"/>
  <c r="L353" i="3" s="1"/>
  <c r="L52" i="1" s="1"/>
  <c r="BA52" i="1" s="1"/>
  <c r="O279" i="3"/>
  <c r="O249" i="3"/>
  <c r="R249" i="3"/>
  <c r="L323" i="3" s="1"/>
  <c r="L22" i="1" s="1"/>
  <c r="BA22" i="1" s="1"/>
  <c r="J264" i="3"/>
  <c r="S144" i="3"/>
  <c r="R185" i="3"/>
  <c r="L259" i="3" s="1"/>
  <c r="O185" i="3"/>
  <c r="J242" i="3"/>
  <c r="D316" i="3" s="1"/>
  <c r="AS15" i="1" s="1"/>
  <c r="G242" i="3"/>
  <c r="R248" i="3"/>
  <c r="L322" i="3" s="1"/>
  <c r="L21" i="1" s="1"/>
  <c r="BA21" i="1" s="1"/>
  <c r="O248" i="3"/>
  <c r="R266" i="3"/>
  <c r="L340" i="3" s="1"/>
  <c r="L39" i="1" s="1"/>
  <c r="BA39" i="1" s="1"/>
  <c r="O266" i="3"/>
  <c r="S72" i="3"/>
  <c r="L218" i="3"/>
  <c r="O218" i="3" s="1"/>
  <c r="R218" i="3" s="1"/>
  <c r="R204" i="3"/>
  <c r="L278" i="3" s="1"/>
  <c r="O204" i="3"/>
  <c r="D140" i="3"/>
  <c r="G140" i="3" s="1"/>
  <c r="J140" i="3" s="1"/>
  <c r="S140" i="3" s="1"/>
  <c r="D139" i="3"/>
  <c r="G93" i="3"/>
  <c r="J93" i="3" s="1"/>
  <c r="R256" i="3"/>
  <c r="L330" i="3" s="1"/>
  <c r="L29" i="1" s="1"/>
  <c r="BA29" i="1" s="1"/>
  <c r="O256" i="3"/>
  <c r="R262" i="3"/>
  <c r="L336" i="3" s="1"/>
  <c r="L35" i="1" s="1"/>
  <c r="BA35" i="1" s="1"/>
  <c r="O262" i="3"/>
  <c r="J170" i="3"/>
  <c r="G170" i="3"/>
  <c r="J194" i="3"/>
  <c r="G194" i="3"/>
  <c r="L291" i="3"/>
  <c r="O291" i="3" s="1"/>
  <c r="R291" i="3" s="1"/>
  <c r="R273" i="3"/>
  <c r="L347" i="3" s="1"/>
  <c r="L46" i="1" s="1"/>
  <c r="BA46" i="1" s="1"/>
  <c r="O273" i="3"/>
  <c r="R282" i="3"/>
  <c r="L356" i="3" s="1"/>
  <c r="L55" i="1" s="1"/>
  <c r="BA55" i="1" s="1"/>
  <c r="O282" i="3"/>
  <c r="S196" i="3"/>
  <c r="R245" i="3"/>
  <c r="L319" i="3" s="1"/>
  <c r="L18" i="1" s="1"/>
  <c r="BA18" i="1" s="1"/>
  <c r="O245" i="3"/>
  <c r="R260" i="3"/>
  <c r="L334" i="3" s="1"/>
  <c r="L33" i="1" s="1"/>
  <c r="BA33" i="1" s="1"/>
  <c r="O260" i="3"/>
  <c r="R270" i="3"/>
  <c r="L344" i="3" s="1"/>
  <c r="L43" i="1" s="1"/>
  <c r="BA43" i="1" s="1"/>
  <c r="O270" i="3"/>
  <c r="D364" i="3"/>
  <c r="G364" i="3" s="1"/>
  <c r="J364" i="3" s="1"/>
  <c r="G436" i="3" s="1"/>
  <c r="J436" i="3" s="1"/>
  <c r="J332" i="3"/>
  <c r="D245" i="3"/>
  <c r="S192" i="3"/>
  <c r="D266" i="3"/>
  <c r="R253" i="3"/>
  <c r="L327" i="3" s="1"/>
  <c r="L26" i="1" s="1"/>
  <c r="BA26" i="1" s="1"/>
  <c r="O253" i="3"/>
  <c r="R267" i="3"/>
  <c r="L341" i="3" s="1"/>
  <c r="L40" i="1" s="1"/>
  <c r="BA40" i="1" s="1"/>
  <c r="O267" i="3"/>
  <c r="O246" i="3"/>
  <c r="R246" i="3"/>
  <c r="L320" i="3" s="1"/>
  <c r="J191" i="3"/>
  <c r="G191" i="3"/>
  <c r="J249" i="3"/>
  <c r="G249" i="3"/>
  <c r="R276" i="3"/>
  <c r="L350" i="3" s="1"/>
  <c r="L49" i="1" s="1"/>
  <c r="BA49" i="1" s="1"/>
  <c r="O276" i="3"/>
  <c r="S142" i="3"/>
  <c r="S143" i="3"/>
  <c r="S146" i="3"/>
  <c r="S71" i="3"/>
  <c r="S67" i="3"/>
  <c r="R74" i="3"/>
  <c r="S70" i="3"/>
  <c r="S73" i="3"/>
  <c r="J74" i="3"/>
  <c r="S65" i="3"/>
  <c r="S147" i="3"/>
  <c r="R148" i="3"/>
  <c r="S136" i="3" l="1"/>
  <c r="G275" i="3"/>
  <c r="S197" i="3"/>
  <c r="J274" i="3"/>
  <c r="G248" i="3"/>
  <c r="S201" i="3"/>
  <c r="S130" i="3"/>
  <c r="S198" i="3"/>
  <c r="S190" i="3"/>
  <c r="S169" i="3"/>
  <c r="D254" i="3"/>
  <c r="J254" i="3" s="1"/>
  <c r="S200" i="3"/>
  <c r="G261" i="3"/>
  <c r="G276" i="3"/>
  <c r="D251" i="3"/>
  <c r="G251" i="3" s="1"/>
  <c r="S187" i="3"/>
  <c r="J243" i="3"/>
  <c r="D317" i="3" s="1"/>
  <c r="AS16" i="1" s="1"/>
  <c r="G243" i="3"/>
  <c r="S202" i="3"/>
  <c r="D260" i="3"/>
  <c r="S186" i="3"/>
  <c r="S137" i="3"/>
  <c r="S209" i="3"/>
  <c r="D277" i="3"/>
  <c r="S203" i="3"/>
  <c r="G204" i="3"/>
  <c r="D218" i="3"/>
  <c r="G218" i="3" s="1"/>
  <c r="J218" i="3" s="1"/>
  <c r="S218" i="3" s="1"/>
  <c r="J204" i="3"/>
  <c r="D278" i="3" s="1"/>
  <c r="G199" i="3"/>
  <c r="D217" i="3"/>
  <c r="G217" i="3" s="1"/>
  <c r="J217" i="3" s="1"/>
  <c r="S217" i="3" s="1"/>
  <c r="J199" i="3"/>
  <c r="D220" i="3"/>
  <c r="G220" i="3" s="1"/>
  <c r="J220" i="3" s="1"/>
  <c r="S220" i="3" s="1"/>
  <c r="J211" i="3"/>
  <c r="D285" i="3" s="1"/>
  <c r="G211" i="3"/>
  <c r="S125" i="3"/>
  <c r="J210" i="3"/>
  <c r="S210" i="3" s="1"/>
  <c r="D215" i="3"/>
  <c r="G215" i="3" s="1"/>
  <c r="J215" i="3" s="1"/>
  <c r="S215" i="3" s="1"/>
  <c r="G279" i="3"/>
  <c r="G208" i="3"/>
  <c r="J208" i="3"/>
  <c r="D252" i="3"/>
  <c r="S178" i="3"/>
  <c r="D246" i="3"/>
  <c r="S172" i="3"/>
  <c r="S193" i="3"/>
  <c r="D206" i="3"/>
  <c r="J181" i="3"/>
  <c r="G181" i="3"/>
  <c r="J207" i="3"/>
  <c r="G207" i="3"/>
  <c r="D212" i="3"/>
  <c r="J195" i="3"/>
  <c r="G195" i="3"/>
  <c r="J183" i="3"/>
  <c r="G183" i="3"/>
  <c r="D263" i="3"/>
  <c r="S189" i="3"/>
  <c r="S205" i="3"/>
  <c r="S174" i="3"/>
  <c r="D256" i="3"/>
  <c r="S182" i="3"/>
  <c r="S74" i="3"/>
  <c r="D250" i="3"/>
  <c r="S176" i="3"/>
  <c r="R320" i="3"/>
  <c r="L392" i="3" s="1"/>
  <c r="O392" i="3" s="1"/>
  <c r="R392" i="3" s="1"/>
  <c r="O320" i="3"/>
  <c r="R356" i="3"/>
  <c r="L428" i="3" s="1"/>
  <c r="O428" i="3" s="1"/>
  <c r="R428" i="3" s="1"/>
  <c r="O356" i="3"/>
  <c r="L292" i="3"/>
  <c r="O292" i="3" s="1"/>
  <c r="R292" i="3" s="1"/>
  <c r="R278" i="3"/>
  <c r="L352" i="3" s="1"/>
  <c r="L51" i="1" s="1"/>
  <c r="BA51" i="1" s="1"/>
  <c r="O278" i="3"/>
  <c r="L368" i="3"/>
  <c r="O368" i="3" s="1"/>
  <c r="R368" i="3" s="1"/>
  <c r="R359" i="3"/>
  <c r="L431" i="3" s="1"/>
  <c r="O359" i="3"/>
  <c r="R345" i="3"/>
  <c r="L417" i="3" s="1"/>
  <c r="O417" i="3" s="1"/>
  <c r="R417" i="3" s="1"/>
  <c r="O345" i="3"/>
  <c r="L421" i="3"/>
  <c r="O421" i="3" s="1"/>
  <c r="R421" i="3" s="1"/>
  <c r="R351" i="3"/>
  <c r="L423" i="3" s="1"/>
  <c r="O423" i="3" s="1"/>
  <c r="R423" i="3" s="1"/>
  <c r="O351" i="3"/>
  <c r="J245" i="3"/>
  <c r="G245" i="3"/>
  <c r="D338" i="3"/>
  <c r="AS37" i="1" s="1"/>
  <c r="S264" i="3"/>
  <c r="S283" i="3"/>
  <c r="D357" i="3"/>
  <c r="AS56" i="1" s="1"/>
  <c r="R342" i="3"/>
  <c r="L414" i="3" s="1"/>
  <c r="O414" i="3" s="1"/>
  <c r="R414" i="3" s="1"/>
  <c r="O342" i="3"/>
  <c r="R259" i="3"/>
  <c r="L333" i="3" s="1"/>
  <c r="L32" i="1" s="1"/>
  <c r="BA32" i="1" s="1"/>
  <c r="O259" i="3"/>
  <c r="L365" i="3"/>
  <c r="O365" i="3" s="1"/>
  <c r="R365" i="3" s="1"/>
  <c r="R347" i="3"/>
  <c r="L419" i="3" s="1"/>
  <c r="O347" i="3"/>
  <c r="R323" i="3"/>
  <c r="L395" i="3" s="1"/>
  <c r="O395" i="3" s="1"/>
  <c r="R395" i="3" s="1"/>
  <c r="O323" i="3"/>
  <c r="D344" i="3"/>
  <c r="AS43" i="1" s="1"/>
  <c r="S270" i="3"/>
  <c r="R321" i="3"/>
  <c r="L393" i="3" s="1"/>
  <c r="O393" i="3" s="1"/>
  <c r="R393" i="3" s="1"/>
  <c r="O321" i="3"/>
  <c r="D350" i="3"/>
  <c r="AS49" i="1" s="1"/>
  <c r="S276" i="3"/>
  <c r="R324" i="3"/>
  <c r="L396" i="3" s="1"/>
  <c r="O396" i="3" s="1"/>
  <c r="R396" i="3" s="1"/>
  <c r="O324" i="3"/>
  <c r="D335" i="3"/>
  <c r="AS34" i="1" s="1"/>
  <c r="S261" i="3"/>
  <c r="R339" i="3"/>
  <c r="L411" i="3" s="1"/>
  <c r="O411" i="3" s="1"/>
  <c r="R411" i="3" s="1"/>
  <c r="O339" i="3"/>
  <c r="R341" i="3"/>
  <c r="L413" i="3" s="1"/>
  <c r="O413" i="3" s="1"/>
  <c r="R413" i="3" s="1"/>
  <c r="O341" i="3"/>
  <c r="R344" i="3"/>
  <c r="L416" i="3" s="1"/>
  <c r="O416" i="3" s="1"/>
  <c r="R416" i="3" s="1"/>
  <c r="O344" i="3"/>
  <c r="R330" i="3"/>
  <c r="L402" i="3" s="1"/>
  <c r="O402" i="3" s="1"/>
  <c r="R402" i="3" s="1"/>
  <c r="O330" i="3"/>
  <c r="D346" i="3"/>
  <c r="AS45" i="1" s="1"/>
  <c r="S272" i="3"/>
  <c r="D341" i="3"/>
  <c r="AS40" i="1" s="1"/>
  <c r="S267" i="3"/>
  <c r="R318" i="3"/>
  <c r="L390" i="3" s="1"/>
  <c r="O390" i="3" s="1"/>
  <c r="R390" i="3" s="1"/>
  <c r="O318" i="3"/>
  <c r="R328" i="3"/>
  <c r="L400" i="3" s="1"/>
  <c r="O400" i="3" s="1"/>
  <c r="R400" i="3" s="1"/>
  <c r="O328" i="3"/>
  <c r="S242" i="3"/>
  <c r="L316" i="3"/>
  <c r="L15" i="1" s="1"/>
  <c r="BA15" i="1" s="1"/>
  <c r="O340" i="3"/>
  <c r="R340" i="3"/>
  <c r="L412" i="3" s="1"/>
  <c r="O412" i="3" s="1"/>
  <c r="R412" i="3" s="1"/>
  <c r="R329" i="3"/>
  <c r="L401" i="3" s="1"/>
  <c r="O401" i="3" s="1"/>
  <c r="R401" i="3" s="1"/>
  <c r="O329" i="3"/>
  <c r="L222" i="3"/>
  <c r="L369" i="3"/>
  <c r="O369" i="3" s="1"/>
  <c r="R369" i="3" s="1"/>
  <c r="R360" i="3"/>
  <c r="L432" i="3" s="1"/>
  <c r="O360" i="3"/>
  <c r="R350" i="3"/>
  <c r="L422" i="3" s="1"/>
  <c r="O422" i="3" s="1"/>
  <c r="R422" i="3" s="1"/>
  <c r="O350" i="3"/>
  <c r="O334" i="3"/>
  <c r="R334" i="3"/>
  <c r="L406" i="3" s="1"/>
  <c r="O406" i="3" s="1"/>
  <c r="R406" i="3" s="1"/>
  <c r="R353" i="3"/>
  <c r="L425" i="3" s="1"/>
  <c r="O425" i="3" s="1"/>
  <c r="R425" i="3" s="1"/>
  <c r="O353" i="3"/>
  <c r="O346" i="3"/>
  <c r="R346" i="3"/>
  <c r="L418" i="3" s="1"/>
  <c r="O418" i="3" s="1"/>
  <c r="R418" i="3" s="1"/>
  <c r="R335" i="3"/>
  <c r="L407" i="3" s="1"/>
  <c r="O407" i="3" s="1"/>
  <c r="R407" i="3" s="1"/>
  <c r="O335" i="3"/>
  <c r="O213" i="3"/>
  <c r="O222" i="3" s="1"/>
  <c r="D265" i="3"/>
  <c r="S191" i="3"/>
  <c r="R322" i="3"/>
  <c r="L394" i="3" s="1"/>
  <c r="O394" i="3" s="1"/>
  <c r="R394" i="3" s="1"/>
  <c r="O322" i="3"/>
  <c r="L317" i="3"/>
  <c r="L16" i="1" s="1"/>
  <c r="BA16" i="1" s="1"/>
  <c r="S243" i="3"/>
  <c r="L241" i="3"/>
  <c r="R213" i="3"/>
  <c r="R222" i="3" s="1"/>
  <c r="D259" i="3"/>
  <c r="S185" i="3"/>
  <c r="R331" i="3"/>
  <c r="L403" i="3" s="1"/>
  <c r="O403" i="3" s="1"/>
  <c r="R403" i="3" s="1"/>
  <c r="O331" i="3"/>
  <c r="D262" i="3"/>
  <c r="S188" i="3"/>
  <c r="D253" i="3"/>
  <c r="S179" i="3"/>
  <c r="R336" i="3"/>
  <c r="L408" i="3" s="1"/>
  <c r="O408" i="3" s="1"/>
  <c r="R408" i="3" s="1"/>
  <c r="O336" i="3"/>
  <c r="L363" i="3"/>
  <c r="O363" i="3" s="1"/>
  <c r="R363" i="3" s="1"/>
  <c r="R358" i="3"/>
  <c r="L430" i="3" s="1"/>
  <c r="O358" i="3"/>
  <c r="D353" i="3"/>
  <c r="AS52" i="1" s="1"/>
  <c r="S279" i="3"/>
  <c r="R327" i="3"/>
  <c r="L399" i="3" s="1"/>
  <c r="O399" i="3" s="1"/>
  <c r="R399" i="3" s="1"/>
  <c r="O327" i="3"/>
  <c r="R319" i="3"/>
  <c r="L391" i="3" s="1"/>
  <c r="O391" i="3" s="1"/>
  <c r="R391" i="3" s="1"/>
  <c r="O319" i="3"/>
  <c r="D268" i="3"/>
  <c r="S194" i="3"/>
  <c r="D322" i="3"/>
  <c r="AS21" i="1" s="1"/>
  <c r="S248" i="3"/>
  <c r="D345" i="3"/>
  <c r="AS44" i="1" s="1"/>
  <c r="S271" i="3"/>
  <c r="D273" i="3"/>
  <c r="S199" i="3"/>
  <c r="R325" i="3"/>
  <c r="L397" i="3" s="1"/>
  <c r="O397" i="3" s="1"/>
  <c r="R397" i="3" s="1"/>
  <c r="O325" i="3"/>
  <c r="D349" i="3"/>
  <c r="AS48" i="1" s="1"/>
  <c r="S275" i="3"/>
  <c r="J266" i="3"/>
  <c r="G266" i="3"/>
  <c r="G139" i="3"/>
  <c r="G148" i="3" s="1"/>
  <c r="J316" i="3"/>
  <c r="G316" i="3"/>
  <c r="L367" i="3"/>
  <c r="O367" i="3" s="1"/>
  <c r="R367" i="3" s="1"/>
  <c r="O354" i="3"/>
  <c r="R354" i="3" s="1"/>
  <c r="L426" i="3" s="1"/>
  <c r="R357" i="3"/>
  <c r="L429" i="3" s="1"/>
  <c r="O429" i="3" s="1"/>
  <c r="R429" i="3" s="1"/>
  <c r="O357" i="3"/>
  <c r="S249" i="3"/>
  <c r="D323" i="3"/>
  <c r="AS22" i="1" s="1"/>
  <c r="D244" i="3"/>
  <c r="S170" i="3"/>
  <c r="D148" i="3"/>
  <c r="D247" i="3"/>
  <c r="S173" i="3"/>
  <c r="L332" i="3"/>
  <c r="L31" i="1" s="1"/>
  <c r="BA31" i="1" s="1"/>
  <c r="S258" i="3"/>
  <c r="D348" i="3"/>
  <c r="AS47" i="1" s="1"/>
  <c r="S274" i="3"/>
  <c r="Q74" i="1"/>
  <c r="Q219" i="1"/>
  <c r="Q218" i="1"/>
  <c r="Q146" i="1"/>
  <c r="Q75" i="1"/>
  <c r="Q147" i="1"/>
  <c r="G254" i="3" l="1"/>
  <c r="J251" i="3"/>
  <c r="S204" i="3"/>
  <c r="J277" i="3"/>
  <c r="G277" i="3"/>
  <c r="J260" i="3"/>
  <c r="G260" i="3"/>
  <c r="D284" i="3"/>
  <c r="G284" i="3" s="1"/>
  <c r="J317" i="3"/>
  <c r="D389" i="3" s="1"/>
  <c r="G389" i="3" s="1"/>
  <c r="J389" i="3" s="1"/>
  <c r="G317" i="3"/>
  <c r="S211" i="3"/>
  <c r="D281" i="3"/>
  <c r="S207" i="3"/>
  <c r="J256" i="3"/>
  <c r="G256" i="3"/>
  <c r="S181" i="3"/>
  <c r="D255" i="3"/>
  <c r="D219" i="3"/>
  <c r="G219" i="3" s="1"/>
  <c r="J219" i="3" s="1"/>
  <c r="S219" i="3" s="1"/>
  <c r="G206" i="3"/>
  <c r="J206" i="3" s="1"/>
  <c r="J263" i="3"/>
  <c r="G263" i="3"/>
  <c r="J246" i="3"/>
  <c r="G246" i="3"/>
  <c r="D257" i="3"/>
  <c r="S183" i="3"/>
  <c r="J252" i="3"/>
  <c r="G252" i="3"/>
  <c r="D269" i="3"/>
  <c r="S195" i="3"/>
  <c r="D282" i="3"/>
  <c r="S208" i="3"/>
  <c r="D221" i="3"/>
  <c r="G221" i="3" s="1"/>
  <c r="J221" i="3" s="1"/>
  <c r="S221" i="3" s="1"/>
  <c r="J212" i="3"/>
  <c r="G212" i="3"/>
  <c r="R316" i="3"/>
  <c r="L388" i="3" s="1"/>
  <c r="O388" i="3" s="1"/>
  <c r="R388" i="3" s="1"/>
  <c r="O316" i="3"/>
  <c r="D340" i="3"/>
  <c r="AS39" i="1" s="1"/>
  <c r="S266" i="3"/>
  <c r="J345" i="3"/>
  <c r="G345" i="3"/>
  <c r="L288" i="3"/>
  <c r="O288" i="3" s="1"/>
  <c r="R288" i="3" s="1"/>
  <c r="L287" i="3"/>
  <c r="R241" i="3"/>
  <c r="O241" i="3"/>
  <c r="O287" i="3" s="1"/>
  <c r="O296" i="3" s="1"/>
  <c r="J344" i="3"/>
  <c r="G344" i="3"/>
  <c r="J357" i="3"/>
  <c r="G357" i="3"/>
  <c r="O426" i="3"/>
  <c r="R426" i="3" s="1"/>
  <c r="L439" i="3"/>
  <c r="O439" i="3" s="1"/>
  <c r="J268" i="3"/>
  <c r="G268" i="3"/>
  <c r="L366" i="3"/>
  <c r="O366" i="3" s="1"/>
  <c r="R366" i="3" s="1"/>
  <c r="O352" i="3"/>
  <c r="R352" i="3"/>
  <c r="L424" i="3" s="1"/>
  <c r="J253" i="3"/>
  <c r="G253" i="3"/>
  <c r="R317" i="3"/>
  <c r="O317" i="3"/>
  <c r="D167" i="3"/>
  <c r="S93" i="3"/>
  <c r="S139" i="3" s="1"/>
  <c r="S148" i="3" s="1"/>
  <c r="J139" i="3"/>
  <c r="J148" i="3" s="1"/>
  <c r="J244" i="3"/>
  <c r="G244" i="3"/>
  <c r="J323" i="3"/>
  <c r="G323" i="3"/>
  <c r="J349" i="3"/>
  <c r="G349" i="3"/>
  <c r="O432" i="3"/>
  <c r="R432" i="3" s="1"/>
  <c r="L441" i="3"/>
  <c r="O441" i="3" s="1"/>
  <c r="D325" i="3"/>
  <c r="AS24" i="1" s="1"/>
  <c r="S251" i="3"/>
  <c r="J341" i="3"/>
  <c r="G341" i="3"/>
  <c r="J338" i="3"/>
  <c r="G338" i="3"/>
  <c r="O430" i="3"/>
  <c r="R430" i="3" s="1"/>
  <c r="L435" i="3"/>
  <c r="O435" i="3" s="1"/>
  <c r="J259" i="3"/>
  <c r="G259" i="3"/>
  <c r="J322" i="3"/>
  <c r="G322" i="3"/>
  <c r="D328" i="3"/>
  <c r="AS27" i="1" s="1"/>
  <c r="S254" i="3"/>
  <c r="D292" i="3"/>
  <c r="G292" i="3" s="1"/>
  <c r="J292" i="3" s="1"/>
  <c r="S292" i="3" s="1"/>
  <c r="J278" i="3"/>
  <c r="G278" i="3"/>
  <c r="J335" i="3"/>
  <c r="G335" i="3"/>
  <c r="O419" i="3"/>
  <c r="R419" i="3" s="1"/>
  <c r="L437" i="3"/>
  <c r="O437" i="3" s="1"/>
  <c r="L364" i="3"/>
  <c r="O364" i="3" s="1"/>
  <c r="R364" i="3" s="1"/>
  <c r="R332" i="3"/>
  <c r="S332" i="3" s="1"/>
  <c r="O332" i="3"/>
  <c r="D319" i="3"/>
  <c r="AS18" i="1" s="1"/>
  <c r="S245" i="3"/>
  <c r="J346" i="3"/>
  <c r="G346" i="3"/>
  <c r="D294" i="3"/>
  <c r="G294" i="3" s="1"/>
  <c r="J294" i="3" s="1"/>
  <c r="S294" i="3" s="1"/>
  <c r="J285" i="3"/>
  <c r="G285" i="3"/>
  <c r="J350" i="3"/>
  <c r="G350" i="3"/>
  <c r="J247" i="3"/>
  <c r="G247" i="3"/>
  <c r="D388" i="3"/>
  <c r="G388" i="3" s="1"/>
  <c r="J388" i="3" s="1"/>
  <c r="J262" i="3"/>
  <c r="G262" i="3"/>
  <c r="J265" i="3"/>
  <c r="G265" i="3"/>
  <c r="J250" i="3"/>
  <c r="G250" i="3"/>
  <c r="J348" i="3"/>
  <c r="G348" i="3"/>
  <c r="D291" i="3"/>
  <c r="G291" i="3" s="1"/>
  <c r="J291" i="3" s="1"/>
  <c r="S291" i="3" s="1"/>
  <c r="J273" i="3"/>
  <c r="G273" i="3"/>
  <c r="J353" i="3"/>
  <c r="G353" i="3"/>
  <c r="D289" i="3"/>
  <c r="G289" i="3" s="1"/>
  <c r="J289" i="3" s="1"/>
  <c r="S289" i="3" s="1"/>
  <c r="J284" i="3"/>
  <c r="R333" i="3"/>
  <c r="L405" i="3" s="1"/>
  <c r="O405" i="3" s="1"/>
  <c r="R405" i="3" s="1"/>
  <c r="O333" i="3"/>
  <c r="O431" i="3"/>
  <c r="R431" i="3" s="1"/>
  <c r="L440" i="3"/>
  <c r="O440" i="3" s="1"/>
  <c r="O103" i="1"/>
  <c r="Q68" i="1"/>
  <c r="BF68" i="1" s="1"/>
  <c r="P68" i="1"/>
  <c r="BE68" i="1" s="1"/>
  <c r="Q67" i="1"/>
  <c r="BF67" i="1" s="1"/>
  <c r="P67" i="1"/>
  <c r="BE67" i="1" s="1"/>
  <c r="Q66" i="1"/>
  <c r="BF66" i="1" s="1"/>
  <c r="P66" i="1"/>
  <c r="BE66" i="1" s="1"/>
  <c r="Q65" i="1"/>
  <c r="BF65" i="1" s="1"/>
  <c r="P65" i="1"/>
  <c r="BE65" i="1" s="1"/>
  <c r="Q64" i="1"/>
  <c r="BF64" i="1" s="1"/>
  <c r="P64" i="1"/>
  <c r="BE64" i="1" s="1"/>
  <c r="Q63" i="1"/>
  <c r="BF63" i="1" s="1"/>
  <c r="P63" i="1"/>
  <c r="BE63" i="1" s="1"/>
  <c r="Q62" i="1"/>
  <c r="BF62" i="1" s="1"/>
  <c r="P62" i="1"/>
  <c r="BE62" i="1" s="1"/>
  <c r="Q61" i="1"/>
  <c r="BF61" i="1" s="1"/>
  <c r="P61" i="1"/>
  <c r="BE61" i="1" s="1"/>
  <c r="L68" i="1"/>
  <c r="BA68" i="1" s="1"/>
  <c r="L67" i="1"/>
  <c r="BA67" i="1" s="1"/>
  <c r="L66" i="1"/>
  <c r="BA66" i="1" s="1"/>
  <c r="L65" i="1"/>
  <c r="BA65" i="1" s="1"/>
  <c r="L64" i="1"/>
  <c r="BA64" i="1" s="1"/>
  <c r="L63" i="1"/>
  <c r="BA63" i="1" s="1"/>
  <c r="L62" i="1"/>
  <c r="BA62" i="1" s="1"/>
  <c r="I68" i="1"/>
  <c r="AX68" i="1" s="1"/>
  <c r="H68" i="1"/>
  <c r="AW68" i="1" s="1"/>
  <c r="I67" i="1"/>
  <c r="AX67" i="1" s="1"/>
  <c r="H67" i="1"/>
  <c r="AW67" i="1" s="1"/>
  <c r="I66" i="1"/>
  <c r="AX66" i="1" s="1"/>
  <c r="H66" i="1"/>
  <c r="AW66" i="1" s="1"/>
  <c r="I65" i="1"/>
  <c r="AX65" i="1" s="1"/>
  <c r="H65" i="1"/>
  <c r="AW65" i="1" s="1"/>
  <c r="I64" i="1"/>
  <c r="AX64" i="1" s="1"/>
  <c r="H64" i="1"/>
  <c r="AW64" i="1" s="1"/>
  <c r="I63" i="1"/>
  <c r="AX63" i="1" s="1"/>
  <c r="H63" i="1"/>
  <c r="AW63" i="1" s="1"/>
  <c r="I62" i="1"/>
  <c r="AX62" i="1" s="1"/>
  <c r="H62" i="1"/>
  <c r="AW62" i="1" s="1"/>
  <c r="I61" i="1"/>
  <c r="AX61" i="1" s="1"/>
  <c r="H61" i="1"/>
  <c r="AW61" i="1" s="1"/>
  <c r="R175" i="1"/>
  <c r="O175" i="1"/>
  <c r="R103" i="1"/>
  <c r="BG103" i="1" s="1"/>
  <c r="J103" i="1"/>
  <c r="AY103" i="1" s="1"/>
  <c r="O31" i="1"/>
  <c r="BD31" i="1" s="1"/>
  <c r="R31" i="1"/>
  <c r="BG31" i="1" s="1"/>
  <c r="J31" i="1"/>
  <c r="AY31" i="1" s="1"/>
  <c r="AW69" i="1" l="1"/>
  <c r="AX69" i="1"/>
  <c r="BF69" i="1"/>
  <c r="BE69" i="1"/>
  <c r="BE71" i="1" s="1"/>
  <c r="BF77" i="1" s="1"/>
  <c r="L296" i="3"/>
  <c r="S260" i="3"/>
  <c r="D334" i="3"/>
  <c r="AS33" i="1" s="1"/>
  <c r="D351" i="3"/>
  <c r="AS50" i="1" s="1"/>
  <c r="S277" i="3"/>
  <c r="D320" i="3"/>
  <c r="AS19" i="1" s="1"/>
  <c r="S246" i="3"/>
  <c r="D286" i="3"/>
  <c r="S212" i="3"/>
  <c r="S316" i="3"/>
  <c r="D337" i="3"/>
  <c r="AS36" i="1" s="1"/>
  <c r="S263" i="3"/>
  <c r="S206" i="3"/>
  <c r="D280" i="3"/>
  <c r="J282" i="3"/>
  <c r="G282" i="3"/>
  <c r="J255" i="3"/>
  <c r="G255" i="3"/>
  <c r="G269" i="3"/>
  <c r="J269" i="3"/>
  <c r="S252" i="3"/>
  <c r="D326" i="3"/>
  <c r="AS25" i="1" s="1"/>
  <c r="S256" i="3"/>
  <c r="D330" i="3"/>
  <c r="AS29" i="1" s="1"/>
  <c r="J257" i="3"/>
  <c r="G257" i="3"/>
  <c r="J281" i="3"/>
  <c r="G281" i="3"/>
  <c r="R440" i="3"/>
  <c r="R435" i="3"/>
  <c r="S348" i="3"/>
  <c r="D420" i="3"/>
  <c r="G420" i="3" s="1"/>
  <c r="J420" i="3" s="1"/>
  <c r="D321" i="3"/>
  <c r="AS20" i="1" s="1"/>
  <c r="S247" i="3"/>
  <c r="J328" i="3"/>
  <c r="G328" i="3"/>
  <c r="D327" i="3"/>
  <c r="AS26" i="1" s="1"/>
  <c r="S253" i="3"/>
  <c r="D429" i="3"/>
  <c r="G429" i="3" s="1"/>
  <c r="J429" i="3" s="1"/>
  <c r="S357" i="3"/>
  <c r="R439" i="3"/>
  <c r="D395" i="3"/>
  <c r="G395" i="3" s="1"/>
  <c r="J395" i="3" s="1"/>
  <c r="S323" i="3"/>
  <c r="D324" i="3"/>
  <c r="AS23" i="1" s="1"/>
  <c r="S250" i="3"/>
  <c r="S350" i="3"/>
  <c r="D422" i="3"/>
  <c r="G422" i="3" s="1"/>
  <c r="J422" i="3" s="1"/>
  <c r="O436" i="3"/>
  <c r="S364" i="3"/>
  <c r="D394" i="3"/>
  <c r="G394" i="3" s="1"/>
  <c r="J394" i="3" s="1"/>
  <c r="S322" i="3"/>
  <c r="L438" i="3"/>
  <c r="O438" i="3" s="1"/>
  <c r="R424" i="3"/>
  <c r="O424" i="3"/>
  <c r="S344" i="3"/>
  <c r="D416" i="3"/>
  <c r="G416" i="3" s="1"/>
  <c r="J416" i="3" s="1"/>
  <c r="D417" i="3"/>
  <c r="G417" i="3" s="1"/>
  <c r="J417" i="3" s="1"/>
  <c r="S345" i="3"/>
  <c r="R437" i="3"/>
  <c r="D410" i="3"/>
  <c r="G410" i="3" s="1"/>
  <c r="J410" i="3" s="1"/>
  <c r="S338" i="3"/>
  <c r="D318" i="3"/>
  <c r="AS17" i="1" s="1"/>
  <c r="S244" i="3"/>
  <c r="D358" i="3"/>
  <c r="S284" i="3"/>
  <c r="D359" i="3"/>
  <c r="S285" i="3"/>
  <c r="L315" i="3"/>
  <c r="L14" i="1" s="1"/>
  <c r="BA14" i="1" s="1"/>
  <c r="R287" i="3"/>
  <c r="R296" i="3" s="1"/>
  <c r="D413" i="3"/>
  <c r="G413" i="3" s="1"/>
  <c r="J413" i="3" s="1"/>
  <c r="S341" i="3"/>
  <c r="S265" i="3"/>
  <c r="D339" i="3"/>
  <c r="AS38" i="1" s="1"/>
  <c r="D407" i="3"/>
  <c r="G407" i="3" s="1"/>
  <c r="J407" i="3" s="1"/>
  <c r="S335" i="3"/>
  <c r="S259" i="3"/>
  <c r="D333" i="3"/>
  <c r="D421" i="3"/>
  <c r="G421" i="3" s="1"/>
  <c r="J421" i="3" s="1"/>
  <c r="S349" i="3"/>
  <c r="D425" i="3"/>
  <c r="G425" i="3" s="1"/>
  <c r="J425" i="3" s="1"/>
  <c r="S353" i="3"/>
  <c r="R441" i="3"/>
  <c r="J325" i="3"/>
  <c r="G325" i="3"/>
  <c r="S262" i="3"/>
  <c r="D336" i="3"/>
  <c r="AS35" i="1" s="1"/>
  <c r="D214" i="3"/>
  <c r="G214" i="3" s="1"/>
  <c r="J214" i="3" s="1"/>
  <c r="S214" i="3" s="1"/>
  <c r="D213" i="3"/>
  <c r="J167" i="3"/>
  <c r="G167" i="3"/>
  <c r="G213" i="3" s="1"/>
  <c r="S268" i="3"/>
  <c r="D342" i="3"/>
  <c r="AS41" i="1" s="1"/>
  <c r="J340" i="3"/>
  <c r="G340" i="3"/>
  <c r="D347" i="3"/>
  <c r="AS46" i="1" s="1"/>
  <c r="S273" i="3"/>
  <c r="D418" i="3"/>
  <c r="G418" i="3" s="1"/>
  <c r="J418" i="3" s="1"/>
  <c r="S346" i="3"/>
  <c r="D352" i="3"/>
  <c r="S278" i="3"/>
  <c r="J319" i="3"/>
  <c r="G319" i="3"/>
  <c r="S388" i="3"/>
  <c r="L389" i="3"/>
  <c r="O389" i="3" s="1"/>
  <c r="R389" i="3" s="1"/>
  <c r="S317" i="3"/>
  <c r="D175" i="1"/>
  <c r="O67" i="1"/>
  <c r="BD67" i="1" s="1"/>
  <c r="O68" i="1"/>
  <c r="BD68" i="1" s="1"/>
  <c r="S103" i="1"/>
  <c r="BH103" i="1" s="1"/>
  <c r="S31" i="1"/>
  <c r="BH31" i="1" s="1"/>
  <c r="D207" i="1" l="1"/>
  <c r="AS207" i="1" s="1"/>
  <c r="AS175" i="1"/>
  <c r="D64" i="1"/>
  <c r="AS64" i="1" s="1"/>
  <c r="AS32" i="1"/>
  <c r="D67" i="1"/>
  <c r="AS67" i="1" s="1"/>
  <c r="AS58" i="1"/>
  <c r="D65" i="1"/>
  <c r="AS65" i="1" s="1"/>
  <c r="AS51" i="1"/>
  <c r="D62" i="1"/>
  <c r="AS62" i="1" s="1"/>
  <c r="AS57" i="1"/>
  <c r="O14" i="1"/>
  <c r="BD14" i="1" s="1"/>
  <c r="L61" i="1"/>
  <c r="BA61" i="1" s="1"/>
  <c r="J351" i="3"/>
  <c r="G351" i="3"/>
  <c r="J334" i="3"/>
  <c r="G334" i="3"/>
  <c r="D355" i="3"/>
  <c r="S281" i="3"/>
  <c r="D356" i="3"/>
  <c r="S282" i="3"/>
  <c r="S255" i="3"/>
  <c r="D329" i="3"/>
  <c r="D293" i="3"/>
  <c r="G293" i="3" s="1"/>
  <c r="J293" i="3" s="1"/>
  <c r="S293" i="3" s="1"/>
  <c r="G280" i="3"/>
  <c r="J280" i="3" s="1"/>
  <c r="D331" i="3"/>
  <c r="AS30" i="1" s="1"/>
  <c r="S257" i="3"/>
  <c r="J330" i="3"/>
  <c r="G330" i="3"/>
  <c r="J337" i="3"/>
  <c r="G337" i="3"/>
  <c r="J326" i="3"/>
  <c r="G326" i="3"/>
  <c r="D343" i="3"/>
  <c r="AS42" i="1" s="1"/>
  <c r="S269" i="3"/>
  <c r="D295" i="3"/>
  <c r="G295" i="3" s="1"/>
  <c r="J295" i="3" s="1"/>
  <c r="S295" i="3" s="1"/>
  <c r="J286" i="3"/>
  <c r="G286" i="3"/>
  <c r="J320" i="3"/>
  <c r="G320" i="3"/>
  <c r="D222" i="3"/>
  <c r="G222" i="3"/>
  <c r="R438" i="3"/>
  <c r="J318" i="3"/>
  <c r="G318" i="3"/>
  <c r="S420" i="3"/>
  <c r="S425" i="3"/>
  <c r="J339" i="3"/>
  <c r="G339" i="3"/>
  <c r="S394" i="3"/>
  <c r="S395" i="3"/>
  <c r="S410" i="3"/>
  <c r="S319" i="3"/>
  <c r="D391" i="3"/>
  <c r="G391" i="3" s="1"/>
  <c r="J391" i="3" s="1"/>
  <c r="L362" i="3"/>
  <c r="O362" i="3" s="1"/>
  <c r="R362" i="3" s="1"/>
  <c r="R315" i="3"/>
  <c r="O315" i="3"/>
  <c r="O361" i="3" s="1"/>
  <c r="L361" i="3"/>
  <c r="R436" i="3"/>
  <c r="S429" i="3"/>
  <c r="D241" i="3"/>
  <c r="S167" i="3"/>
  <c r="S213" i="3" s="1"/>
  <c r="S222" i="3" s="1"/>
  <c r="J213" i="3"/>
  <c r="J222" i="3" s="1"/>
  <c r="D366" i="3"/>
  <c r="G366" i="3" s="1"/>
  <c r="J366" i="3" s="1"/>
  <c r="S366" i="3" s="1"/>
  <c r="J352" i="3"/>
  <c r="G352" i="3"/>
  <c r="J336" i="3"/>
  <c r="G336" i="3"/>
  <c r="S422" i="3"/>
  <c r="D363" i="3"/>
  <c r="G363" i="3" s="1"/>
  <c r="J363" i="3" s="1"/>
  <c r="S363" i="3" s="1"/>
  <c r="J358" i="3"/>
  <c r="G358" i="3"/>
  <c r="S407" i="3"/>
  <c r="S389" i="3"/>
  <c r="D365" i="3"/>
  <c r="G365" i="3" s="1"/>
  <c r="J365" i="3" s="1"/>
  <c r="J347" i="3"/>
  <c r="G347" i="3"/>
  <c r="S421" i="3"/>
  <c r="J327" i="3"/>
  <c r="G327" i="3"/>
  <c r="S413" i="3"/>
  <c r="D368" i="3"/>
  <c r="G368" i="3" s="1"/>
  <c r="J368" i="3" s="1"/>
  <c r="S368" i="3" s="1"/>
  <c r="G359" i="3"/>
  <c r="J359" i="3"/>
  <c r="S417" i="3"/>
  <c r="D412" i="3"/>
  <c r="G412" i="3" s="1"/>
  <c r="J412" i="3" s="1"/>
  <c r="S340" i="3"/>
  <c r="S416" i="3"/>
  <c r="J324" i="3"/>
  <c r="G324" i="3"/>
  <c r="J321" i="3"/>
  <c r="G321" i="3"/>
  <c r="J342" i="3"/>
  <c r="G342" i="3"/>
  <c r="J333" i="3"/>
  <c r="G333" i="3"/>
  <c r="S418" i="3"/>
  <c r="D397" i="3"/>
  <c r="G397" i="3" s="1"/>
  <c r="J397" i="3" s="1"/>
  <c r="S325" i="3"/>
  <c r="D400" i="3"/>
  <c r="G400" i="3" s="1"/>
  <c r="J400" i="3" s="1"/>
  <c r="S328" i="3"/>
  <c r="R67" i="1"/>
  <c r="BG67" i="1" s="1"/>
  <c r="R68" i="1"/>
  <c r="BG68" i="1" s="1"/>
  <c r="J175" i="1"/>
  <c r="AY175" i="1" s="1"/>
  <c r="O53" i="1"/>
  <c r="BD53" i="1" s="1"/>
  <c r="R51" i="1"/>
  <c r="BG51" i="1" s="1"/>
  <c r="O51" i="1"/>
  <c r="BD51" i="1" s="1"/>
  <c r="J51" i="1"/>
  <c r="AY51" i="1" s="1"/>
  <c r="G51" i="1"/>
  <c r="AV51" i="1" s="1"/>
  <c r="P204" i="1"/>
  <c r="P213" i="1" s="1"/>
  <c r="M204" i="1"/>
  <c r="M213" i="1" s="1"/>
  <c r="N132" i="1"/>
  <c r="N141" i="1" s="1"/>
  <c r="F132" i="1"/>
  <c r="Q132" i="1"/>
  <c r="P132" i="1"/>
  <c r="P141" i="1" s="1"/>
  <c r="H132" i="1"/>
  <c r="E132" i="1"/>
  <c r="G67" i="1"/>
  <c r="AV67" i="1" s="1"/>
  <c r="O66" i="1"/>
  <c r="BD66" i="1" s="1"/>
  <c r="O65" i="1"/>
  <c r="BD65" i="1" s="1"/>
  <c r="G65" i="1"/>
  <c r="AV65" i="1" s="1"/>
  <c r="O64" i="1"/>
  <c r="BD64" i="1" s="1"/>
  <c r="G64" i="1"/>
  <c r="AV64" i="1" s="1"/>
  <c r="O63" i="1"/>
  <c r="BD63" i="1" s="1"/>
  <c r="G63" i="1"/>
  <c r="AV63" i="1" s="1"/>
  <c r="O62" i="1"/>
  <c r="BD62" i="1" s="1"/>
  <c r="N60" i="1"/>
  <c r="M60" i="1"/>
  <c r="F60" i="1"/>
  <c r="E60" i="1"/>
  <c r="R59" i="1"/>
  <c r="BG59" i="1" s="1"/>
  <c r="O59" i="1"/>
  <c r="BD59" i="1" s="1"/>
  <c r="R58" i="1"/>
  <c r="BG58" i="1" s="1"/>
  <c r="O58" i="1"/>
  <c r="BD58" i="1" s="1"/>
  <c r="G58" i="1"/>
  <c r="AV58" i="1" s="1"/>
  <c r="O57" i="1"/>
  <c r="BD57" i="1" s="1"/>
  <c r="G57" i="1"/>
  <c r="AV57" i="1" s="1"/>
  <c r="J57" i="1"/>
  <c r="AY57" i="1" s="1"/>
  <c r="R56" i="1"/>
  <c r="BG56" i="1" s="1"/>
  <c r="O56" i="1"/>
  <c r="BD56" i="1" s="1"/>
  <c r="G56" i="1"/>
  <c r="AV56" i="1" s="1"/>
  <c r="J56" i="1"/>
  <c r="AY56" i="1" s="1"/>
  <c r="R55" i="1"/>
  <c r="BG55" i="1" s="1"/>
  <c r="O55" i="1"/>
  <c r="BD55" i="1" s="1"/>
  <c r="G55" i="1"/>
  <c r="AV55" i="1" s="1"/>
  <c r="O54" i="1"/>
  <c r="BD54" i="1" s="1"/>
  <c r="O52" i="1"/>
  <c r="BD52" i="1" s="1"/>
  <c r="J52" i="1"/>
  <c r="AY52" i="1" s="1"/>
  <c r="G52" i="1"/>
  <c r="AV52" i="1" s="1"/>
  <c r="O50" i="1"/>
  <c r="BD50" i="1" s="1"/>
  <c r="J50" i="1"/>
  <c r="AY50" i="1" s="1"/>
  <c r="G50" i="1"/>
  <c r="AV50" i="1" s="1"/>
  <c r="O49" i="1"/>
  <c r="BD49" i="1" s="1"/>
  <c r="J49" i="1"/>
  <c r="AY49" i="1" s="1"/>
  <c r="G49" i="1"/>
  <c r="AV49" i="1" s="1"/>
  <c r="O48" i="1"/>
  <c r="BD48" i="1" s="1"/>
  <c r="J48" i="1"/>
  <c r="AY48" i="1" s="1"/>
  <c r="G48" i="1"/>
  <c r="AV48" i="1" s="1"/>
  <c r="O47" i="1"/>
  <c r="BD47" i="1" s="1"/>
  <c r="J47" i="1"/>
  <c r="AY47" i="1" s="1"/>
  <c r="G47" i="1"/>
  <c r="AV47" i="1" s="1"/>
  <c r="O46" i="1"/>
  <c r="BD46" i="1" s="1"/>
  <c r="J46" i="1"/>
  <c r="AY46" i="1" s="1"/>
  <c r="G46" i="1"/>
  <c r="AV46" i="1" s="1"/>
  <c r="O45" i="1"/>
  <c r="BD45" i="1" s="1"/>
  <c r="J45" i="1"/>
  <c r="AY45" i="1" s="1"/>
  <c r="G45" i="1"/>
  <c r="AV45" i="1" s="1"/>
  <c r="O44" i="1"/>
  <c r="BD44" i="1" s="1"/>
  <c r="J44" i="1"/>
  <c r="AY44" i="1" s="1"/>
  <c r="G44" i="1"/>
  <c r="AV44" i="1" s="1"/>
  <c r="O43" i="1"/>
  <c r="BD43" i="1" s="1"/>
  <c r="J43" i="1"/>
  <c r="AY43" i="1" s="1"/>
  <c r="G43" i="1"/>
  <c r="AV43" i="1" s="1"/>
  <c r="O42" i="1"/>
  <c r="BD42" i="1" s="1"/>
  <c r="O41" i="1"/>
  <c r="BD41" i="1" s="1"/>
  <c r="J41" i="1"/>
  <c r="AY41" i="1" s="1"/>
  <c r="G41" i="1"/>
  <c r="AV41" i="1" s="1"/>
  <c r="O40" i="1"/>
  <c r="BD40" i="1" s="1"/>
  <c r="J40" i="1"/>
  <c r="AY40" i="1" s="1"/>
  <c r="G40" i="1"/>
  <c r="AV40" i="1" s="1"/>
  <c r="O39" i="1"/>
  <c r="BD39" i="1" s="1"/>
  <c r="J39" i="1"/>
  <c r="AY39" i="1" s="1"/>
  <c r="G39" i="1"/>
  <c r="AV39" i="1" s="1"/>
  <c r="O38" i="1"/>
  <c r="BD38" i="1" s="1"/>
  <c r="J38" i="1"/>
  <c r="AY38" i="1" s="1"/>
  <c r="G38" i="1"/>
  <c r="AV38" i="1" s="1"/>
  <c r="O37" i="1"/>
  <c r="BD37" i="1" s="1"/>
  <c r="J37" i="1"/>
  <c r="AY37" i="1" s="1"/>
  <c r="G37" i="1"/>
  <c r="AV37" i="1" s="1"/>
  <c r="O36" i="1"/>
  <c r="BD36" i="1" s="1"/>
  <c r="J36" i="1"/>
  <c r="AY36" i="1" s="1"/>
  <c r="G36" i="1"/>
  <c r="AV36" i="1" s="1"/>
  <c r="O35" i="1"/>
  <c r="BD35" i="1" s="1"/>
  <c r="J35" i="1"/>
  <c r="AY35" i="1" s="1"/>
  <c r="G35" i="1"/>
  <c r="AV35" i="1" s="1"/>
  <c r="O34" i="1"/>
  <c r="BD34" i="1" s="1"/>
  <c r="J34" i="1"/>
  <c r="AY34" i="1" s="1"/>
  <c r="G34" i="1"/>
  <c r="AV34" i="1" s="1"/>
  <c r="O33" i="1"/>
  <c r="BD33" i="1" s="1"/>
  <c r="J33" i="1"/>
  <c r="AY33" i="1" s="1"/>
  <c r="G33" i="1"/>
  <c r="AV33" i="1" s="1"/>
  <c r="O32" i="1"/>
  <c r="BD32" i="1" s="1"/>
  <c r="J32" i="1"/>
  <c r="AY32" i="1" s="1"/>
  <c r="G32" i="1"/>
  <c r="AV32" i="1" s="1"/>
  <c r="R30" i="1"/>
  <c r="BG30" i="1" s="1"/>
  <c r="O29" i="1"/>
  <c r="BD29" i="1" s="1"/>
  <c r="R29" i="1"/>
  <c r="BG29" i="1" s="1"/>
  <c r="J29" i="1"/>
  <c r="AY29" i="1" s="1"/>
  <c r="G29" i="1"/>
  <c r="AV29" i="1" s="1"/>
  <c r="R28" i="1"/>
  <c r="BG28" i="1" s="1"/>
  <c r="O28" i="1"/>
  <c r="BD28" i="1" s="1"/>
  <c r="R27" i="1"/>
  <c r="BG27" i="1" s="1"/>
  <c r="O27" i="1"/>
  <c r="BD27" i="1" s="1"/>
  <c r="G27" i="1"/>
  <c r="AV27" i="1" s="1"/>
  <c r="R26" i="1"/>
  <c r="BG26" i="1" s="1"/>
  <c r="O26" i="1"/>
  <c r="BD26" i="1" s="1"/>
  <c r="G26" i="1"/>
  <c r="AV26" i="1" s="1"/>
  <c r="R25" i="1"/>
  <c r="BG25" i="1" s="1"/>
  <c r="O25" i="1"/>
  <c r="BD25" i="1" s="1"/>
  <c r="G25" i="1"/>
  <c r="AV25" i="1" s="1"/>
  <c r="O24" i="1"/>
  <c r="BD24" i="1" s="1"/>
  <c r="R24" i="1"/>
  <c r="BG24" i="1" s="1"/>
  <c r="J24" i="1"/>
  <c r="AY24" i="1" s="1"/>
  <c r="G24" i="1"/>
  <c r="AV24" i="1" s="1"/>
  <c r="R23" i="1"/>
  <c r="BG23" i="1" s="1"/>
  <c r="O23" i="1"/>
  <c r="BD23" i="1" s="1"/>
  <c r="G23" i="1"/>
  <c r="AV23" i="1" s="1"/>
  <c r="R22" i="1"/>
  <c r="BG22" i="1" s="1"/>
  <c r="O22" i="1"/>
  <c r="BD22" i="1" s="1"/>
  <c r="G22" i="1"/>
  <c r="AV22" i="1" s="1"/>
  <c r="O21" i="1"/>
  <c r="BD21" i="1" s="1"/>
  <c r="J21" i="1"/>
  <c r="AY21" i="1" s="1"/>
  <c r="G21" i="1"/>
  <c r="AV21" i="1" s="1"/>
  <c r="R20" i="1"/>
  <c r="BG20" i="1" s="1"/>
  <c r="O20" i="1"/>
  <c r="BD20" i="1" s="1"/>
  <c r="J20" i="1"/>
  <c r="AY20" i="1" s="1"/>
  <c r="G20" i="1"/>
  <c r="AV20" i="1" s="1"/>
  <c r="J19" i="1"/>
  <c r="AY19" i="1" s="1"/>
  <c r="G19" i="1"/>
  <c r="AV19" i="1" s="1"/>
  <c r="R18" i="1"/>
  <c r="BG18" i="1" s="1"/>
  <c r="G18" i="1"/>
  <c r="AV18" i="1" s="1"/>
  <c r="O17" i="1"/>
  <c r="BD17" i="1" s="1"/>
  <c r="R17" i="1"/>
  <c r="BG17" i="1" s="1"/>
  <c r="J17" i="1"/>
  <c r="AY17" i="1" s="1"/>
  <c r="G17" i="1"/>
  <c r="AV17" i="1" s="1"/>
  <c r="R16" i="1"/>
  <c r="BG16" i="1" s="1"/>
  <c r="O16" i="1"/>
  <c r="BD16" i="1" s="1"/>
  <c r="J16" i="1"/>
  <c r="AY16" i="1" s="1"/>
  <c r="G16" i="1"/>
  <c r="AV16" i="1" s="1"/>
  <c r="R15" i="1"/>
  <c r="BG15" i="1" s="1"/>
  <c r="O15" i="1"/>
  <c r="BD15" i="1" s="1"/>
  <c r="G15" i="1"/>
  <c r="AV15" i="1" s="1"/>
  <c r="Q60" i="1"/>
  <c r="P60" i="1"/>
  <c r="I60" i="1"/>
  <c r="H60" i="1"/>
  <c r="O61" i="1" l="1"/>
  <c r="BD61" i="1" s="1"/>
  <c r="J42" i="1"/>
  <c r="AY42" i="1" s="1"/>
  <c r="G62" i="1"/>
  <c r="AV62" i="1" s="1"/>
  <c r="G42" i="1"/>
  <c r="AV42" i="1" s="1"/>
  <c r="G30" i="1"/>
  <c r="AV30" i="1" s="1"/>
  <c r="J28" i="1"/>
  <c r="AY28" i="1" s="1"/>
  <c r="AS28" i="1"/>
  <c r="J55" i="1"/>
  <c r="AY55" i="1" s="1"/>
  <c r="AS55" i="1"/>
  <c r="J54" i="1"/>
  <c r="AY54" i="1" s="1"/>
  <c r="AS54" i="1"/>
  <c r="G54" i="1"/>
  <c r="AV54" i="1" s="1"/>
  <c r="G28" i="1"/>
  <c r="AV28" i="1" s="1"/>
  <c r="D406" i="3"/>
  <c r="G406" i="3" s="1"/>
  <c r="J406" i="3" s="1"/>
  <c r="S334" i="3"/>
  <c r="S351" i="3"/>
  <c r="D423" i="3"/>
  <c r="G423" i="3" s="1"/>
  <c r="J423" i="3" s="1"/>
  <c r="S320" i="3"/>
  <c r="D392" i="3"/>
  <c r="G392" i="3" s="1"/>
  <c r="J392" i="3" s="1"/>
  <c r="D402" i="3"/>
  <c r="G402" i="3" s="1"/>
  <c r="J402" i="3" s="1"/>
  <c r="S330" i="3"/>
  <c r="J331" i="3"/>
  <c r="G331" i="3"/>
  <c r="S286" i="3"/>
  <c r="D360" i="3"/>
  <c r="AS59" i="1" s="1"/>
  <c r="S280" i="3"/>
  <c r="D354" i="3"/>
  <c r="AS53" i="1" s="1"/>
  <c r="J329" i="3"/>
  <c r="G329" i="3"/>
  <c r="J343" i="3"/>
  <c r="G343" i="3"/>
  <c r="S326" i="3"/>
  <c r="D398" i="3"/>
  <c r="G398" i="3" s="1"/>
  <c r="J398" i="3" s="1"/>
  <c r="G356" i="3"/>
  <c r="J356" i="3"/>
  <c r="D409" i="3"/>
  <c r="G409" i="3" s="1"/>
  <c r="J409" i="3" s="1"/>
  <c r="S337" i="3"/>
  <c r="J355" i="3"/>
  <c r="G355" i="3"/>
  <c r="O370" i="3"/>
  <c r="D396" i="3"/>
  <c r="G396" i="3" s="1"/>
  <c r="J396" i="3" s="1"/>
  <c r="S324" i="3"/>
  <c r="D288" i="3"/>
  <c r="G288" i="3" s="1"/>
  <c r="J288" i="3" s="1"/>
  <c r="S288" i="3" s="1"/>
  <c r="D287" i="3"/>
  <c r="J241" i="3"/>
  <c r="G241" i="3"/>
  <c r="G287" i="3" s="1"/>
  <c r="L387" i="3"/>
  <c r="R361" i="3"/>
  <c r="R370" i="3" s="1"/>
  <c r="S333" i="3"/>
  <c r="D405" i="3"/>
  <c r="G405" i="3" s="1"/>
  <c r="J405" i="3" s="1"/>
  <c r="S391" i="3"/>
  <c r="D411" i="3"/>
  <c r="G411" i="3" s="1"/>
  <c r="J411" i="3" s="1"/>
  <c r="S339" i="3"/>
  <c r="D431" i="3"/>
  <c r="D440" i="3" s="1"/>
  <c r="S359" i="3"/>
  <c r="D419" i="3"/>
  <c r="D437" i="3" s="1"/>
  <c r="S347" i="3"/>
  <c r="S327" i="3"/>
  <c r="D399" i="3"/>
  <c r="G399" i="3" s="1"/>
  <c r="J399" i="3" s="1"/>
  <c r="S397" i="3"/>
  <c r="D414" i="3"/>
  <c r="G414" i="3" s="1"/>
  <c r="J414" i="3" s="1"/>
  <c r="S342" i="3"/>
  <c r="S365" i="3"/>
  <c r="S358" i="3"/>
  <c r="D430" i="3"/>
  <c r="D435" i="3" s="1"/>
  <c r="S336" i="3"/>
  <c r="D408" i="3"/>
  <c r="G408" i="3" s="1"/>
  <c r="J408" i="3" s="1"/>
  <c r="S436" i="3"/>
  <c r="D393" i="3"/>
  <c r="G393" i="3" s="1"/>
  <c r="J393" i="3" s="1"/>
  <c r="S321" i="3"/>
  <c r="D390" i="3"/>
  <c r="G390" i="3" s="1"/>
  <c r="J390" i="3" s="1"/>
  <c r="S318" i="3"/>
  <c r="S400" i="3"/>
  <c r="S412" i="3"/>
  <c r="D424" i="3"/>
  <c r="D438" i="3" s="1"/>
  <c r="S352" i="3"/>
  <c r="L370" i="3"/>
  <c r="D112" i="1"/>
  <c r="AS112" i="1" s="1"/>
  <c r="N69" i="1"/>
  <c r="L92" i="1"/>
  <c r="BA92" i="1" s="1"/>
  <c r="L88" i="1"/>
  <c r="BA88" i="1" s="1"/>
  <c r="D105" i="1"/>
  <c r="AS105" i="1" s="1"/>
  <c r="D109" i="1"/>
  <c r="AS109" i="1" s="1"/>
  <c r="R61" i="1"/>
  <c r="BG61" i="1" s="1"/>
  <c r="L123" i="1"/>
  <c r="BA123" i="1" s="1"/>
  <c r="L89" i="1"/>
  <c r="BA89" i="1" s="1"/>
  <c r="D93" i="1"/>
  <c r="AS93" i="1" s="1"/>
  <c r="L100" i="1"/>
  <c r="BA100" i="1" s="1"/>
  <c r="J62" i="1"/>
  <c r="AY62" i="1" s="1"/>
  <c r="E141" i="1"/>
  <c r="R66" i="1"/>
  <c r="BG66" i="1" s="1"/>
  <c r="D123" i="1"/>
  <c r="I69" i="1"/>
  <c r="L96" i="1"/>
  <c r="BA96" i="1" s="1"/>
  <c r="P69" i="1"/>
  <c r="P71" i="1" s="1"/>
  <c r="D113" i="1"/>
  <c r="AS113" i="1" s="1"/>
  <c r="D117" i="1"/>
  <c r="AS117" i="1" s="1"/>
  <c r="D121" i="1"/>
  <c r="AS121" i="1" s="1"/>
  <c r="L130" i="1"/>
  <c r="R62" i="1"/>
  <c r="BG62" i="1" s="1"/>
  <c r="H141" i="1"/>
  <c r="R53" i="1"/>
  <c r="BG53" i="1" s="1"/>
  <c r="L97" i="1"/>
  <c r="BA97" i="1" s="1"/>
  <c r="D106" i="1"/>
  <c r="AS106" i="1" s="1"/>
  <c r="D110" i="1"/>
  <c r="AS110" i="1" s="1"/>
  <c r="J63" i="1"/>
  <c r="AY63" i="1" s="1"/>
  <c r="H69" i="1"/>
  <c r="D116" i="1"/>
  <c r="AS116" i="1" s="1"/>
  <c r="J67" i="1"/>
  <c r="AY67" i="1" s="1"/>
  <c r="L90" i="1"/>
  <c r="BA90" i="1" s="1"/>
  <c r="L101" i="1"/>
  <c r="BA101" i="1" s="1"/>
  <c r="L127" i="1"/>
  <c r="BA127" i="1" s="1"/>
  <c r="R63" i="1"/>
  <c r="BG63" i="1" s="1"/>
  <c r="Q141" i="1"/>
  <c r="S175" i="1"/>
  <c r="L99" i="1"/>
  <c r="BA99" i="1" s="1"/>
  <c r="M69" i="1"/>
  <c r="L94" i="1"/>
  <c r="BA94" i="1" s="1"/>
  <c r="D114" i="1"/>
  <c r="AS114" i="1" s="1"/>
  <c r="D118" i="1"/>
  <c r="AS118" i="1" s="1"/>
  <c r="D122" i="1"/>
  <c r="AS122" i="1" s="1"/>
  <c r="J64" i="1"/>
  <c r="AY64" i="1" s="1"/>
  <c r="L87" i="1"/>
  <c r="BA87" i="1" s="1"/>
  <c r="L98" i="1"/>
  <c r="BA98" i="1" s="1"/>
  <c r="L131" i="1"/>
  <c r="R64" i="1"/>
  <c r="BG64" i="1" s="1"/>
  <c r="Q69" i="1"/>
  <c r="L102" i="1"/>
  <c r="BA102" i="1" s="1"/>
  <c r="D111" i="1"/>
  <c r="AS111" i="1" s="1"/>
  <c r="E69" i="1"/>
  <c r="J65" i="1"/>
  <c r="AY65" i="1" s="1"/>
  <c r="F141" i="1"/>
  <c r="L95" i="1"/>
  <c r="BA95" i="1" s="1"/>
  <c r="D115" i="1"/>
  <c r="AS115" i="1" s="1"/>
  <c r="D119" i="1"/>
  <c r="AS119" i="1" s="1"/>
  <c r="D124" i="1"/>
  <c r="AS124" i="1" s="1"/>
  <c r="L128" i="1"/>
  <c r="BA128" i="1" s="1"/>
  <c r="F69" i="1"/>
  <c r="R65" i="1"/>
  <c r="BG65" i="1" s="1"/>
  <c r="S51" i="1"/>
  <c r="BH51" i="1" s="1"/>
  <c r="S17" i="1"/>
  <c r="BH17" i="1" s="1"/>
  <c r="S29" i="1"/>
  <c r="BH29" i="1" s="1"/>
  <c r="S16" i="1"/>
  <c r="BH16" i="1" s="1"/>
  <c r="D88" i="1"/>
  <c r="AS88" i="1" s="1"/>
  <c r="D96" i="1"/>
  <c r="AS96" i="1" s="1"/>
  <c r="S24" i="1"/>
  <c r="BH24" i="1" s="1"/>
  <c r="D104" i="1"/>
  <c r="D129" i="1"/>
  <c r="D128" i="1"/>
  <c r="AS128" i="1" s="1"/>
  <c r="S56" i="1"/>
  <c r="BH56" i="1" s="1"/>
  <c r="S20" i="1"/>
  <c r="BH20" i="1" s="1"/>
  <c r="D92" i="1"/>
  <c r="AS92" i="1" s="1"/>
  <c r="D91" i="1"/>
  <c r="AS91" i="1" s="1"/>
  <c r="R57" i="1"/>
  <c r="BG57" i="1" s="1"/>
  <c r="D107" i="1"/>
  <c r="AS107" i="1" s="1"/>
  <c r="J15" i="1"/>
  <c r="AY15" i="1" s="1"/>
  <c r="O18" i="1"/>
  <c r="BD18" i="1" s="1"/>
  <c r="R21" i="1"/>
  <c r="BG21" i="1" s="1"/>
  <c r="J27" i="1"/>
  <c r="AY27" i="1" s="1"/>
  <c r="O30" i="1"/>
  <c r="BD30" i="1" s="1"/>
  <c r="R32" i="1"/>
  <c r="BG32" i="1" s="1"/>
  <c r="R33" i="1"/>
  <c r="BG33" i="1" s="1"/>
  <c r="R34" i="1"/>
  <c r="BG34" i="1" s="1"/>
  <c r="R35" i="1"/>
  <c r="BG35" i="1" s="1"/>
  <c r="R36" i="1"/>
  <c r="BG36" i="1" s="1"/>
  <c r="R37" i="1"/>
  <c r="BG37" i="1" s="1"/>
  <c r="R38" i="1"/>
  <c r="BG38" i="1" s="1"/>
  <c r="R39" i="1"/>
  <c r="BG39" i="1" s="1"/>
  <c r="R40" i="1"/>
  <c r="BG40" i="1" s="1"/>
  <c r="R41" i="1"/>
  <c r="BG41" i="1" s="1"/>
  <c r="R42" i="1"/>
  <c r="BG42" i="1" s="1"/>
  <c r="R43" i="1"/>
  <c r="BG43" i="1" s="1"/>
  <c r="R44" i="1"/>
  <c r="BG44" i="1" s="1"/>
  <c r="R45" i="1"/>
  <c r="BG45" i="1" s="1"/>
  <c r="R46" i="1"/>
  <c r="BG46" i="1" s="1"/>
  <c r="R47" i="1"/>
  <c r="BG47" i="1" s="1"/>
  <c r="R48" i="1"/>
  <c r="BG48" i="1" s="1"/>
  <c r="R49" i="1"/>
  <c r="BG49" i="1" s="1"/>
  <c r="R50" i="1"/>
  <c r="BG50" i="1" s="1"/>
  <c r="R52" i="1"/>
  <c r="BG52" i="1" s="1"/>
  <c r="R54" i="1"/>
  <c r="BG54" i="1" s="1"/>
  <c r="S55" i="1"/>
  <c r="BH55" i="1" s="1"/>
  <c r="J58" i="1"/>
  <c r="AY58" i="1" s="1"/>
  <c r="I132" i="1"/>
  <c r="D108" i="1"/>
  <c r="AS108" i="1" s="1"/>
  <c r="D120" i="1"/>
  <c r="AS120" i="1" s="1"/>
  <c r="N204" i="1"/>
  <c r="N213" i="1" s="1"/>
  <c r="J26" i="1"/>
  <c r="AY26" i="1" s="1"/>
  <c r="M132" i="1"/>
  <c r="M141" i="1" s="1"/>
  <c r="D101" i="1"/>
  <c r="AS101" i="1" s="1"/>
  <c r="Q204" i="1"/>
  <c r="Q213" i="1" s="1"/>
  <c r="D89" i="1"/>
  <c r="AS89" i="1" s="1"/>
  <c r="J25" i="1"/>
  <c r="AY25" i="1" s="1"/>
  <c r="J23" i="1"/>
  <c r="AY23" i="1" s="1"/>
  <c r="J22" i="1"/>
  <c r="AY22" i="1" s="1"/>
  <c r="R14" i="1"/>
  <c r="BG14" i="1" s="1"/>
  <c r="F204" i="1"/>
  <c r="J18" i="1"/>
  <c r="AY18" i="1" s="1"/>
  <c r="J30" i="1"/>
  <c r="AY30" i="1" s="1"/>
  <c r="E204" i="1"/>
  <c r="L140" i="1" l="1"/>
  <c r="BA131" i="1"/>
  <c r="D136" i="1"/>
  <c r="AS136" i="1" s="1"/>
  <c r="AS104" i="1"/>
  <c r="L139" i="1"/>
  <c r="BA130" i="1"/>
  <c r="D134" i="1"/>
  <c r="AS134" i="1" s="1"/>
  <c r="AS129" i="1"/>
  <c r="D137" i="1"/>
  <c r="AS137" i="1" s="1"/>
  <c r="AS123" i="1"/>
  <c r="D127" i="1"/>
  <c r="AS127" i="1" s="1"/>
  <c r="D100" i="1"/>
  <c r="AS100" i="1" s="1"/>
  <c r="S28" i="1"/>
  <c r="BH28" i="1" s="1"/>
  <c r="D126" i="1"/>
  <c r="AS126" i="1" s="1"/>
  <c r="D68" i="1"/>
  <c r="G59" i="1"/>
  <c r="AV59" i="1" s="1"/>
  <c r="J59" i="1"/>
  <c r="AY59" i="1" s="1"/>
  <c r="D66" i="1"/>
  <c r="G53" i="1"/>
  <c r="R123" i="1"/>
  <c r="L137" i="1"/>
  <c r="BA137" i="1" s="1"/>
  <c r="S423" i="3"/>
  <c r="S406" i="3"/>
  <c r="D367" i="3"/>
  <c r="G367" i="3" s="1"/>
  <c r="J367" i="3" s="1"/>
  <c r="S367" i="3" s="1"/>
  <c r="G354" i="3"/>
  <c r="J354" i="3" s="1"/>
  <c r="D427" i="3"/>
  <c r="G427" i="3" s="1"/>
  <c r="J427" i="3" s="1"/>
  <c r="S355" i="3"/>
  <c r="J360" i="3"/>
  <c r="G360" i="3"/>
  <c r="D369" i="3"/>
  <c r="G369" i="3" s="1"/>
  <c r="J369" i="3" s="1"/>
  <c r="S369" i="3" s="1"/>
  <c r="S409" i="3"/>
  <c r="D428" i="3"/>
  <c r="G428" i="3" s="1"/>
  <c r="J428" i="3" s="1"/>
  <c r="S356" i="3"/>
  <c r="D401" i="3"/>
  <c r="G401" i="3" s="1"/>
  <c r="J401" i="3" s="1"/>
  <c r="S329" i="3"/>
  <c r="D403" i="3"/>
  <c r="G403" i="3" s="1"/>
  <c r="J403" i="3" s="1"/>
  <c r="S331" i="3"/>
  <c r="S398" i="3"/>
  <c r="S402" i="3"/>
  <c r="S392" i="3"/>
  <c r="D415" i="3"/>
  <c r="G415" i="3" s="1"/>
  <c r="J415" i="3" s="1"/>
  <c r="S343" i="3"/>
  <c r="G296" i="3"/>
  <c r="D296" i="3"/>
  <c r="S399" i="3"/>
  <c r="G430" i="3"/>
  <c r="J430" i="3" s="1"/>
  <c r="G435" i="3"/>
  <c r="J435" i="3" s="1"/>
  <c r="S435" i="3" s="1"/>
  <c r="L434" i="3"/>
  <c r="O434" i="3" s="1"/>
  <c r="O387" i="3"/>
  <c r="L433" i="3"/>
  <c r="S390" i="3"/>
  <c r="G419" i="3"/>
  <c r="J419" i="3" s="1"/>
  <c r="G437" i="3"/>
  <c r="J437" i="3" s="1"/>
  <c r="S393" i="3"/>
  <c r="D315" i="3"/>
  <c r="J287" i="3"/>
  <c r="J296" i="3" s="1"/>
  <c r="S241" i="3"/>
  <c r="S287" i="3" s="1"/>
  <c r="S296" i="3" s="1"/>
  <c r="G431" i="3"/>
  <c r="J431" i="3" s="1"/>
  <c r="G440" i="3"/>
  <c r="J440" i="3" s="1"/>
  <c r="S408" i="3"/>
  <c r="S414" i="3"/>
  <c r="S411" i="3"/>
  <c r="S405" i="3"/>
  <c r="G424" i="3"/>
  <c r="G438" i="3"/>
  <c r="J438" i="3" s="1"/>
  <c r="S438" i="3" s="1"/>
  <c r="J424" i="3"/>
  <c r="S396" i="3"/>
  <c r="S64" i="1"/>
  <c r="BH64" i="1" s="1"/>
  <c r="G136" i="1"/>
  <c r="AV136" i="1" s="1"/>
  <c r="S67" i="1"/>
  <c r="BH67" i="1" s="1"/>
  <c r="O123" i="1"/>
  <c r="BD123" i="1" s="1"/>
  <c r="G135" i="1"/>
  <c r="S62" i="1"/>
  <c r="BH62" i="1" s="1"/>
  <c r="S63" i="1"/>
  <c r="BH63" i="1" s="1"/>
  <c r="G123" i="1"/>
  <c r="AV123" i="1" s="1"/>
  <c r="S65" i="1"/>
  <c r="BH65" i="1" s="1"/>
  <c r="J123" i="1"/>
  <c r="AY123" i="1" s="1"/>
  <c r="O96" i="1"/>
  <c r="BD96" i="1" s="1"/>
  <c r="G101" i="1"/>
  <c r="AV101" i="1" s="1"/>
  <c r="L124" i="1"/>
  <c r="BA124" i="1" s="1"/>
  <c r="L111" i="1"/>
  <c r="BA111" i="1" s="1"/>
  <c r="G88" i="1"/>
  <c r="AV88" i="1" s="1"/>
  <c r="L122" i="1"/>
  <c r="BA122" i="1" s="1"/>
  <c r="L110" i="1"/>
  <c r="BA110" i="1" s="1"/>
  <c r="G107" i="1"/>
  <c r="AV107" i="1" s="1"/>
  <c r="G104" i="1"/>
  <c r="AV104" i="1" s="1"/>
  <c r="G115" i="1"/>
  <c r="AV115" i="1" s="1"/>
  <c r="O98" i="1"/>
  <c r="BD98" i="1" s="1"/>
  <c r="G118" i="1"/>
  <c r="AV118" i="1" s="1"/>
  <c r="O99" i="1"/>
  <c r="BD99" i="1" s="1"/>
  <c r="O97" i="1"/>
  <c r="BD97" i="1" s="1"/>
  <c r="G121" i="1"/>
  <c r="AV121" i="1" s="1"/>
  <c r="L121" i="1"/>
  <c r="BA121" i="1" s="1"/>
  <c r="L109" i="1"/>
  <c r="BA109" i="1" s="1"/>
  <c r="L129" i="1"/>
  <c r="G92" i="1"/>
  <c r="AV92" i="1" s="1"/>
  <c r="Q77" i="1"/>
  <c r="L93" i="1"/>
  <c r="BA93" i="1" s="1"/>
  <c r="F213" i="1"/>
  <c r="L120" i="1"/>
  <c r="BA120" i="1" s="1"/>
  <c r="L108" i="1"/>
  <c r="BA108" i="1" s="1"/>
  <c r="O95" i="1"/>
  <c r="BD95" i="1" s="1"/>
  <c r="O87" i="1"/>
  <c r="BD87" i="1" s="1"/>
  <c r="G114" i="1"/>
  <c r="AV114" i="1" s="1"/>
  <c r="G116" i="1"/>
  <c r="AV116" i="1" s="1"/>
  <c r="P215" i="1"/>
  <c r="G117" i="1"/>
  <c r="AV117" i="1" s="1"/>
  <c r="O100" i="1"/>
  <c r="BD100" i="1" s="1"/>
  <c r="O131" i="1"/>
  <c r="BD131" i="1" s="1"/>
  <c r="G122" i="1"/>
  <c r="AV122" i="1" s="1"/>
  <c r="O90" i="1"/>
  <c r="BD90" i="1" s="1"/>
  <c r="G106" i="1"/>
  <c r="AV106" i="1" s="1"/>
  <c r="L119" i="1"/>
  <c r="BA119" i="1" s="1"/>
  <c r="L107" i="1"/>
  <c r="BA107" i="1" s="1"/>
  <c r="L118" i="1"/>
  <c r="BA118" i="1" s="1"/>
  <c r="L106" i="1"/>
  <c r="BA106" i="1" s="1"/>
  <c r="G128" i="1"/>
  <c r="AV128" i="1" s="1"/>
  <c r="O94" i="1"/>
  <c r="BD94" i="1" s="1"/>
  <c r="P143" i="1"/>
  <c r="Q149" i="1" s="1"/>
  <c r="L125" i="1"/>
  <c r="G113" i="1"/>
  <c r="AV113" i="1" s="1"/>
  <c r="G93" i="1"/>
  <c r="AV93" i="1" s="1"/>
  <c r="G109" i="1"/>
  <c r="AV109" i="1" s="1"/>
  <c r="O92" i="1"/>
  <c r="BD92" i="1" s="1"/>
  <c r="L126" i="1"/>
  <c r="BA126" i="1" s="1"/>
  <c r="O88" i="1"/>
  <c r="BD88" i="1" s="1"/>
  <c r="G120" i="1"/>
  <c r="AV120" i="1" s="1"/>
  <c r="L117" i="1"/>
  <c r="BA117" i="1" s="1"/>
  <c r="L105" i="1"/>
  <c r="BA105" i="1" s="1"/>
  <c r="G91" i="1"/>
  <c r="AV91" i="1" s="1"/>
  <c r="G129" i="1"/>
  <c r="AV129" i="1" s="1"/>
  <c r="L113" i="1"/>
  <c r="BA113" i="1" s="1"/>
  <c r="L112" i="1"/>
  <c r="BA112" i="1" s="1"/>
  <c r="G108" i="1"/>
  <c r="AV108" i="1" s="1"/>
  <c r="L116" i="1"/>
  <c r="BA116" i="1" s="1"/>
  <c r="L104" i="1"/>
  <c r="G96" i="1"/>
  <c r="AV96" i="1" s="1"/>
  <c r="O128" i="1"/>
  <c r="BD128" i="1" s="1"/>
  <c r="G111" i="1"/>
  <c r="AV111" i="1" s="1"/>
  <c r="O127" i="1"/>
  <c r="BD127" i="1" s="1"/>
  <c r="O89" i="1"/>
  <c r="BD89" i="1" s="1"/>
  <c r="G105" i="1"/>
  <c r="AV105" i="1" s="1"/>
  <c r="G119" i="1"/>
  <c r="AV119" i="1" s="1"/>
  <c r="L115" i="1"/>
  <c r="BA115" i="1" s="1"/>
  <c r="E213" i="1"/>
  <c r="I141" i="1"/>
  <c r="G89" i="1"/>
  <c r="AV89" i="1" s="1"/>
  <c r="L114" i="1"/>
  <c r="BA114" i="1" s="1"/>
  <c r="G124" i="1"/>
  <c r="AV124" i="1" s="1"/>
  <c r="O102" i="1"/>
  <c r="BD102" i="1" s="1"/>
  <c r="O101" i="1"/>
  <c r="BD101" i="1" s="1"/>
  <c r="G110" i="1"/>
  <c r="AV110" i="1" s="1"/>
  <c r="O130" i="1"/>
  <c r="BD130" i="1" s="1"/>
  <c r="G126" i="1"/>
  <c r="AV126" i="1" s="1"/>
  <c r="G112" i="1"/>
  <c r="AV112" i="1" s="1"/>
  <c r="S34" i="1"/>
  <c r="BH34" i="1" s="1"/>
  <c r="S44" i="1"/>
  <c r="BH44" i="1" s="1"/>
  <c r="S43" i="1"/>
  <c r="BH43" i="1" s="1"/>
  <c r="S45" i="1"/>
  <c r="BH45" i="1" s="1"/>
  <c r="S21" i="1"/>
  <c r="BH21" i="1" s="1"/>
  <c r="S46" i="1"/>
  <c r="BH46" i="1" s="1"/>
  <c r="S42" i="1"/>
  <c r="BH42" i="1" s="1"/>
  <c r="S33" i="1"/>
  <c r="BH33" i="1" s="1"/>
  <c r="S41" i="1"/>
  <c r="BH41" i="1" s="1"/>
  <c r="S48" i="1"/>
  <c r="BH48" i="1" s="1"/>
  <c r="S54" i="1"/>
  <c r="BH54" i="1" s="1"/>
  <c r="S39" i="1"/>
  <c r="BH39" i="1" s="1"/>
  <c r="S40" i="1"/>
  <c r="BH40" i="1" s="1"/>
  <c r="S52" i="1"/>
  <c r="BH52" i="1" s="1"/>
  <c r="S38" i="1"/>
  <c r="BH38" i="1" s="1"/>
  <c r="S50" i="1"/>
  <c r="BH50" i="1" s="1"/>
  <c r="S49" i="1"/>
  <c r="BH49" i="1" s="1"/>
  <c r="S57" i="1"/>
  <c r="BH57" i="1" s="1"/>
  <c r="S36" i="1"/>
  <c r="BH36" i="1" s="1"/>
  <c r="S47" i="1"/>
  <c r="BH47" i="1" s="1"/>
  <c r="S37" i="1"/>
  <c r="BH37" i="1" s="1"/>
  <c r="D97" i="1"/>
  <c r="AS97" i="1" s="1"/>
  <c r="S25" i="1"/>
  <c r="BH25" i="1" s="1"/>
  <c r="D130" i="1"/>
  <c r="S58" i="1"/>
  <c r="BH58" i="1" s="1"/>
  <c r="D102" i="1"/>
  <c r="AS102" i="1" s="1"/>
  <c r="S30" i="1"/>
  <c r="BH30" i="1" s="1"/>
  <c r="S18" i="1"/>
  <c r="BH18" i="1" s="1"/>
  <c r="D90" i="1"/>
  <c r="AS90" i="1" s="1"/>
  <c r="S27" i="1"/>
  <c r="BH27" i="1" s="1"/>
  <c r="D99" i="1"/>
  <c r="AS99" i="1" s="1"/>
  <c r="S35" i="1"/>
  <c r="BH35" i="1" s="1"/>
  <c r="S32" i="1"/>
  <c r="BH32" i="1" s="1"/>
  <c r="L86" i="1"/>
  <c r="S26" i="1"/>
  <c r="BH26" i="1" s="1"/>
  <c r="D98" i="1"/>
  <c r="AS98" i="1" s="1"/>
  <c r="D94" i="1"/>
  <c r="AS94" i="1" s="1"/>
  <c r="S22" i="1"/>
  <c r="BH22" i="1" s="1"/>
  <c r="D87" i="1"/>
  <c r="AS87" i="1" s="1"/>
  <c r="S15" i="1"/>
  <c r="BH15" i="1" s="1"/>
  <c r="S23" i="1"/>
  <c r="BH23" i="1" s="1"/>
  <c r="D95" i="1"/>
  <c r="AS95" i="1" s="1"/>
  <c r="G137" i="1" l="1"/>
  <c r="AV137" i="1" s="1"/>
  <c r="G134" i="1"/>
  <c r="AV134" i="1" s="1"/>
  <c r="G100" i="1"/>
  <c r="AV100" i="1" s="1"/>
  <c r="G127" i="1"/>
  <c r="AV127" i="1" s="1"/>
  <c r="L138" i="1"/>
  <c r="BA138" i="1" s="1"/>
  <c r="BA125" i="1"/>
  <c r="O139" i="1"/>
  <c r="BA139" i="1"/>
  <c r="L136" i="1"/>
  <c r="BA136" i="1" s="1"/>
  <c r="BA104" i="1"/>
  <c r="L134" i="1"/>
  <c r="BA134" i="1" s="1"/>
  <c r="BA129" i="1"/>
  <c r="L195" i="1"/>
  <c r="O195" i="1" s="1"/>
  <c r="R195" i="1" s="1"/>
  <c r="BG123" i="1"/>
  <c r="L133" i="1"/>
  <c r="BA133" i="1" s="1"/>
  <c r="BA86" i="1"/>
  <c r="D139" i="1"/>
  <c r="AS130" i="1"/>
  <c r="O140" i="1"/>
  <c r="BA140" i="1"/>
  <c r="J53" i="1"/>
  <c r="AV53" i="1"/>
  <c r="G66" i="1"/>
  <c r="AS66" i="1"/>
  <c r="G68" i="1"/>
  <c r="AS68" i="1"/>
  <c r="D61" i="1"/>
  <c r="AS61" i="1" s="1"/>
  <c r="AS14" i="1"/>
  <c r="AS60" i="1" s="1"/>
  <c r="L442" i="3"/>
  <c r="S59" i="1"/>
  <c r="BH59" i="1" s="1"/>
  <c r="D131" i="1"/>
  <c r="AS131" i="1" s="1"/>
  <c r="G14" i="1"/>
  <c r="J14" i="1"/>
  <c r="AY14" i="1" s="1"/>
  <c r="D60" i="1"/>
  <c r="S415" i="3"/>
  <c r="S428" i="3"/>
  <c r="D432" i="3"/>
  <c r="S360" i="3"/>
  <c r="S427" i="3"/>
  <c r="S401" i="3"/>
  <c r="S403" i="3"/>
  <c r="D426" i="3"/>
  <c r="S354" i="3"/>
  <c r="S431" i="3"/>
  <c r="S424" i="3"/>
  <c r="R387" i="3"/>
  <c r="O433" i="3"/>
  <c r="O442" i="3" s="1"/>
  <c r="S440" i="3"/>
  <c r="R434" i="3"/>
  <c r="D362" i="3"/>
  <c r="G362" i="3" s="1"/>
  <c r="J362" i="3" s="1"/>
  <c r="S362" i="3" s="1"/>
  <c r="D361" i="3"/>
  <c r="J315" i="3"/>
  <c r="G315" i="3"/>
  <c r="G361" i="3" s="1"/>
  <c r="S430" i="3"/>
  <c r="S419" i="3"/>
  <c r="S437" i="3"/>
  <c r="S123" i="1"/>
  <c r="BH123" i="1" s="1"/>
  <c r="D195" i="1"/>
  <c r="AS195" i="1" s="1"/>
  <c r="R97" i="1"/>
  <c r="BG97" i="1" s="1"/>
  <c r="J106" i="1"/>
  <c r="AY106" i="1" s="1"/>
  <c r="O108" i="1"/>
  <c r="BD108" i="1" s="1"/>
  <c r="J126" i="1"/>
  <c r="AY126" i="1" s="1"/>
  <c r="J124" i="1"/>
  <c r="AY124" i="1" s="1"/>
  <c r="O115" i="1"/>
  <c r="BD115" i="1" s="1"/>
  <c r="J111" i="1"/>
  <c r="AY111" i="1" s="1"/>
  <c r="O104" i="1"/>
  <c r="BD104" i="1" s="1"/>
  <c r="J127" i="1"/>
  <c r="AY127" i="1" s="1"/>
  <c r="J91" i="1"/>
  <c r="AY91" i="1" s="1"/>
  <c r="O138" i="1"/>
  <c r="BD138" i="1" s="1"/>
  <c r="R90" i="1"/>
  <c r="BG90" i="1" s="1"/>
  <c r="R100" i="1"/>
  <c r="BG100" i="1" s="1"/>
  <c r="R87" i="1"/>
  <c r="BG87" i="1" s="1"/>
  <c r="O120" i="1"/>
  <c r="BD120" i="1" s="1"/>
  <c r="O93" i="1"/>
  <c r="BD93" i="1" s="1"/>
  <c r="O121" i="1"/>
  <c r="BD121" i="1" s="1"/>
  <c r="J118" i="1"/>
  <c r="AY118" i="1" s="1"/>
  <c r="O122" i="1"/>
  <c r="BD122" i="1" s="1"/>
  <c r="J114" i="1"/>
  <c r="AY114" i="1" s="1"/>
  <c r="O118" i="1"/>
  <c r="BD118" i="1" s="1"/>
  <c r="R130" i="1"/>
  <c r="BG130" i="1" s="1"/>
  <c r="O114" i="1"/>
  <c r="BD114" i="1" s="1"/>
  <c r="J105" i="1"/>
  <c r="AY105" i="1" s="1"/>
  <c r="R128" i="1"/>
  <c r="BG128" i="1" s="1"/>
  <c r="O116" i="1"/>
  <c r="BD116" i="1" s="1"/>
  <c r="J137" i="1"/>
  <c r="AY137" i="1" s="1"/>
  <c r="O105" i="1"/>
  <c r="BD105" i="1" s="1"/>
  <c r="R88" i="1"/>
  <c r="BG88" i="1" s="1"/>
  <c r="J113" i="1"/>
  <c r="AY113" i="1" s="1"/>
  <c r="J134" i="1"/>
  <c r="AY134" i="1" s="1"/>
  <c r="O107" i="1"/>
  <c r="BD107" i="1" s="1"/>
  <c r="O129" i="1"/>
  <c r="BD129" i="1" s="1"/>
  <c r="J119" i="1"/>
  <c r="AY119" i="1" s="1"/>
  <c r="J93" i="1"/>
  <c r="AY93" i="1" s="1"/>
  <c r="J122" i="1"/>
  <c r="AY122" i="1" s="1"/>
  <c r="J117" i="1"/>
  <c r="AY117" i="1" s="1"/>
  <c r="R98" i="1"/>
  <c r="BG98" i="1" s="1"/>
  <c r="O111" i="1"/>
  <c r="BD111" i="1" s="1"/>
  <c r="R96" i="1"/>
  <c r="BG96" i="1" s="1"/>
  <c r="R127" i="1"/>
  <c r="BG127" i="1" s="1"/>
  <c r="G99" i="1"/>
  <c r="AV99" i="1" s="1"/>
  <c r="G130" i="1"/>
  <c r="AV130" i="1" s="1"/>
  <c r="J110" i="1"/>
  <c r="AY110" i="1" s="1"/>
  <c r="J89" i="1"/>
  <c r="AY89" i="1" s="1"/>
  <c r="R89" i="1"/>
  <c r="BG89" i="1" s="1"/>
  <c r="J108" i="1"/>
  <c r="AY108" i="1" s="1"/>
  <c r="O112" i="1"/>
  <c r="BD112" i="1" s="1"/>
  <c r="O117" i="1"/>
  <c r="BD117" i="1" s="1"/>
  <c r="O126" i="1"/>
  <c r="BD126" i="1" s="1"/>
  <c r="O125" i="1"/>
  <c r="BD125" i="1" s="1"/>
  <c r="J128" i="1"/>
  <c r="AY128" i="1" s="1"/>
  <c r="O119" i="1"/>
  <c r="BD119" i="1" s="1"/>
  <c r="J107" i="1"/>
  <c r="AY107" i="1" s="1"/>
  <c r="R102" i="1"/>
  <c r="BG102" i="1" s="1"/>
  <c r="O109" i="1"/>
  <c r="BD109" i="1" s="1"/>
  <c r="G98" i="1"/>
  <c r="AV98" i="1" s="1"/>
  <c r="R131" i="1"/>
  <c r="BG131" i="1" s="1"/>
  <c r="Q221" i="1"/>
  <c r="R95" i="1"/>
  <c r="BG95" i="1" s="1"/>
  <c r="J121" i="1"/>
  <c r="AY121" i="1" s="1"/>
  <c r="J115" i="1"/>
  <c r="AY115" i="1" s="1"/>
  <c r="O124" i="1"/>
  <c r="BD124" i="1" s="1"/>
  <c r="G94" i="1"/>
  <c r="AV94" i="1" s="1"/>
  <c r="J129" i="1"/>
  <c r="AY129" i="1" s="1"/>
  <c r="J88" i="1"/>
  <c r="AY88" i="1" s="1"/>
  <c r="R101" i="1"/>
  <c r="BG101" i="1" s="1"/>
  <c r="J96" i="1"/>
  <c r="AY96" i="1" s="1"/>
  <c r="J120" i="1"/>
  <c r="AY120" i="1" s="1"/>
  <c r="R92" i="1"/>
  <c r="BG92" i="1" s="1"/>
  <c r="J135" i="1"/>
  <c r="AY135" i="1" s="1"/>
  <c r="O133" i="1"/>
  <c r="BD133" i="1" s="1"/>
  <c r="J100" i="1"/>
  <c r="AY100" i="1" s="1"/>
  <c r="R94" i="1"/>
  <c r="BG94" i="1" s="1"/>
  <c r="G95" i="1"/>
  <c r="AV95" i="1" s="1"/>
  <c r="R99" i="1"/>
  <c r="BG99" i="1" s="1"/>
  <c r="G87" i="1"/>
  <c r="AV87" i="1" s="1"/>
  <c r="G102" i="1"/>
  <c r="AV102" i="1" s="1"/>
  <c r="J116" i="1"/>
  <c r="AY116" i="1" s="1"/>
  <c r="O137" i="1"/>
  <c r="BD137" i="1" s="1"/>
  <c r="J92" i="1"/>
  <c r="AY92" i="1" s="1"/>
  <c r="J104" i="1"/>
  <c r="AY104" i="1" s="1"/>
  <c r="J136" i="1"/>
  <c r="AY136" i="1" s="1"/>
  <c r="J101" i="1"/>
  <c r="AY101" i="1" s="1"/>
  <c r="O110" i="1"/>
  <c r="BD110" i="1" s="1"/>
  <c r="G90" i="1"/>
  <c r="AV90" i="1" s="1"/>
  <c r="G97" i="1"/>
  <c r="AV97" i="1" s="1"/>
  <c r="J112" i="1"/>
  <c r="AY112" i="1" s="1"/>
  <c r="O136" i="1"/>
  <c r="BD136" i="1" s="1"/>
  <c r="O113" i="1"/>
  <c r="BD113" i="1" s="1"/>
  <c r="J109" i="1"/>
  <c r="AY109" i="1" s="1"/>
  <c r="O135" i="1"/>
  <c r="O106" i="1"/>
  <c r="BD106" i="1" s="1"/>
  <c r="O86" i="1"/>
  <c r="BD86" i="1" s="1"/>
  <c r="O134" i="1" l="1"/>
  <c r="BD134" i="1" s="1"/>
  <c r="R140" i="1"/>
  <c r="BG140" i="1" s="1"/>
  <c r="BD140" i="1"/>
  <c r="R139" i="1"/>
  <c r="BG139" i="1" s="1"/>
  <c r="BD139" i="1"/>
  <c r="AS69" i="1"/>
  <c r="G139" i="1"/>
  <c r="AS139" i="1"/>
  <c r="D69" i="1"/>
  <c r="G61" i="1"/>
  <c r="J61" i="1" s="1"/>
  <c r="J68" i="1"/>
  <c r="AV68" i="1"/>
  <c r="J66" i="1"/>
  <c r="AV66" i="1"/>
  <c r="S53" i="1"/>
  <c r="BH53" i="1" s="1"/>
  <c r="AY53" i="1"/>
  <c r="D125" i="1"/>
  <c r="AS125" i="1" s="1"/>
  <c r="G60" i="1"/>
  <c r="AV14" i="1"/>
  <c r="AV60" i="1" s="1"/>
  <c r="D86" i="1"/>
  <c r="AS86" i="1" s="1"/>
  <c r="S14" i="1"/>
  <c r="J60" i="1"/>
  <c r="D140" i="1"/>
  <c r="G131" i="1"/>
  <c r="G195" i="1"/>
  <c r="D209" i="1"/>
  <c r="AS209" i="1" s="1"/>
  <c r="G370" i="3"/>
  <c r="D370" i="3"/>
  <c r="D441" i="3"/>
  <c r="G441" i="3" s="1"/>
  <c r="J441" i="3" s="1"/>
  <c r="S441" i="3" s="1"/>
  <c r="G432" i="3"/>
  <c r="J432" i="3" s="1"/>
  <c r="D439" i="3"/>
  <c r="G439" i="3" s="1"/>
  <c r="J439" i="3" s="1"/>
  <c r="S439" i="3" s="1"/>
  <c r="G426" i="3"/>
  <c r="J426" i="3" s="1"/>
  <c r="R433" i="3"/>
  <c r="R442" i="3" s="1"/>
  <c r="J361" i="3"/>
  <c r="J370" i="3" s="1"/>
  <c r="S315" i="3"/>
  <c r="S361" i="3" s="1"/>
  <c r="S370" i="3" s="1"/>
  <c r="D387" i="3"/>
  <c r="D434" i="3" s="1"/>
  <c r="R137" i="1"/>
  <c r="BG137" i="1" s="1"/>
  <c r="D187" i="1"/>
  <c r="AS187" i="1" s="1"/>
  <c r="D189" i="1"/>
  <c r="AS189" i="1" s="1"/>
  <c r="D188" i="1"/>
  <c r="AS188" i="1" s="1"/>
  <c r="L200" i="1"/>
  <c r="R134" i="1"/>
  <c r="D172" i="1"/>
  <c r="AS172" i="1" s="1"/>
  <c r="S100" i="1"/>
  <c r="BH100" i="1" s="1"/>
  <c r="D192" i="1"/>
  <c r="AS192" i="1" s="1"/>
  <c r="D160" i="1"/>
  <c r="AS160" i="1" s="1"/>
  <c r="S88" i="1"/>
  <c r="BH88" i="1" s="1"/>
  <c r="D193" i="1"/>
  <c r="AS193" i="1" s="1"/>
  <c r="R109" i="1"/>
  <c r="R125" i="1"/>
  <c r="BG125" i="1" s="1"/>
  <c r="D161" i="1"/>
  <c r="AS161" i="1" s="1"/>
  <c r="S89" i="1"/>
  <c r="BH89" i="1" s="1"/>
  <c r="L168" i="1"/>
  <c r="D194" i="1"/>
  <c r="AS194" i="1" s="1"/>
  <c r="D185" i="1"/>
  <c r="AS185" i="1" s="1"/>
  <c r="D177" i="1"/>
  <c r="AS177" i="1" s="1"/>
  <c r="D186" i="1"/>
  <c r="AS186" i="1" s="1"/>
  <c r="R120" i="1"/>
  <c r="BG120" i="1" s="1"/>
  <c r="D163" i="1"/>
  <c r="AS163" i="1" s="1"/>
  <c r="D198" i="1"/>
  <c r="AS198" i="1" s="1"/>
  <c r="J97" i="1"/>
  <c r="AY97" i="1" s="1"/>
  <c r="L164" i="1"/>
  <c r="D200" i="1"/>
  <c r="AS200" i="1" s="1"/>
  <c r="S128" i="1"/>
  <c r="BH128" i="1" s="1"/>
  <c r="D176" i="1"/>
  <c r="R118" i="1"/>
  <c r="BG118" i="1" s="1"/>
  <c r="J102" i="1"/>
  <c r="AY102" i="1" s="1"/>
  <c r="D201" i="1"/>
  <c r="L174" i="1"/>
  <c r="R126" i="1"/>
  <c r="BG126" i="1" s="1"/>
  <c r="D182" i="1"/>
  <c r="AS182" i="1" s="1"/>
  <c r="R111" i="1"/>
  <c r="BG111" i="1" s="1"/>
  <c r="D165" i="1"/>
  <c r="AS165" i="1" s="1"/>
  <c r="L160" i="1"/>
  <c r="L159" i="1"/>
  <c r="S127" i="1"/>
  <c r="BH127" i="1" s="1"/>
  <c r="D199" i="1"/>
  <c r="AS199" i="1" s="1"/>
  <c r="R108" i="1"/>
  <c r="BG108" i="1" s="1"/>
  <c r="R93" i="1"/>
  <c r="BG93" i="1" s="1"/>
  <c r="R106" i="1"/>
  <c r="BG106" i="1" s="1"/>
  <c r="R135" i="1"/>
  <c r="BG135" i="1" s="1"/>
  <c r="R136" i="1"/>
  <c r="BG136" i="1" s="1"/>
  <c r="J90" i="1"/>
  <c r="AY90" i="1" s="1"/>
  <c r="R138" i="1"/>
  <c r="BG138" i="1" s="1"/>
  <c r="J87" i="1"/>
  <c r="AY87" i="1" s="1"/>
  <c r="R133" i="1"/>
  <c r="BG133" i="1" s="1"/>
  <c r="S96" i="1"/>
  <c r="BH96" i="1" s="1"/>
  <c r="D168" i="1"/>
  <c r="AS168" i="1" s="1"/>
  <c r="L167" i="1"/>
  <c r="D179" i="1"/>
  <c r="AS179" i="1" s="1"/>
  <c r="R117" i="1"/>
  <c r="BG117" i="1" s="1"/>
  <c r="J130" i="1"/>
  <c r="AY130" i="1" s="1"/>
  <c r="L170" i="1"/>
  <c r="D191" i="1"/>
  <c r="AS191" i="1" s="1"/>
  <c r="R105" i="1"/>
  <c r="BG105" i="1" s="1"/>
  <c r="R114" i="1"/>
  <c r="BG114" i="1" s="1"/>
  <c r="R122" i="1"/>
  <c r="BG122" i="1" s="1"/>
  <c r="L172" i="1"/>
  <c r="R104" i="1"/>
  <c r="BG104" i="1" s="1"/>
  <c r="D178" i="1"/>
  <c r="AS178" i="1" s="1"/>
  <c r="L166" i="1"/>
  <c r="J98" i="1"/>
  <c r="AY98" i="1" s="1"/>
  <c r="L199" i="1"/>
  <c r="D181" i="1"/>
  <c r="AS181" i="1" s="1"/>
  <c r="R110" i="1"/>
  <c r="BG110" i="1" s="1"/>
  <c r="D164" i="1"/>
  <c r="AS164" i="1" s="1"/>
  <c r="S92" i="1"/>
  <c r="BH92" i="1" s="1"/>
  <c r="D173" i="1"/>
  <c r="AS173" i="1" s="1"/>
  <c r="S101" i="1"/>
  <c r="BH101" i="1" s="1"/>
  <c r="D184" i="1"/>
  <c r="AS184" i="1" s="1"/>
  <c r="L171" i="1"/>
  <c r="J94" i="1"/>
  <c r="AY94" i="1" s="1"/>
  <c r="R119" i="1"/>
  <c r="BG119" i="1" s="1"/>
  <c r="R112" i="1"/>
  <c r="BG112" i="1" s="1"/>
  <c r="J99" i="1"/>
  <c r="AY99" i="1" s="1"/>
  <c r="R129" i="1"/>
  <c r="BG129" i="1" s="1"/>
  <c r="D190" i="1"/>
  <c r="AS190" i="1" s="1"/>
  <c r="L162" i="1"/>
  <c r="D183" i="1"/>
  <c r="AS183" i="1" s="1"/>
  <c r="L161" i="1"/>
  <c r="R113" i="1"/>
  <c r="BG113" i="1" s="1"/>
  <c r="D196" i="1"/>
  <c r="AS196" i="1" s="1"/>
  <c r="J95" i="1"/>
  <c r="AY95" i="1" s="1"/>
  <c r="L173" i="1"/>
  <c r="R124" i="1"/>
  <c r="BG124" i="1" s="1"/>
  <c r="D180" i="1"/>
  <c r="AS180" i="1" s="1"/>
  <c r="R107" i="1"/>
  <c r="BG107" i="1" s="1"/>
  <c r="R116" i="1"/>
  <c r="BG116" i="1" s="1"/>
  <c r="R121" i="1"/>
  <c r="BG121" i="1" s="1"/>
  <c r="R115" i="1"/>
  <c r="BG115" i="1" s="1"/>
  <c r="L169" i="1"/>
  <c r="R86" i="1"/>
  <c r="BG86" i="1" s="1"/>
  <c r="G140" i="1" l="1"/>
  <c r="AS140" i="1"/>
  <c r="S109" i="1"/>
  <c r="BH109" i="1" s="1"/>
  <c r="BG109" i="1"/>
  <c r="AV61" i="1"/>
  <c r="AV69" i="1" s="1"/>
  <c r="AV139" i="1"/>
  <c r="J139" i="1"/>
  <c r="D206" i="1"/>
  <c r="AS206" i="1" s="1"/>
  <c r="AS201" i="1"/>
  <c r="G69" i="1"/>
  <c r="S134" i="1"/>
  <c r="BH134" i="1" s="1"/>
  <c r="BG134" i="1"/>
  <c r="J131" i="1"/>
  <c r="AV131" i="1"/>
  <c r="D208" i="1"/>
  <c r="AS208" i="1" s="1"/>
  <c r="AS176" i="1"/>
  <c r="J195" i="1"/>
  <c r="AY195" i="1" s="1"/>
  <c r="AV195" i="1"/>
  <c r="J69" i="1"/>
  <c r="D203" i="1"/>
  <c r="G203" i="1" s="1"/>
  <c r="AV203" i="1" s="1"/>
  <c r="D138" i="1"/>
  <c r="G125" i="1"/>
  <c r="S66" i="1"/>
  <c r="BH66" i="1" s="1"/>
  <c r="AY66" i="1"/>
  <c r="AY60" i="1"/>
  <c r="AY68" i="1"/>
  <c r="S68" i="1"/>
  <c r="BH68" i="1" s="1"/>
  <c r="BH14" i="1"/>
  <c r="AS132" i="1"/>
  <c r="S61" i="1"/>
  <c r="BH61" i="1" s="1"/>
  <c r="AY61" i="1"/>
  <c r="D133" i="1"/>
  <c r="G86" i="1"/>
  <c r="AV86" i="1" s="1"/>
  <c r="D132" i="1"/>
  <c r="S426" i="3"/>
  <c r="S432" i="3"/>
  <c r="G434" i="3"/>
  <c r="J434" i="3" s="1"/>
  <c r="S434" i="3" s="1"/>
  <c r="G387" i="3"/>
  <c r="D433" i="3"/>
  <c r="D442" i="3" s="1"/>
  <c r="S137" i="1"/>
  <c r="BH137" i="1" s="1"/>
  <c r="S107" i="1"/>
  <c r="BH107" i="1" s="1"/>
  <c r="S108" i="1"/>
  <c r="BH108" i="1" s="1"/>
  <c r="S118" i="1"/>
  <c r="BH118" i="1" s="1"/>
  <c r="S136" i="1"/>
  <c r="BH136" i="1" s="1"/>
  <c r="S115" i="1"/>
  <c r="BH115" i="1" s="1"/>
  <c r="S112" i="1"/>
  <c r="BH112" i="1" s="1"/>
  <c r="S111" i="1"/>
  <c r="BH111" i="1" s="1"/>
  <c r="S119" i="1"/>
  <c r="BH119" i="1" s="1"/>
  <c r="S126" i="1"/>
  <c r="BH126" i="1" s="1"/>
  <c r="S135" i="1"/>
  <c r="BH135" i="1" s="1"/>
  <c r="S105" i="1"/>
  <c r="BH105" i="1" s="1"/>
  <c r="S120" i="1"/>
  <c r="BH120" i="1" s="1"/>
  <c r="S114" i="1"/>
  <c r="BH114" i="1" s="1"/>
  <c r="S106" i="1"/>
  <c r="BH106" i="1" s="1"/>
  <c r="S121" i="1"/>
  <c r="BH121" i="1" s="1"/>
  <c r="S93" i="1"/>
  <c r="BH93" i="1" s="1"/>
  <c r="S117" i="1"/>
  <c r="BH117" i="1" s="1"/>
  <c r="L182" i="1"/>
  <c r="O173" i="1"/>
  <c r="G181" i="1"/>
  <c r="AV181" i="1" s="1"/>
  <c r="G178" i="1"/>
  <c r="AV178" i="1" s="1"/>
  <c r="O164" i="1"/>
  <c r="G186" i="1"/>
  <c r="AV186" i="1" s="1"/>
  <c r="O168" i="1"/>
  <c r="G160" i="1"/>
  <c r="AV160" i="1" s="1"/>
  <c r="G208" i="1"/>
  <c r="AV208" i="1" s="1"/>
  <c r="L179" i="1"/>
  <c r="O161" i="1"/>
  <c r="D166" i="1"/>
  <c r="AS166" i="1" s="1"/>
  <c r="S94" i="1"/>
  <c r="BH94" i="1" s="1"/>
  <c r="G191" i="1"/>
  <c r="AV191" i="1" s="1"/>
  <c r="O167" i="1"/>
  <c r="L180" i="1"/>
  <c r="O160" i="1"/>
  <c r="O174" i="1"/>
  <c r="D174" i="1"/>
  <c r="AS174" i="1" s="1"/>
  <c r="S102" i="1"/>
  <c r="BH102" i="1" s="1"/>
  <c r="G189" i="1"/>
  <c r="AV189" i="1" s="1"/>
  <c r="D167" i="1"/>
  <c r="AS167" i="1" s="1"/>
  <c r="S95" i="1"/>
  <c r="BH95" i="1" s="1"/>
  <c r="L201" i="1"/>
  <c r="G207" i="1"/>
  <c r="AV207" i="1" s="1"/>
  <c r="G199" i="1"/>
  <c r="AV199" i="1" s="1"/>
  <c r="D169" i="1"/>
  <c r="AS169" i="1" s="1"/>
  <c r="S97" i="1"/>
  <c r="BH97" i="1" s="1"/>
  <c r="G161" i="1"/>
  <c r="AV161" i="1" s="1"/>
  <c r="L196" i="1"/>
  <c r="L185" i="1"/>
  <c r="S124" i="1"/>
  <c r="BH124" i="1" s="1"/>
  <c r="G183" i="1"/>
  <c r="AV183" i="1" s="1"/>
  <c r="O199" i="1"/>
  <c r="L176" i="1"/>
  <c r="D162" i="1"/>
  <c r="AS162" i="1" s="1"/>
  <c r="S90" i="1"/>
  <c r="BH90" i="1" s="1"/>
  <c r="G165" i="1"/>
  <c r="AV165" i="1" s="1"/>
  <c r="G177" i="1"/>
  <c r="AV177" i="1" s="1"/>
  <c r="G192" i="1"/>
  <c r="AV192" i="1" s="1"/>
  <c r="G209" i="1"/>
  <c r="AV209" i="1" s="1"/>
  <c r="G180" i="1"/>
  <c r="AV180" i="1" s="1"/>
  <c r="G196" i="1"/>
  <c r="AV196" i="1" s="1"/>
  <c r="G173" i="1"/>
  <c r="AV173" i="1" s="1"/>
  <c r="O170" i="1"/>
  <c r="L190" i="1"/>
  <c r="G198" i="1"/>
  <c r="AV198" i="1" s="1"/>
  <c r="G187" i="1"/>
  <c r="AV187" i="1" s="1"/>
  <c r="O169" i="1"/>
  <c r="S98" i="1"/>
  <c r="BH98" i="1" s="1"/>
  <c r="D170" i="1"/>
  <c r="AS170" i="1" s="1"/>
  <c r="O172" i="1"/>
  <c r="G168" i="1"/>
  <c r="AV168" i="1" s="1"/>
  <c r="G201" i="1"/>
  <c r="AV201" i="1" s="1"/>
  <c r="G176" i="1"/>
  <c r="AV176" i="1" s="1"/>
  <c r="S113" i="1"/>
  <c r="BH113" i="1" s="1"/>
  <c r="L197" i="1"/>
  <c r="D159" i="1"/>
  <c r="AS159" i="1" s="1"/>
  <c r="S87" i="1"/>
  <c r="BH87" i="1" s="1"/>
  <c r="S195" i="1"/>
  <c r="O162" i="1"/>
  <c r="O171" i="1"/>
  <c r="D202" i="1"/>
  <c r="S130" i="1"/>
  <c r="BH130" i="1" s="1"/>
  <c r="O159" i="1"/>
  <c r="L183" i="1"/>
  <c r="S129" i="1"/>
  <c r="BH129" i="1" s="1"/>
  <c r="S104" i="1"/>
  <c r="BH104" i="1" s="1"/>
  <c r="G185" i="1"/>
  <c r="AV185" i="1" s="1"/>
  <c r="G172" i="1"/>
  <c r="AV172" i="1" s="1"/>
  <c r="L192" i="1"/>
  <c r="L198" i="1"/>
  <c r="L187" i="1"/>
  <c r="D171" i="1"/>
  <c r="AS171" i="1" s="1"/>
  <c r="S99" i="1"/>
  <c r="BH99" i="1" s="1"/>
  <c r="G164" i="1"/>
  <c r="AV164" i="1" s="1"/>
  <c r="O166" i="1"/>
  <c r="L194" i="1"/>
  <c r="S110" i="1"/>
  <c r="BH110" i="1" s="1"/>
  <c r="G163" i="1"/>
  <c r="AV163" i="1" s="1"/>
  <c r="L181" i="1"/>
  <c r="L165" i="1"/>
  <c r="G190" i="1"/>
  <c r="AV190" i="1" s="1"/>
  <c r="G184" i="1"/>
  <c r="AV184" i="1" s="1"/>
  <c r="L189" i="1"/>
  <c r="G182" i="1"/>
  <c r="AV182" i="1" s="1"/>
  <c r="S122" i="1"/>
  <c r="BH122" i="1" s="1"/>
  <c r="O200" i="1"/>
  <c r="G188" i="1"/>
  <c r="AV188" i="1" s="1"/>
  <c r="L188" i="1"/>
  <c r="L191" i="1"/>
  <c r="L177" i="1"/>
  <c r="L193" i="1"/>
  <c r="L184" i="1"/>
  <c r="L186" i="1"/>
  <c r="G179" i="1"/>
  <c r="AV179" i="1" s="1"/>
  <c r="L178" i="1"/>
  <c r="G200" i="1"/>
  <c r="AV200" i="1" s="1"/>
  <c r="G194" i="1"/>
  <c r="AV194" i="1" s="1"/>
  <c r="G193" i="1"/>
  <c r="AV193" i="1" s="1"/>
  <c r="S116" i="1"/>
  <c r="BH116" i="1" s="1"/>
  <c r="L158" i="1"/>
  <c r="G206" i="1" l="1"/>
  <c r="AV206" i="1" s="1"/>
  <c r="D212" i="1"/>
  <c r="AS203" i="1"/>
  <c r="AY139" i="1"/>
  <c r="S139" i="1"/>
  <c r="BH139" i="1" s="1"/>
  <c r="D211" i="1"/>
  <c r="AS202" i="1"/>
  <c r="J125" i="1"/>
  <c r="AV125" i="1"/>
  <c r="AV132" i="1" s="1"/>
  <c r="G133" i="1"/>
  <c r="AS133" i="1"/>
  <c r="AS141" i="1" s="1"/>
  <c r="G138" i="1"/>
  <c r="AS138" i="1"/>
  <c r="S131" i="1"/>
  <c r="BH131" i="1" s="1"/>
  <c r="AY131" i="1"/>
  <c r="J140" i="1"/>
  <c r="AV140" i="1"/>
  <c r="AY69" i="1"/>
  <c r="D141" i="1"/>
  <c r="J86" i="1"/>
  <c r="AY86" i="1" s="1"/>
  <c r="G132" i="1"/>
  <c r="G433" i="3"/>
  <c r="G442" i="3" s="1"/>
  <c r="J387" i="3"/>
  <c r="J180" i="1"/>
  <c r="AY180" i="1" s="1"/>
  <c r="J188" i="1"/>
  <c r="AY188" i="1" s="1"/>
  <c r="O207" i="1"/>
  <c r="BD207" i="1" s="1"/>
  <c r="G159" i="1"/>
  <c r="AV159" i="1" s="1"/>
  <c r="J168" i="1"/>
  <c r="AY168" i="1" s="1"/>
  <c r="R167" i="1"/>
  <c r="O188" i="1"/>
  <c r="R164" i="1"/>
  <c r="O205" i="1"/>
  <c r="BD205" i="1" s="1"/>
  <c r="O165" i="1"/>
  <c r="O198" i="1"/>
  <c r="R159" i="1"/>
  <c r="O190" i="1"/>
  <c r="J209" i="1"/>
  <c r="AY209" i="1" s="1"/>
  <c r="O206" i="1"/>
  <c r="BD206" i="1" s="1"/>
  <c r="G174" i="1"/>
  <c r="AV174" i="1" s="1"/>
  <c r="J178" i="1"/>
  <c r="AY178" i="1" s="1"/>
  <c r="O208" i="1"/>
  <c r="BD208" i="1" s="1"/>
  <c r="O193" i="1"/>
  <c r="R200" i="1"/>
  <c r="O194" i="1"/>
  <c r="O197" i="1"/>
  <c r="R172" i="1"/>
  <c r="O176" i="1"/>
  <c r="J207" i="1"/>
  <c r="AY207" i="1" s="1"/>
  <c r="J191" i="1"/>
  <c r="AY191" i="1" s="1"/>
  <c r="O210" i="1"/>
  <c r="BD210" i="1" s="1"/>
  <c r="O178" i="1"/>
  <c r="J189" i="1"/>
  <c r="AY189" i="1" s="1"/>
  <c r="J179" i="1"/>
  <c r="AY179" i="1" s="1"/>
  <c r="O209" i="1"/>
  <c r="BD209" i="1" s="1"/>
  <c r="O192" i="1"/>
  <c r="G202" i="1"/>
  <c r="AV202" i="1" s="1"/>
  <c r="G170" i="1"/>
  <c r="AV170" i="1" s="1"/>
  <c r="R170" i="1"/>
  <c r="J192" i="1"/>
  <c r="AY192" i="1" s="1"/>
  <c r="J161" i="1"/>
  <c r="AY161" i="1" s="1"/>
  <c r="J208" i="1"/>
  <c r="AY208" i="1" s="1"/>
  <c r="J181" i="1"/>
  <c r="AY181" i="1" s="1"/>
  <c r="J198" i="1"/>
  <c r="AY198" i="1" s="1"/>
  <c r="R166" i="1"/>
  <c r="R199" i="1"/>
  <c r="O201" i="1"/>
  <c r="R174" i="1"/>
  <c r="J206" i="1"/>
  <c r="AY206" i="1" s="1"/>
  <c r="J193" i="1"/>
  <c r="AY193" i="1" s="1"/>
  <c r="O186" i="1"/>
  <c r="J182" i="1"/>
  <c r="AY182" i="1" s="1"/>
  <c r="O181" i="1"/>
  <c r="J172" i="1"/>
  <c r="AY172" i="1" s="1"/>
  <c r="J173" i="1"/>
  <c r="AY173" i="1" s="1"/>
  <c r="J177" i="1"/>
  <c r="AY177" i="1" s="1"/>
  <c r="G169" i="1"/>
  <c r="AV169" i="1" s="1"/>
  <c r="J160" i="1"/>
  <c r="AY160" i="1" s="1"/>
  <c r="R173" i="1"/>
  <c r="J199" i="1"/>
  <c r="AY199" i="1" s="1"/>
  <c r="O179" i="1"/>
  <c r="O177" i="1"/>
  <c r="J164" i="1"/>
  <c r="AY164" i="1" s="1"/>
  <c r="R171" i="1"/>
  <c r="J176" i="1"/>
  <c r="AY176" i="1" s="1"/>
  <c r="J183" i="1"/>
  <c r="AY183" i="1" s="1"/>
  <c r="G167" i="1"/>
  <c r="AV167" i="1" s="1"/>
  <c r="R160" i="1"/>
  <c r="G166" i="1"/>
  <c r="AV166" i="1" s="1"/>
  <c r="O187" i="1"/>
  <c r="O196" i="1"/>
  <c r="J194" i="1"/>
  <c r="AY194" i="1" s="1"/>
  <c r="O189" i="1"/>
  <c r="J163" i="1"/>
  <c r="AY163" i="1" s="1"/>
  <c r="J185" i="1"/>
  <c r="AY185" i="1" s="1"/>
  <c r="R169" i="1"/>
  <c r="J203" i="1"/>
  <c r="AY203" i="1" s="1"/>
  <c r="R168" i="1"/>
  <c r="O182" i="1"/>
  <c r="J190" i="1"/>
  <c r="AY190" i="1" s="1"/>
  <c r="O183" i="1"/>
  <c r="G162" i="1"/>
  <c r="AV162" i="1" s="1"/>
  <c r="O191" i="1"/>
  <c r="G171" i="1"/>
  <c r="AV171" i="1" s="1"/>
  <c r="R162" i="1"/>
  <c r="J201" i="1"/>
  <c r="AY201" i="1" s="1"/>
  <c r="J196" i="1"/>
  <c r="AY196" i="1" s="1"/>
  <c r="O180" i="1"/>
  <c r="J200" i="1"/>
  <c r="AY200" i="1" s="1"/>
  <c r="O184" i="1"/>
  <c r="J184" i="1"/>
  <c r="AY184" i="1" s="1"/>
  <c r="J187" i="1"/>
  <c r="AY187" i="1" s="1"/>
  <c r="J165" i="1"/>
  <c r="AY165" i="1" s="1"/>
  <c r="O185" i="1"/>
  <c r="R161" i="1"/>
  <c r="J186" i="1"/>
  <c r="AY186" i="1" s="1"/>
  <c r="O158" i="1"/>
  <c r="J138" i="1" l="1"/>
  <c r="AV138" i="1"/>
  <c r="J133" i="1"/>
  <c r="AV133" i="1"/>
  <c r="AY125" i="1"/>
  <c r="D197" i="1"/>
  <c r="S125" i="1"/>
  <c r="BH125" i="1" s="1"/>
  <c r="G211" i="1"/>
  <c r="AS211" i="1"/>
  <c r="S140" i="1"/>
  <c r="BH140" i="1" s="1"/>
  <c r="AY140" i="1"/>
  <c r="AV141" i="1"/>
  <c r="G141" i="1"/>
  <c r="AS212" i="1"/>
  <c r="G212" i="1"/>
  <c r="AY132" i="1"/>
  <c r="D158" i="1"/>
  <c r="AS158" i="1" s="1"/>
  <c r="J132" i="1"/>
  <c r="J141" i="1" s="1"/>
  <c r="S86" i="1"/>
  <c r="BH86" i="1" s="1"/>
  <c r="J433" i="3"/>
  <c r="J442" i="3" s="1"/>
  <c r="S387" i="3"/>
  <c r="S433" i="3" s="1"/>
  <c r="S442" i="3" s="1"/>
  <c r="S172" i="1"/>
  <c r="R187" i="1"/>
  <c r="R182" i="1"/>
  <c r="S182" i="1" s="1"/>
  <c r="R181" i="1"/>
  <c r="R201" i="1"/>
  <c r="R192" i="1"/>
  <c r="R206" i="1"/>
  <c r="R205" i="1"/>
  <c r="BG205" i="1" s="1"/>
  <c r="J159" i="1"/>
  <c r="AY159" i="1" s="1"/>
  <c r="R194" i="1"/>
  <c r="S194" i="1" s="1"/>
  <c r="J174" i="1"/>
  <c r="AY174" i="1" s="1"/>
  <c r="R184" i="1"/>
  <c r="J171" i="1"/>
  <c r="AY171" i="1" s="1"/>
  <c r="R189" i="1"/>
  <c r="S160" i="1"/>
  <c r="S161" i="1"/>
  <c r="R209" i="1"/>
  <c r="BG209" i="1" s="1"/>
  <c r="R193" i="1"/>
  <c r="S193" i="1" s="1"/>
  <c r="R207" i="1"/>
  <c r="BG207" i="1" s="1"/>
  <c r="R210" i="1"/>
  <c r="BG210" i="1" s="1"/>
  <c r="S200" i="1"/>
  <c r="R191" i="1"/>
  <c r="S203" i="1"/>
  <c r="J166" i="1"/>
  <c r="AY166" i="1" s="1"/>
  <c r="S164" i="1"/>
  <c r="J169" i="1"/>
  <c r="AY169" i="1" s="1"/>
  <c r="R186" i="1"/>
  <c r="R176" i="1"/>
  <c r="R190" i="1"/>
  <c r="R188" i="1"/>
  <c r="S188" i="1" s="1"/>
  <c r="S168" i="1"/>
  <c r="S199" i="1"/>
  <c r="R185" i="1"/>
  <c r="R180" i="1"/>
  <c r="J162" i="1"/>
  <c r="AY162" i="1" s="1"/>
  <c r="R177" i="1"/>
  <c r="R208" i="1"/>
  <c r="R165" i="1"/>
  <c r="R196" i="1"/>
  <c r="J202" i="1"/>
  <c r="AY202" i="1" s="1"/>
  <c r="R183" i="1"/>
  <c r="J167" i="1"/>
  <c r="AY167" i="1" s="1"/>
  <c r="R179" i="1"/>
  <c r="S173" i="1"/>
  <c r="J170" i="1"/>
  <c r="AY170" i="1" s="1"/>
  <c r="R178" i="1"/>
  <c r="R197" i="1"/>
  <c r="R198" i="1"/>
  <c r="R158" i="1"/>
  <c r="S208" i="1" l="1"/>
  <c r="BH208" i="1" s="1"/>
  <c r="BG208" i="1"/>
  <c r="S206" i="1"/>
  <c r="BH206" i="1" s="1"/>
  <c r="BG206" i="1"/>
  <c r="D210" i="1"/>
  <c r="AS197" i="1"/>
  <c r="AS204" i="1" s="1"/>
  <c r="G197" i="1"/>
  <c r="AV211" i="1"/>
  <c r="J211" i="1"/>
  <c r="AV212" i="1"/>
  <c r="J212" i="1"/>
  <c r="AY133" i="1"/>
  <c r="S133" i="1"/>
  <c r="BH133" i="1" s="1"/>
  <c r="AY138" i="1"/>
  <c r="S138" i="1"/>
  <c r="BH138" i="1" s="1"/>
  <c r="D205" i="1"/>
  <c r="G158" i="1"/>
  <c r="AV158" i="1" s="1"/>
  <c r="D204" i="1"/>
  <c r="S181" i="1"/>
  <c r="S189" i="1"/>
  <c r="S177" i="1"/>
  <c r="S180" i="1"/>
  <c r="S201" i="1"/>
  <c r="S198" i="1"/>
  <c r="S178" i="1"/>
  <c r="S190" i="1"/>
  <c r="S176" i="1"/>
  <c r="S179" i="1"/>
  <c r="S209" i="1"/>
  <c r="BH209" i="1" s="1"/>
  <c r="S185" i="1"/>
  <c r="S192" i="1"/>
  <c r="S186" i="1"/>
  <c r="S167" i="1"/>
  <c r="S196" i="1"/>
  <c r="S202" i="1"/>
  <c r="S162" i="1"/>
  <c r="S166" i="1"/>
  <c r="S171" i="1"/>
  <c r="S183" i="1"/>
  <c r="S159" i="1"/>
  <c r="S170" i="1"/>
  <c r="S165" i="1"/>
  <c r="S174" i="1"/>
  <c r="S191" i="1"/>
  <c r="S184" i="1"/>
  <c r="S187" i="1"/>
  <c r="S169" i="1"/>
  <c r="S207" i="1"/>
  <c r="BH207" i="1" s="1"/>
  <c r="AY141" i="1" l="1"/>
  <c r="D213" i="1"/>
  <c r="AY212" i="1"/>
  <c r="S212" i="1"/>
  <c r="BH212" i="1" s="1"/>
  <c r="AY211" i="1"/>
  <c r="S211" i="1"/>
  <c r="BH211" i="1" s="1"/>
  <c r="AV197" i="1"/>
  <c r="AV204" i="1" s="1"/>
  <c r="J197" i="1"/>
  <c r="G205" i="1"/>
  <c r="AS205" i="1"/>
  <c r="G210" i="1"/>
  <c r="AS210" i="1"/>
  <c r="J158" i="1"/>
  <c r="AY158" i="1" s="1"/>
  <c r="G204" i="1"/>
  <c r="AS213" i="1" l="1"/>
  <c r="J205" i="1"/>
  <c r="AV205" i="1"/>
  <c r="AY197" i="1"/>
  <c r="S197" i="1"/>
  <c r="AV210" i="1"/>
  <c r="J210" i="1"/>
  <c r="G213" i="1"/>
  <c r="AY204" i="1"/>
  <c r="S158" i="1"/>
  <c r="J204" i="1"/>
  <c r="J213" i="1" s="1"/>
  <c r="AV213" i="1" l="1"/>
  <c r="AY210" i="1"/>
  <c r="S210" i="1"/>
  <c r="BH210" i="1" s="1"/>
  <c r="AY205" i="1"/>
  <c r="S205" i="1"/>
  <c r="BH205" i="1" s="1"/>
  <c r="AY213" i="1" l="1"/>
  <c r="M287" i="36" l="1"/>
  <c r="M296" i="36" s="1"/>
  <c r="O246" i="36"/>
  <c r="R246" i="36" s="1"/>
  <c r="L320" i="36" l="1"/>
  <c r="S246" i="36"/>
  <c r="S287" i="36" s="1"/>
  <c r="S296" i="36" s="1"/>
  <c r="R287" i="36"/>
  <c r="R296" i="36" s="1"/>
  <c r="O287" i="36"/>
  <c r="O296" i="36" s="1"/>
  <c r="L361" i="36" l="1"/>
  <c r="L370" i="36" s="1"/>
  <c r="L19" i="1"/>
  <c r="R320" i="36"/>
  <c r="O320" i="36"/>
  <c r="O361" i="36" s="1"/>
  <c r="O370" i="36" s="1"/>
  <c r="R361" i="36" l="1"/>
  <c r="R370" i="36" s="1"/>
  <c r="S320" i="36"/>
  <c r="S361" i="36" s="1"/>
  <c r="S370" i="36" s="1"/>
  <c r="L392" i="36"/>
  <c r="R19" i="1"/>
  <c r="BA19" i="1"/>
  <c r="BA60" i="1" s="1"/>
  <c r="BA69" i="1" s="1"/>
  <c r="O19" i="1"/>
  <c r="L60" i="1"/>
  <c r="L69" i="1" s="1"/>
  <c r="BD19" i="1" l="1"/>
  <c r="BD60" i="1" s="1"/>
  <c r="BD69" i="1" s="1"/>
  <c r="O60" i="1"/>
  <c r="O69" i="1" s="1"/>
  <c r="S19" i="1"/>
  <c r="L91" i="1"/>
  <c r="BA91" i="1" s="1"/>
  <c r="BG19" i="1"/>
  <c r="R60" i="1"/>
  <c r="R69" i="1" s="1"/>
  <c r="O392" i="36"/>
  <c r="L433" i="36"/>
  <c r="L442" i="36" s="1"/>
  <c r="R392" i="36" l="1"/>
  <c r="O433" i="36"/>
  <c r="O442" i="36" s="1"/>
  <c r="BH19" i="1"/>
  <c r="BH60" i="1" s="1"/>
  <c r="BH69" i="1" s="1"/>
  <c r="S60" i="1"/>
  <c r="S69" i="1" s="1"/>
  <c r="BG60" i="1"/>
  <c r="BG69" i="1" s="1"/>
  <c r="L132" i="1"/>
  <c r="L141" i="1" s="1"/>
  <c r="O91" i="1"/>
  <c r="BD91" i="1" s="1"/>
  <c r="O132" i="1" l="1"/>
  <c r="O141" i="1" s="1"/>
  <c r="R91" i="1"/>
  <c r="BG91" i="1" s="1"/>
  <c r="BA132" i="1"/>
  <c r="BA141" i="1" s="1"/>
  <c r="S392" i="36"/>
  <c r="S433" i="36" s="1"/>
  <c r="S442" i="36" s="1"/>
  <c r="R433" i="36"/>
  <c r="R442" i="36" s="1"/>
  <c r="BD132" i="1" l="1"/>
  <c r="BD141" i="1" s="1"/>
  <c r="R132" i="1"/>
  <c r="R141" i="1" s="1"/>
  <c r="S91" i="1"/>
  <c r="L163" i="1"/>
  <c r="S132" i="1" l="1"/>
  <c r="S141" i="1" s="1"/>
  <c r="BH91" i="1"/>
  <c r="BH132" i="1" s="1"/>
  <c r="BH141" i="1" s="1"/>
  <c r="L204" i="1"/>
  <c r="L213" i="1" s="1"/>
  <c r="O163" i="1"/>
  <c r="BG132" i="1"/>
  <c r="BG141" i="1" s="1"/>
  <c r="BA204" i="1" l="1"/>
  <c r="BA213" i="1" s="1"/>
  <c r="O204" i="1"/>
  <c r="O213" i="1" s="1"/>
  <c r="R163" i="1"/>
  <c r="R204" i="1" l="1"/>
  <c r="R213" i="1" s="1"/>
  <c r="S163" i="1"/>
  <c r="S204" i="1" s="1"/>
  <c r="S213" i="1" s="1"/>
  <c r="BD204" i="1"/>
  <c r="BD213" i="1" s="1"/>
  <c r="BH204" i="1" l="1"/>
  <c r="BH213" i="1" s="1"/>
  <c r="BG204" i="1"/>
  <c r="BG213" i="1" s="1"/>
</calcChain>
</file>

<file path=xl/sharedStrings.xml><?xml version="1.0" encoding="utf-8"?>
<sst xmlns="http://schemas.openxmlformats.org/spreadsheetml/2006/main" count="9873" uniqueCount="1336">
  <si>
    <t>File Number:</t>
  </si>
  <si>
    <t>EB-2025-0252</t>
  </si>
  <si>
    <t>Exhibit:</t>
  </si>
  <si>
    <t>Tab:</t>
  </si>
  <si>
    <t>Schedule:</t>
  </si>
  <si>
    <t>Page:</t>
  </si>
  <si>
    <t>Date:</t>
  </si>
  <si>
    <t>Appendix 2-BA</t>
  </si>
  <si>
    <r>
      <t xml:space="preserve">Fixed Asset Continuity Schedule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</t>
    </r>
  </si>
  <si>
    <t>Accounting Standard</t>
  </si>
  <si>
    <t>MIFRS</t>
  </si>
  <si>
    <t xml:space="preserve">Year </t>
  </si>
  <si>
    <t>Cost</t>
  </si>
  <si>
    <t>Accumulated Depreciation</t>
  </si>
  <si>
    <r>
      <t xml:space="preserve">CCA Class </t>
    </r>
    <r>
      <rPr>
        <b/>
        <vertAlign val="superscript"/>
        <sz val="10"/>
        <rFont val="Arial"/>
        <family val="2"/>
      </rPr>
      <t>2</t>
    </r>
  </si>
  <si>
    <r>
      <t xml:space="preserve">OEB Account </t>
    </r>
    <r>
      <rPr>
        <b/>
        <vertAlign val="superscript"/>
        <sz val="10"/>
        <rFont val="Arial"/>
        <family val="2"/>
      </rPr>
      <t>3</t>
    </r>
  </si>
  <si>
    <r>
      <t xml:space="preserve">Description </t>
    </r>
    <r>
      <rPr>
        <b/>
        <vertAlign val="superscript"/>
        <sz val="10"/>
        <rFont val="Arial"/>
        <family val="2"/>
      </rPr>
      <t>3</t>
    </r>
  </si>
  <si>
    <r>
      <t xml:space="preserve">Opening Balance </t>
    </r>
    <r>
      <rPr>
        <b/>
        <vertAlign val="superscript"/>
        <sz val="10"/>
        <rFont val="Arial"/>
        <family val="2"/>
      </rPr>
      <t>8</t>
    </r>
  </si>
  <si>
    <t>Adjusted Opening Balance</t>
  </si>
  <si>
    <r>
      <t xml:space="preserve">Additions </t>
    </r>
    <r>
      <rPr>
        <b/>
        <vertAlign val="superscript"/>
        <sz val="10"/>
        <rFont val="Arial"/>
        <family val="2"/>
      </rPr>
      <t>4</t>
    </r>
  </si>
  <si>
    <r>
      <t xml:space="preserve">Disposals </t>
    </r>
    <r>
      <rPr>
        <b/>
        <vertAlign val="superscript"/>
        <sz val="10"/>
        <rFont val="Arial"/>
        <family val="2"/>
      </rPr>
      <t>6</t>
    </r>
  </si>
  <si>
    <t>Closing Balance</t>
  </si>
  <si>
    <t>Additions</t>
  </si>
  <si>
    <t>Net Book Value</t>
  </si>
  <si>
    <t>Green Energy FIT/MicroFIT3</t>
  </si>
  <si>
    <t>Capital Contributions Paid</t>
  </si>
  <si>
    <t>Computer Software (Formally known as Account 1925)</t>
  </si>
  <si>
    <t>CEC</t>
  </si>
  <si>
    <t>Land Rights (Formally known as Account 1906)</t>
  </si>
  <si>
    <t>N/A</t>
  </si>
  <si>
    <t>Land</t>
  </si>
  <si>
    <t>Buildings</t>
  </si>
  <si>
    <t>Leasehold Improvements</t>
  </si>
  <si>
    <t>Transformer Station Equipment &gt;50 kV</t>
  </si>
  <si>
    <t>Distribution Station Equipment &lt;50 kV</t>
  </si>
  <si>
    <t>Storage Battery Equipment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</si>
  <si>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</si>
  <si>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</si>
  <si>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</si>
  <si>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</si>
  <si>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</si>
  <si>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</si>
  <si>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</si>
  <si>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Other Installations on Customer's Premises</t>
  </si>
  <si>
    <t>Street Lighting and Signal Systems</t>
  </si>
  <si>
    <t>Buildings &amp; Fixtures</t>
  </si>
  <si>
    <t>Office Furniture &amp; Equipment (10 years)</t>
  </si>
  <si>
    <t>Computer Equipment - Hardware</t>
  </si>
  <si>
    <t>Transportation Equipment</t>
  </si>
  <si>
    <t>Stores Equipment</t>
  </si>
  <si>
    <t>Tools, Shop &amp; Garage Equipment</t>
  </si>
  <si>
    <t>Measurement &amp; Testing Equipment</t>
  </si>
  <si>
    <t>Power Operated Equipment</t>
  </si>
  <si>
    <t>Communications Equipment</t>
  </si>
  <si>
    <t xml:space="preserve">Miscellaneous Equipment </t>
  </si>
  <si>
    <t>Load Management Controls Customer Premises</t>
  </si>
  <si>
    <t>Load Management Controls Utility Premises</t>
  </si>
  <si>
    <t>System Supervisor Equipment</t>
  </si>
  <si>
    <t>Miscellaneous Fixed Assets</t>
  </si>
  <si>
    <t>Other Tangible Property</t>
  </si>
  <si>
    <t>Contributions &amp; Grants</t>
  </si>
  <si>
    <t>1995.NDA</t>
  </si>
  <si>
    <t>Contributions &amp; Grants-Non Distribution Assets</t>
  </si>
  <si>
    <r>
      <t>Deferred Revenue</t>
    </r>
    <r>
      <rPr>
        <vertAlign val="superscript"/>
        <sz val="10"/>
        <rFont val="Arial"/>
        <family val="2"/>
      </rPr>
      <t>5</t>
    </r>
  </si>
  <si>
    <t>2440.NDA</t>
  </si>
  <si>
    <t>Deferred Revenue-non distribution assets</t>
  </si>
  <si>
    <r>
      <t>Property Under Finance Lease</t>
    </r>
    <r>
      <rPr>
        <vertAlign val="superscript"/>
        <sz val="10"/>
        <rFont val="Arial"/>
        <family val="2"/>
      </rPr>
      <t>7</t>
    </r>
  </si>
  <si>
    <t>Electric Plant Held for Future</t>
  </si>
  <si>
    <t>Completed Construction Not Classified - Electric</t>
  </si>
  <si>
    <t xml:space="preserve">Non-Utility Property Owned </t>
  </si>
  <si>
    <t>Construction Work In Progress</t>
  </si>
  <si>
    <t>2055.CIAC</t>
  </si>
  <si>
    <t>Construction Work In Progress - CIAC</t>
  </si>
  <si>
    <t>Sub-Total</t>
  </si>
  <si>
    <t>Less Socialized Renewable Energy Generation Investments (input as negative)</t>
  </si>
  <si>
    <t>Less Other Non Rate-Regulated Utility Assets (input as negative)</t>
  </si>
  <si>
    <t>Less Other Installations on Customer's Premises</t>
  </si>
  <si>
    <t>Less Street Lighting and Signal Systems</t>
  </si>
  <si>
    <t>Less Deferred Revenue-non distribution assets</t>
  </si>
  <si>
    <t>Total PP&amp;E for Rate Base Purposes</t>
  </si>
  <si>
    <r>
      <t>Depreciation Expense adj. from gain or loss on the retirement of assets (pool of like assets), if applicable</t>
    </r>
    <r>
      <rPr>
        <b/>
        <vertAlign val="superscript"/>
        <sz val="10"/>
        <rFont val="Arial"/>
        <family val="2"/>
      </rPr>
      <t>6</t>
    </r>
  </si>
  <si>
    <t>Total</t>
  </si>
  <si>
    <r>
      <rPr>
        <b/>
        <sz val="10"/>
        <rFont val="Arial"/>
        <family val="2"/>
      </rPr>
      <t>Less: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Fully Allocated Depreciation</t>
    </r>
  </si>
  <si>
    <t>Transportation</t>
  </si>
  <si>
    <t>Deferred Revenue</t>
  </si>
  <si>
    <t>Net Depreciation</t>
  </si>
  <si>
    <t>Reclasses</t>
  </si>
  <si>
    <t>Guelph Hydro Cost</t>
  </si>
  <si>
    <t>Componentization</t>
  </si>
  <si>
    <t>1531.ES</t>
  </si>
  <si>
    <t>Reclassification</t>
  </si>
  <si>
    <t>Deferred Revenue5</t>
  </si>
  <si>
    <t>Enersource</t>
  </si>
  <si>
    <t>Differences</t>
  </si>
  <si>
    <t>Description</t>
  </si>
  <si>
    <t>Deferred Revenue-Non Distribution Assets</t>
  </si>
  <si>
    <t>Alectra Componentization</t>
  </si>
  <si>
    <t>as of Dec 31, 2018</t>
  </si>
  <si>
    <t>Powerstream</t>
  </si>
  <si>
    <t>Brampton</t>
  </si>
  <si>
    <t>Horizon</t>
  </si>
  <si>
    <t>ASSET CATEGORY</t>
  </si>
  <si>
    <t>Total Cost</t>
  </si>
  <si>
    <t>Total Accum Depreciation</t>
  </si>
  <si>
    <t>USofA</t>
  </si>
  <si>
    <t>Acct</t>
  </si>
  <si>
    <t>Sub</t>
  </si>
  <si>
    <t>Accum Dep'n</t>
  </si>
  <si>
    <t>Note Reference</t>
  </si>
  <si>
    <t>Intangible Assets - Computer Software</t>
  </si>
  <si>
    <t>Note 55</t>
  </si>
  <si>
    <t xml:space="preserve">Computer Equipment                          </t>
  </si>
  <si>
    <t>CAPITAL CONTRIBUTIONS PAID</t>
  </si>
  <si>
    <t>Allocation of Pre-IFRS Capital Contributions</t>
  </si>
  <si>
    <t>Note 56</t>
  </si>
  <si>
    <t>COMPUTER SOFTWARE</t>
  </si>
  <si>
    <t>BRICK</t>
  </si>
  <si>
    <t>TS/MS from Buildings - Brick</t>
  </si>
  <si>
    <t>Note 1</t>
  </si>
  <si>
    <t>MS and TS Buildings</t>
  </si>
  <si>
    <t>Note 22</t>
  </si>
  <si>
    <t>OTH</t>
  </si>
  <si>
    <t>MS/TS from Buildings - Other</t>
  </si>
  <si>
    <t>Note 4</t>
  </si>
  <si>
    <t xml:space="preserve">Jim Yarrow Trans Station                    </t>
  </si>
  <si>
    <t>Note 24</t>
  </si>
  <si>
    <t>From Substation 120020</t>
  </si>
  <si>
    <t>Note 5</t>
  </si>
  <si>
    <t>Less Transformers</t>
  </si>
  <si>
    <t>Note 25</t>
  </si>
  <si>
    <t>120020</t>
  </si>
  <si>
    <t>Buildings-Oth</t>
  </si>
  <si>
    <t>Note 3</t>
  </si>
  <si>
    <t xml:space="preserve">Buildings and Fixtures                      </t>
  </si>
  <si>
    <t>Note 23</t>
  </si>
  <si>
    <t>Buildings-Brick</t>
  </si>
  <si>
    <t>Note 2</t>
  </si>
  <si>
    <t>Administration Buildings</t>
  </si>
  <si>
    <t>Note 26</t>
  </si>
  <si>
    <t xml:space="preserve"> MS and TS Buildings                   </t>
  </si>
  <si>
    <t>Other reclass to 1908</t>
  </si>
  <si>
    <t>Note 6</t>
  </si>
  <si>
    <t>Note 54</t>
  </si>
  <si>
    <t>BUILDINGS</t>
  </si>
  <si>
    <t>SPARE</t>
  </si>
  <si>
    <t>Less: U/G Transformer Spares</t>
  </si>
  <si>
    <t>Note 57</t>
  </si>
  <si>
    <t>Less: O/H Transformer Spares</t>
  </si>
  <si>
    <t>Less: Metering Spares</t>
  </si>
  <si>
    <t>Less: Switchgear Spares</t>
  </si>
  <si>
    <t>LEASEHOLD IMPROVEMENTS</t>
  </si>
  <si>
    <t>From 1816/1818</t>
  </si>
  <si>
    <t>Note 27</t>
  </si>
  <si>
    <t>Transformers from Trans Station Metering</t>
  </si>
  <si>
    <t xml:space="preserve"> TS Protection/Auto Transfer Sys &amp; A   </t>
  </si>
  <si>
    <t>Note 30</t>
  </si>
  <si>
    <t>Other reclass to 1820</t>
  </si>
  <si>
    <t xml:space="preserve">Hydro One Owned TS Station                  </t>
  </si>
  <si>
    <t>Note 28</t>
  </si>
  <si>
    <t>TRANSFORMER STATION&gt;50kV</t>
  </si>
  <si>
    <t>Less Aquitaine MS</t>
  </si>
  <si>
    <t>Substation Equipment</t>
  </si>
  <si>
    <t>Note 14</t>
  </si>
  <si>
    <t>1816/1818</t>
  </si>
  <si>
    <t>Transfer from 1816/1818</t>
  </si>
  <si>
    <t>Other reclass from 1815</t>
  </si>
  <si>
    <t xml:space="preserve">Trans Station Metering                      </t>
  </si>
  <si>
    <t>Note 29</t>
  </si>
  <si>
    <t xml:space="preserve"> TS Cables and Terminations           </t>
  </si>
  <si>
    <t>Note 41</t>
  </si>
  <si>
    <t>DISTRIBUTION STATION &lt;50kV</t>
  </si>
  <si>
    <t>Removal of Conduit Primary</t>
  </si>
  <si>
    <t>Note 7</t>
  </si>
  <si>
    <t>Removal of Conduit Secondary</t>
  </si>
  <si>
    <t>Note 8</t>
  </si>
  <si>
    <t>Note 9</t>
  </si>
  <si>
    <t>Amount from Poles, Towers &amp; Fixtures</t>
  </si>
  <si>
    <t>Note 31</t>
  </si>
  <si>
    <t>Note 10</t>
  </si>
  <si>
    <t>POLES, TOWERS &amp; FIXTURES</t>
  </si>
  <si>
    <t>Conduit from Wood poles</t>
  </si>
  <si>
    <t>Contract Services</t>
  </si>
  <si>
    <t>Note 32</t>
  </si>
  <si>
    <t xml:space="preserve"> Secondary Main Line Conductors</t>
  </si>
  <si>
    <t>Note 42</t>
  </si>
  <si>
    <t>Overhead Conductors and Devices Secondary and Service</t>
  </si>
  <si>
    <t>Note 43</t>
  </si>
  <si>
    <t>Conduit from Concrete poles</t>
  </si>
  <si>
    <t>Switchgear from O/H Conductors and Devices</t>
  </si>
  <si>
    <t>Note 33</t>
  </si>
  <si>
    <t>Add Switchgear from O/H Conductors and Devices</t>
  </si>
  <si>
    <t>OVERHEAD CONDUCTORS &amp; DEVICES</t>
  </si>
  <si>
    <t>120247</t>
  </si>
  <si>
    <t>Underground Accessories</t>
  </si>
  <si>
    <t>Note 11</t>
  </si>
  <si>
    <t>UNDERGROUND CONDUIT</t>
  </si>
  <si>
    <t>120248</t>
  </si>
  <si>
    <t>Air Insulated Switchgear Spare</t>
  </si>
  <si>
    <t xml:space="preserve"> TS CABLES AND TERMINATIONS            </t>
  </si>
  <si>
    <t>XLPE Non-Tr from U/G Cond &amp; Devices Primary - XLPE TR</t>
  </si>
  <si>
    <t>Note 44</t>
  </si>
  <si>
    <t xml:space="preserve"> U/G Cable System</t>
  </si>
  <si>
    <t>Note 15</t>
  </si>
  <si>
    <t xml:space="preserve"> U/G Cond &amp; Devices</t>
  </si>
  <si>
    <t>Note 34</t>
  </si>
  <si>
    <t xml:space="preserve">Underground Conductors and Devices Primary XLPE </t>
  </si>
  <si>
    <t>Note 45</t>
  </si>
  <si>
    <t>Note 16</t>
  </si>
  <si>
    <t>Note 35</t>
  </si>
  <si>
    <t>Move to Solid Dielectric</t>
  </si>
  <si>
    <t>Note 46</t>
  </si>
  <si>
    <t>Note 17</t>
  </si>
  <si>
    <t>Note 36</t>
  </si>
  <si>
    <t>Note 47</t>
  </si>
  <si>
    <t>Underground Conductors and Devices Switches and Switchgear</t>
  </si>
  <si>
    <t>Note 50</t>
  </si>
  <si>
    <t>Note 18</t>
  </si>
  <si>
    <t>Cable Injection</t>
  </si>
  <si>
    <t>Note 48</t>
  </si>
  <si>
    <t xml:space="preserve">  Transfer to In Duct Services</t>
  </si>
  <si>
    <t>Note 19</t>
  </si>
  <si>
    <t>U/G Services</t>
  </si>
  <si>
    <t>Note 37</t>
  </si>
  <si>
    <t xml:space="preserve">U/G LOW VOLTAGE (120 - 600V) SERVIC   </t>
  </si>
  <si>
    <t>Note 49</t>
  </si>
  <si>
    <t>Note 20</t>
  </si>
  <si>
    <t>UNDERGROUND CONDUCTORS &amp; DEVICES</t>
  </si>
  <si>
    <t>LINE TRANSFORMERS</t>
  </si>
  <si>
    <t xml:space="preserve"> SECONDARY MAIN LINE CONDUCTORS        </t>
  </si>
  <si>
    <t>SERVICES</t>
  </si>
  <si>
    <t>From Smart Meter Large Users</t>
  </si>
  <si>
    <t>Note 12</t>
  </si>
  <si>
    <t>Meters - Smart Meters Commercial</t>
  </si>
  <si>
    <t>Note 52</t>
  </si>
  <si>
    <t>Interval Meters</t>
  </si>
  <si>
    <t>Note 21</t>
  </si>
  <si>
    <t>Meters - PTs AND CTs</t>
  </si>
  <si>
    <t>Note 53</t>
  </si>
  <si>
    <t>120410</t>
  </si>
  <si>
    <t>LU</t>
  </si>
  <si>
    <t>Smart Meters Large Users</t>
  </si>
  <si>
    <t>Note 13</t>
  </si>
  <si>
    <t>1862</t>
  </si>
  <si>
    <t>Meters - Smart Meters Residential</t>
  </si>
  <si>
    <t>Note 51</t>
  </si>
  <si>
    <t>SG Smart Meters</t>
  </si>
  <si>
    <t>Note 38</t>
  </si>
  <si>
    <t>Less Interval Meters</t>
  </si>
  <si>
    <t>METERS</t>
  </si>
  <si>
    <t>STREET LIGHTING AND SIGNAL SYSTEM</t>
  </si>
  <si>
    <t>Remove TS/MS</t>
  </si>
  <si>
    <t xml:space="preserve"> ADMINISTRATION BUILDING               </t>
  </si>
  <si>
    <t>Other reclass from 1808</t>
  </si>
  <si>
    <t>BUILDING &amp; FIXTURES</t>
  </si>
  <si>
    <t>Transfer to EMS smart Grid</t>
  </si>
  <si>
    <t>Note 39</t>
  </si>
  <si>
    <t>MISCELLANEOUS EQUIPMENT</t>
  </si>
  <si>
    <t>CONTRIBUTIONS &amp; GRANTS</t>
  </si>
  <si>
    <t>GRAND TOTAL</t>
  </si>
  <si>
    <t>NOTES:</t>
  </si>
  <si>
    <t xml:space="preserve">MS Buildings and Fixtures split from USofA 1908 (Buildings &amp; Fixtures) and moved to USofA 1808 (Buildings and Fixtures MS). </t>
  </si>
  <si>
    <t xml:space="preserve">Buildings and Fixtures split from USofA 1808 (MS Buildings &amp; Fixtures) and moved to USofA 1908 (Buildings and Fixtures). </t>
  </si>
  <si>
    <t>MS Building Improvements split from Buildings &amp; Fixtures and moved to Building Improvements MS. No change in USofA.</t>
  </si>
  <si>
    <t xml:space="preserve">MS Building Improvements split from USofA 1908 (Building Improvements) and moved to USofA 1808 (Building Improvements MS). </t>
  </si>
  <si>
    <t xml:space="preserve">MS Building Improvements split from USofA 1820 (Substation Equipment) and moved to USofA 1808 (Building Improvements MS-Aquitaine). </t>
  </si>
  <si>
    <t xml:space="preserve">Other Building &amp; Fixtures split from USofA 1808 (Building Improvements MS) and moved to USofA 1908 (Buildings &amp; Fixtures). </t>
  </si>
  <si>
    <t>Primary conduit removed from USofA 1830 (wood poles) and moved to USofA 1835 (primary conduit)</t>
  </si>
  <si>
    <t>Secondary conduit removed from USofA 1830 (wood poles) and moved to USofA 1855 (secondary conduit)</t>
  </si>
  <si>
    <t>Primary conduit removed from USofA 1830 (concrete poles) and moved to USofA 1835 (primary conduit)</t>
  </si>
  <si>
    <t>Secondary conduit removed from USofA 1830 (concrete poles) and moved to USofA 1855 (secondary conduit)</t>
  </si>
  <si>
    <t>O/H Accessories reclassed from Usof A 1840 (U/G Accessories) and moved to USof A 1855 (O/H Accessories)</t>
  </si>
  <si>
    <t>Interval meter split from Smart Meters Commercial and moved to Interval meters.  No change in USofA.</t>
  </si>
  <si>
    <t>MS Transformers split from Substation Equipment and moved to the Transformer UGcomponent.  No change in USofA</t>
  </si>
  <si>
    <t>XLPE-TR conduit split from U/G conductors and moved to the XLPE TR conduit.  No change in USofA</t>
  </si>
  <si>
    <t>Direct Buried conduit split from U/G Cable and moved to the Direct Buried conduit component.  No change in USofA</t>
  </si>
  <si>
    <t>Secondary Direct Buried conduit split from U/G Cable and moved to the Secondary Direct Buried Conduit component.  No change in USofA</t>
  </si>
  <si>
    <t>In Duct conduit split from U/G Cable and moved to the In Duct conduit component.  No change in USofA</t>
  </si>
  <si>
    <t>In Duct service split from U/G Cable and moved to the In Duct services component.  No change in USofA</t>
  </si>
  <si>
    <t>Secondary In Duct services split from U/G conduit and moved to the In Duct services component.  No change in USofA</t>
  </si>
  <si>
    <t>Interval meter split from Conventional meters and moved to Interval meters.  No change in USofA.</t>
  </si>
  <si>
    <t>Moving of MS Building and Fixtures from TS Building and Fixtures.  No change in USofA</t>
  </si>
  <si>
    <t>Splitting and moving of Building and Fixtures from USofA 1808 (Building and Fixtures MS) to USofA 1908 (Building and Fixtures).</t>
  </si>
  <si>
    <t>Moving of TS Station building from USofA 1820 (Transformers) to USofA 1808 (Buildings &amp; Fixtures TS).</t>
  </si>
  <si>
    <t>Moving of Tap Changers from USofA 1808 (Buildings &amp; Fixtures TS) to USofA 1815 (Tap Changes TS).</t>
  </si>
  <si>
    <t>Split of Administrative Building portion from USofA 1808 (Building Improvements MS) to USofA 1908 (Building Improvements)</t>
  </si>
  <si>
    <t xml:space="preserve"> MS Transformers split from USofA 1815 (Transformers) and moved to USofA 1820 (MS Transformers).</t>
  </si>
  <si>
    <t>TS transformers split from USofA 1820 (Transformers MS) and moved to USofA 1815 (Transformers TS)</t>
  </si>
  <si>
    <t>Metering moved from USofA 1815 (Ttansformers TS) to USofA 1860 (meters).</t>
  </si>
  <si>
    <t>Split P&amp;C/Relays from USofA 1820 (Relays/P&amp;C MS) and move to USofA 1815 (Relays/P&amp;C TS)</t>
  </si>
  <si>
    <t>Concrete poles split from wood poles and moved to concrete poles.  No change in USofA</t>
  </si>
  <si>
    <t>Switches split from OH Conductors and Devices and moved to OH Switches/Capacitors.  No change in USofA.</t>
  </si>
  <si>
    <t>Air Insulated conduit split from U/G conductors and moved to the Air Insulated conduit component.  No change in USofA</t>
  </si>
  <si>
    <t>Solid Dielectric/SF6 split from U/G conductors and moved to the Solid Dielectric/SF6 component.  No change in USofA</t>
  </si>
  <si>
    <t>Direct Buried secondary conduit split from U/G conductors &amp; devices and moved to the Direct Buried secondary component.  No change in USofA</t>
  </si>
  <si>
    <t>Smart Meters split from USofA 1960 (SG Smart Meters) and moved to USofA 1860 (Smart Meters).</t>
  </si>
  <si>
    <t>Split of EMS Smart Grid from Wires and Parts.  No change in USofA.</t>
  </si>
  <si>
    <t>Note 40</t>
  </si>
  <si>
    <t>PILC moved to USofA 1845 (Air Insulated) from USofA 1820 (Transformers).</t>
  </si>
  <si>
    <t>Secondary conductors removed from USofA 1835 (OH Conductors &amp; Devices) and moved to USofA 1855 (OH conductors &amp; devices).</t>
  </si>
  <si>
    <t>Split secondary conductors and services from USofA 1835 (OH Conductors) and move to USofA 1855 (O/H Conductors - Secondary/Services)</t>
  </si>
  <si>
    <t>XLPE Non-TR conduit split from U/G conductors and devices XLPE TR and moved to the XLPE Non-TR conduit.  No change in USofA</t>
  </si>
  <si>
    <t>Solid Dielectric  split from U/G conductors and devices XLPE TR and moved to Solid Dielectric/SF6.  No change in USofA</t>
  </si>
  <si>
    <t>Cable injection split from U/G conductors and devices XLPE TR and moved to Cable Injection.  No change in USofA</t>
  </si>
  <si>
    <t>Air Insulated switchgear moved to Air Insulated.  No change in USofA.</t>
  </si>
  <si>
    <t>Solid Dielectric  split from U/G conductors and devices Air Insulated and moved to Solid Dielectric/SF6.  No change in USofA</t>
  </si>
  <si>
    <t>Residential meters moved to SM Residential from Meters Conventional.  No change in USofA</t>
  </si>
  <si>
    <t>Move Commercial meters from Interval meters.  No change in USofA.</t>
  </si>
  <si>
    <t>Move PT's and CT's to commercial meters from Interval meters.  No change in USofA.</t>
  </si>
  <si>
    <t>Split Administrative Building costs and moved to Building Improvements. No change in USofA.</t>
  </si>
  <si>
    <t>Split out of Software from USofA 1609 to USofA 1611</t>
  </si>
  <si>
    <t>Allocation of pre-IFRS contributions to the respective USofA</t>
  </si>
  <si>
    <t>Allocation of spares to the respective USofA</t>
  </si>
  <si>
    <t>ENERSOURCE HYDRO MISSISSAUGA INC.</t>
  </si>
  <si>
    <t>FIXED ASSET CONTINUITY SCHEDULE</t>
  </si>
  <si>
    <t>As of December 31, 2016</t>
  </si>
  <si>
    <t>COSTS</t>
  </si>
  <si>
    <t>ACCUMULATED DEPRECIATION</t>
  </si>
  <si>
    <t xml:space="preserve">Net </t>
  </si>
  <si>
    <t>CCA</t>
  </si>
  <si>
    <t>Opening</t>
  </si>
  <si>
    <t xml:space="preserve">Early </t>
  </si>
  <si>
    <t>Fully</t>
  </si>
  <si>
    <t>Closing</t>
  </si>
  <si>
    <t xml:space="preserve">Fully </t>
  </si>
  <si>
    <t>Book</t>
  </si>
  <si>
    <t>Acct #</t>
  </si>
  <si>
    <t>Asset Life</t>
  </si>
  <si>
    <t>Class</t>
  </si>
  <si>
    <t>Balances</t>
  </si>
  <si>
    <t>CY Assets</t>
  </si>
  <si>
    <t>Betterments</t>
  </si>
  <si>
    <t>Trsfrs</t>
  </si>
  <si>
    <t>Derecog</t>
  </si>
  <si>
    <t>Disposals</t>
  </si>
  <si>
    <t>Retired</t>
  </si>
  <si>
    <t>Acct#</t>
  </si>
  <si>
    <t>Value</t>
  </si>
  <si>
    <t>closing 2015 - opening 2016 (Costs)</t>
  </si>
  <si>
    <t>closing 2015 - opening 2016 (Acc Dep)</t>
  </si>
  <si>
    <t>120015</t>
  </si>
  <si>
    <t/>
  </si>
  <si>
    <t>NA</t>
  </si>
  <si>
    <t>126020</t>
  </si>
  <si>
    <t>Acc Dep-Bldg-Brick</t>
  </si>
  <si>
    <t>Acc Dep-Bldg-Oth</t>
  </si>
  <si>
    <t>120060</t>
  </si>
  <si>
    <t>Substation Equip</t>
  </si>
  <si>
    <t>126060</t>
  </si>
  <si>
    <t>Acc Dep-Substn Equip</t>
  </si>
  <si>
    <t>120081</t>
  </si>
  <si>
    <t>Scadamate / Reclosures</t>
  </si>
  <si>
    <t>126081</t>
  </si>
  <si>
    <t>Acc Dep-Scadamate / Rec</t>
  </si>
  <si>
    <t>120085</t>
  </si>
  <si>
    <t>Scada / Pro &amp; DC Syst</t>
  </si>
  <si>
    <t>126085</t>
  </si>
  <si>
    <t>Acc Dep-Scada / Protect</t>
  </si>
  <si>
    <t>120221</t>
  </si>
  <si>
    <t>O/H Wood Pole Systems</t>
  </si>
  <si>
    <t>126221</t>
  </si>
  <si>
    <t>Acc Dep-OH Wood Pole Sy</t>
  </si>
  <si>
    <t>120223</t>
  </si>
  <si>
    <t>O/H Concrete Pole Syst</t>
  </si>
  <si>
    <t>126223</t>
  </si>
  <si>
    <t>Acc Dep-OH Concrete Pol</t>
  </si>
  <si>
    <t>120225</t>
  </si>
  <si>
    <t>O/H Transformer System</t>
  </si>
  <si>
    <t>126225</t>
  </si>
  <si>
    <t>Acc Dep-OH Transformer</t>
  </si>
  <si>
    <t>O/H Transformer System Spares</t>
  </si>
  <si>
    <t>120227</t>
  </si>
  <si>
    <t>O/H Switches/Fuses</t>
  </si>
  <si>
    <t>126227</t>
  </si>
  <si>
    <t>Acc Dep-OH Switches/Fus</t>
  </si>
  <si>
    <t>120229</t>
  </si>
  <si>
    <t>O/H Fault Indicators</t>
  </si>
  <si>
    <t>126229</t>
  </si>
  <si>
    <t>Acc Dep-OH Fault Indica</t>
  </si>
  <si>
    <t>120241</t>
  </si>
  <si>
    <t>U/G Cable System</t>
  </si>
  <si>
    <t>126241</t>
  </si>
  <si>
    <t>Acc Dep-UG Cable System</t>
  </si>
  <si>
    <t>120243</t>
  </si>
  <si>
    <t>UG Transformers</t>
  </si>
  <si>
    <t>126243</t>
  </si>
  <si>
    <t>Acc Dep - UG Transformers</t>
  </si>
  <si>
    <t>UG Transformers Spares</t>
  </si>
  <si>
    <t>120245</t>
  </si>
  <si>
    <t>Duct &amp; Foundations</t>
  </si>
  <si>
    <t>126245</t>
  </si>
  <si>
    <t>Acc Dep-Duct &amp; Foundations</t>
  </si>
  <si>
    <t>126247</t>
  </si>
  <si>
    <t>Acc Dep-UG Accessories</t>
  </si>
  <si>
    <t>Air Insulated Switchgear</t>
  </si>
  <si>
    <t>126248</t>
  </si>
  <si>
    <t>Acc Dep-Air Insltd Switchgear</t>
  </si>
  <si>
    <t>120249</t>
  </si>
  <si>
    <t>Solid Dielectric Switchgear</t>
  </si>
  <si>
    <t>126249</t>
  </si>
  <si>
    <t>Acc Dep-Solid Dielect Switchgr</t>
  </si>
  <si>
    <t>Solid Dielectric Switchgear Sp</t>
  </si>
  <si>
    <t>Primary Metering Unit</t>
  </si>
  <si>
    <t>Acc Dep-Primary Metering Unit</t>
  </si>
  <si>
    <t>Primary Metering Unit Spare</t>
  </si>
  <si>
    <t>120400</t>
  </si>
  <si>
    <t>Other Conventional Meters</t>
  </si>
  <si>
    <t>126400</t>
  </si>
  <si>
    <t>Acc Dep-Meters</t>
  </si>
  <si>
    <t>Other Conventional Meters Spar</t>
  </si>
  <si>
    <t>120401</t>
  </si>
  <si>
    <t>Wholesale Meters</t>
  </si>
  <si>
    <t>126401</t>
  </si>
  <si>
    <t>Acc Dep-Wholesale Meter</t>
  </si>
  <si>
    <t>Smart Meters</t>
  </si>
  <si>
    <t>126410</t>
  </si>
  <si>
    <t>Acc Dep-Smart Meters</t>
  </si>
  <si>
    <t>Acc Dep-Smart Meters LargeUser</t>
  </si>
  <si>
    <t>NEWSM</t>
  </si>
  <si>
    <t>Smart Meters New Installations</t>
  </si>
  <si>
    <t>Acc Dep-Smart MetersNew Instal</t>
  </si>
  <si>
    <t>SMHM</t>
  </si>
  <si>
    <t>SM-Hazardous Meters</t>
  </si>
  <si>
    <t>Acc Dep-SM Hazardous Meters</t>
  </si>
  <si>
    <t>SMNC</t>
  </si>
  <si>
    <t>Smart Meters - New Condos</t>
  </si>
  <si>
    <t>Acc Dep-SMNC</t>
  </si>
  <si>
    <t>Smart Meters Spares</t>
  </si>
  <si>
    <t>120415</t>
  </si>
  <si>
    <t>Green Energy - FIT/Micro</t>
  </si>
  <si>
    <t>126415</t>
  </si>
  <si>
    <t>Acc Dep-Green Energy-FIT/Micro</t>
  </si>
  <si>
    <t>120440</t>
  </si>
  <si>
    <t>General Office Equip</t>
  </si>
  <si>
    <t>126440</t>
  </si>
  <si>
    <t>Acc Dep-Gen Off Equip</t>
  </si>
  <si>
    <t>120460</t>
  </si>
  <si>
    <t>CSV</t>
  </si>
  <si>
    <t>10.1/10</t>
  </si>
  <si>
    <t>Rolling Stock Cars &amp; Sup Veh</t>
  </si>
  <si>
    <t>126460</t>
  </si>
  <si>
    <t>Acc Dep-RollStock-Cars</t>
  </si>
  <si>
    <t>DBT</t>
  </si>
  <si>
    <t>Rolling Stock Double Bu</t>
  </si>
  <si>
    <t>Acc Dep-RollStock-Double</t>
  </si>
  <si>
    <t>SBT</t>
  </si>
  <si>
    <t>Rolling Stock Single Bu</t>
  </si>
  <si>
    <t>Acc Dep-RollStock-Single</t>
  </si>
  <si>
    <t>TRO</t>
  </si>
  <si>
    <t>Rolling Stock Trailers</t>
  </si>
  <si>
    <t>Acc Dep-RollStock-Trail</t>
  </si>
  <si>
    <t>TRV</t>
  </si>
  <si>
    <t>Rolling Stock Truck &amp; Vans</t>
  </si>
  <si>
    <t>Acc Dep-RollStock-Truck</t>
  </si>
  <si>
    <t>120500</t>
  </si>
  <si>
    <t>Major Tools/Oth Instr</t>
  </si>
  <si>
    <t>126500</t>
  </si>
  <si>
    <t>Acc Dep-Maj Tools/Oth Instr</t>
  </si>
  <si>
    <t>120521</t>
  </si>
  <si>
    <t>52./ 50</t>
  </si>
  <si>
    <t>Comp Equipment Desktop</t>
  </si>
  <si>
    <t>126521</t>
  </si>
  <si>
    <t>Acc Dep-Comp Equipt 3 Yrs</t>
  </si>
  <si>
    <t>120523</t>
  </si>
  <si>
    <t>Comp Equipment Network</t>
  </si>
  <si>
    <t>126523</t>
  </si>
  <si>
    <t>Acc Dep-Comp Equip Netw</t>
  </si>
  <si>
    <t>120525</t>
  </si>
  <si>
    <t>Comp Equipment Corporate</t>
  </si>
  <si>
    <t>126525</t>
  </si>
  <si>
    <t>Acc Dep-Comp Equip 10 Yrs</t>
  </si>
  <si>
    <t>Subtotal</t>
  </si>
  <si>
    <t>CIP Fixed Assets</t>
  </si>
  <si>
    <t>121200-121245</t>
  </si>
  <si>
    <t>020 - CIP Substn Equip</t>
  </si>
  <si>
    <t>121300-121345</t>
  </si>
  <si>
    <t>030 - CIP Suprv Ctrl Equip</t>
  </si>
  <si>
    <t>121400-121445</t>
  </si>
  <si>
    <t>040 - CIP OH Primary</t>
  </si>
  <si>
    <t>121500-121545</t>
  </si>
  <si>
    <t>050 - CIP UG Primary</t>
  </si>
  <si>
    <t>122400-122445</t>
  </si>
  <si>
    <t>120 - CIP Bldg Brick</t>
  </si>
  <si>
    <t>122600-122645</t>
  </si>
  <si>
    <t>130 - CIP Bldg Other</t>
  </si>
  <si>
    <t>122700-122745</t>
  </si>
  <si>
    <t>140 - CIP Meters</t>
  </si>
  <si>
    <t>123000-123045</t>
  </si>
  <si>
    <t>170 - CIP 8Yr Rolling Stock</t>
  </si>
  <si>
    <t>123100-123145</t>
  </si>
  <si>
    <t>180 - CIP 5Yr Rolling Stock</t>
  </si>
  <si>
    <t>123800-123845.SMFIT</t>
  </si>
  <si>
    <t>149 - CIP - Green Energy - FIT/Micro</t>
  </si>
  <si>
    <t>123500-123545</t>
  </si>
  <si>
    <t>220 - CIP Computer Equip</t>
  </si>
  <si>
    <t>122230-122232</t>
  </si>
  <si>
    <t>250 - CIP AFUDC Substation</t>
  </si>
  <si>
    <t>122240-122242</t>
  </si>
  <si>
    <t>260 - CIP AFUDC SupvCtrl Equip</t>
  </si>
  <si>
    <t>122250-122252</t>
  </si>
  <si>
    <t>270 - CIP AFUDC OH Prim</t>
  </si>
  <si>
    <t>122275/122282</t>
  </si>
  <si>
    <t>271 - CIP AFUDC Buildings-Brick</t>
  </si>
  <si>
    <t>122272/122273</t>
  </si>
  <si>
    <t xml:space="preserve">272 - CIP AFUDC Building - Other    </t>
  </si>
  <si>
    <t>122286/122287</t>
  </si>
  <si>
    <t>276 - CIP AFUDC 8Yr Rolling Stock</t>
  </si>
  <si>
    <t>122260-122262</t>
  </si>
  <si>
    <t>280 - CIP AFUDC UG Prim</t>
  </si>
  <si>
    <t>122248-122249</t>
  </si>
  <si>
    <t>281 - CIP AFUDC Green Energy</t>
  </si>
  <si>
    <t>TOTAL FIXED ASSETS</t>
  </si>
  <si>
    <t>Intangible Assets</t>
  </si>
  <si>
    <t>130102</t>
  </si>
  <si>
    <t>Easements</t>
  </si>
  <si>
    <t>130904</t>
  </si>
  <si>
    <t>Acc.Amort. Capital Contrb.Paid</t>
  </si>
  <si>
    <t>130110</t>
  </si>
  <si>
    <t>10YRS</t>
  </si>
  <si>
    <t>Operating Software - 10yrs</t>
  </si>
  <si>
    <t>130910</t>
  </si>
  <si>
    <t>Acc. Amort. Software Inta 10yr</t>
  </si>
  <si>
    <t>2YRS</t>
  </si>
  <si>
    <t>Operating Software - 2yrs</t>
  </si>
  <si>
    <t>Acc. Amort. Software Intan 2yr</t>
  </si>
  <si>
    <t>5YRS</t>
  </si>
  <si>
    <t>Operating Software - 5yrs</t>
  </si>
  <si>
    <t>Acc. Amort. Software Intan 5yr</t>
  </si>
  <si>
    <t>CDM</t>
  </si>
  <si>
    <t>SM</t>
  </si>
  <si>
    <t>Operating Software SM</t>
  </si>
  <si>
    <t>Acc. Amort. SM Swft Intangible</t>
  </si>
  <si>
    <t>SMLU</t>
  </si>
  <si>
    <t>Operating Software - 5yr SMLU</t>
  </si>
  <si>
    <t>Acc. Amort. SMLU Software Int</t>
  </si>
  <si>
    <t>CIP Intangible Assets</t>
  </si>
  <si>
    <t>130381-130382.5YRS</t>
  </si>
  <si>
    <t>282 - CIP - AFUDC SM Software 5 yrs</t>
  </si>
  <si>
    <t>130381-130382.10YRS</t>
  </si>
  <si>
    <t>291 - CIP AFUDC Softw - Intang 10yrs</t>
  </si>
  <si>
    <t>130800-130845.CDM</t>
  </si>
  <si>
    <t>292 - CIP Software - Intangible CDM</t>
  </si>
  <si>
    <t>130381-130382.SM</t>
  </si>
  <si>
    <t xml:space="preserve">295 - CIP - Software - SM           </t>
  </si>
  <si>
    <t>130800-130845.ERP</t>
  </si>
  <si>
    <t>292 - CIP Software - ERP Conversion Proj</t>
  </si>
  <si>
    <t>130800-130845</t>
  </si>
  <si>
    <t>292 - CIP Software - Intangible 10yr</t>
  </si>
  <si>
    <t>TOTAL INTANGIBLE ASSETS</t>
  </si>
  <si>
    <t>GRAND TOTAL CAPITAL ASSETS</t>
  </si>
  <si>
    <t>215221</t>
  </si>
  <si>
    <t>Def Rev CC Wood poles</t>
  </si>
  <si>
    <t>216221</t>
  </si>
  <si>
    <t>Acc Rec Def Rev CC Wood poles</t>
  </si>
  <si>
    <t>215223</t>
  </si>
  <si>
    <t>Def Rev CC Concrete Poles</t>
  </si>
  <si>
    <t>216223</t>
  </si>
  <si>
    <t>Acc Rec Def Rev CC Concrete po</t>
  </si>
  <si>
    <t>215225</t>
  </si>
  <si>
    <t>Def Rev CC TX system</t>
  </si>
  <si>
    <t>216225</t>
  </si>
  <si>
    <t>Acc Rec Def Rev CC Tx system</t>
  </si>
  <si>
    <t>215227</t>
  </si>
  <si>
    <t>Def Rev CC Switches</t>
  </si>
  <si>
    <t>216227</t>
  </si>
  <si>
    <t>Acc Rec Def Rev CC Switches</t>
  </si>
  <si>
    <t>215241</t>
  </si>
  <si>
    <t>Def Rev CC Cable</t>
  </si>
  <si>
    <t>216241</t>
  </si>
  <si>
    <t>Acc Rec Def Rev CC Cable</t>
  </si>
  <si>
    <t>215243</t>
  </si>
  <si>
    <t>Def Rev CC UG Transformers</t>
  </si>
  <si>
    <t>216243</t>
  </si>
  <si>
    <t>Acc Rec Def Rev CC UG Transfor</t>
  </si>
  <si>
    <t>215245</t>
  </si>
  <si>
    <t>Def Rev CC Duct</t>
  </si>
  <si>
    <t>216245</t>
  </si>
  <si>
    <t>Acc Rec Def Rev CC Duct</t>
  </si>
  <si>
    <t>215247</t>
  </si>
  <si>
    <t>Def Rev CC UG accessories</t>
  </si>
  <si>
    <t>216247</t>
  </si>
  <si>
    <t>Acc Rec Def Rev CC UG Acces</t>
  </si>
  <si>
    <t>215248</t>
  </si>
  <si>
    <t>Def Rev CC Air Insulated</t>
  </si>
  <si>
    <t>216248</t>
  </si>
  <si>
    <t>Acc Rec Def Rev CC Air Insulat</t>
  </si>
  <si>
    <t>215249</t>
  </si>
  <si>
    <t>Def Rev CC Solid Dielectric</t>
  </si>
  <si>
    <t>216249</t>
  </si>
  <si>
    <t>Acc Rec Def Rev CC Solid Diele</t>
  </si>
  <si>
    <t>215251</t>
  </si>
  <si>
    <t>Def Rev CC Substations</t>
  </si>
  <si>
    <t>216251</t>
  </si>
  <si>
    <t>Acc Rec Def Rev CC Substations</t>
  </si>
  <si>
    <t>215261</t>
  </si>
  <si>
    <t>Def Rev CC Green Energy-FIT/MF</t>
  </si>
  <si>
    <t>216261</t>
  </si>
  <si>
    <t>Acc Rec Def Rev CC -GreenEngF</t>
  </si>
  <si>
    <t>CIP-Deferred Revenue</t>
  </si>
  <si>
    <t>215612</t>
  </si>
  <si>
    <t>40</t>
  </si>
  <si>
    <t>CIP Def Rev CC O/H</t>
  </si>
  <si>
    <t>215614</t>
  </si>
  <si>
    <t>CIP Def Rev CC U/G</t>
  </si>
  <si>
    <t>215615</t>
  </si>
  <si>
    <t>15</t>
  </si>
  <si>
    <t>CIP Def Rev CC Green Enrgy-FIT</t>
  </si>
  <si>
    <t>Total Deferred Revenue</t>
  </si>
  <si>
    <t>row 115 paste values</t>
  </si>
  <si>
    <t>Ending 2015</t>
  </si>
  <si>
    <t>Difference</t>
  </si>
  <si>
    <t>As of December 31, 2015</t>
  </si>
  <si>
    <t>closing 2014 - opening 2015 (Costs)</t>
  </si>
  <si>
    <t>closing 2014 - opening 2015 (Acc Dep)</t>
  </si>
  <si>
    <t>Padmounted transformers</t>
  </si>
  <si>
    <t>Acc Dep-Pad mounted Tra</t>
  </si>
  <si>
    <t>Padmounted transformers Spares</t>
  </si>
  <si>
    <t>122276/122286</t>
  </si>
  <si>
    <t>Def Rev CC Pad Tx</t>
  </si>
  <si>
    <t>Acc Rec Def Rev CC Pad Tx</t>
  </si>
  <si>
    <t>Ending 2014</t>
  </si>
  <si>
    <t>As of December 31, 2014</t>
  </si>
  <si>
    <t>closing 2013 - opening 2014 (Costs)</t>
  </si>
  <si>
    <t>closing 2013 - opening 2014 (Acc Dep)</t>
  </si>
  <si>
    <t>Fixed Assets</t>
  </si>
  <si>
    <t>120520</t>
  </si>
  <si>
    <t>Computer Equipment SM</t>
  </si>
  <si>
    <t>126520</t>
  </si>
  <si>
    <t>Acc Dep-Computer Equip SM</t>
  </si>
  <si>
    <t>123200-123245</t>
  </si>
  <si>
    <t>190 - CIP 4Yr Rolling Stock</t>
  </si>
  <si>
    <t>130800-130845.SM</t>
  </si>
  <si>
    <t>295 - CIP - Software - SM</t>
  </si>
  <si>
    <t>Ending 2013</t>
  </si>
  <si>
    <t>less added spares in 2014</t>
  </si>
  <si>
    <t>As of December 31, 2013</t>
  </si>
  <si>
    <t>10.1/ 10</t>
  </si>
  <si>
    <t>Sub-total</t>
  </si>
  <si>
    <t>130181-130182.5YRS</t>
  </si>
  <si>
    <t>130181-130182.10YRS</t>
  </si>
  <si>
    <t>ALECTRA UTILITIES ( HOBNI)</t>
  </si>
  <si>
    <t>Fixed Asset Continuity Schedule</t>
  </si>
  <si>
    <t xml:space="preserve"> </t>
  </si>
  <si>
    <t>As at December 31 2016</t>
  </si>
  <si>
    <t>TOTAL COST</t>
  </si>
  <si>
    <t>TOTAL  Additions</t>
  </si>
  <si>
    <t>DISPOSALS</t>
  </si>
  <si>
    <t>ACC DEPRECIATION</t>
  </si>
  <si>
    <t>DEPRECIATION</t>
  </si>
  <si>
    <t>ACCUM DEPR</t>
  </si>
  <si>
    <t>NBV</t>
  </si>
  <si>
    <t>ACCT</t>
  </si>
  <si>
    <t>DESCRIPTION</t>
  </si>
  <si>
    <t>01/01/2016</t>
  </si>
  <si>
    <t>YTD</t>
  </si>
  <si>
    <t>12/31/2016</t>
  </si>
  <si>
    <t>1805</t>
  </si>
  <si>
    <t>1806</t>
  </si>
  <si>
    <t>Land Rights</t>
  </si>
  <si>
    <t>1808</t>
  </si>
  <si>
    <t>Buildings and Fixtures</t>
  </si>
  <si>
    <t>1815</t>
  </si>
  <si>
    <t>Trans Station Equipment</t>
  </si>
  <si>
    <t>1820</t>
  </si>
  <si>
    <t>Dist Station Equipment</t>
  </si>
  <si>
    <t>1830</t>
  </si>
  <si>
    <t>1835</t>
  </si>
  <si>
    <t>OH Conductors &amp; Devices</t>
  </si>
  <si>
    <t>1840</t>
  </si>
  <si>
    <t>1845</t>
  </si>
  <si>
    <t>U/G Conductors and Devices</t>
  </si>
  <si>
    <t>1850</t>
  </si>
  <si>
    <t>1855</t>
  </si>
  <si>
    <t>Services</t>
  </si>
  <si>
    <t>1860</t>
  </si>
  <si>
    <t>1861</t>
  </si>
  <si>
    <t>Meters - (Legacy Non-Smart)</t>
  </si>
  <si>
    <t>1908</t>
  </si>
  <si>
    <t>Buildings &amp; Fixtures - New wor</t>
  </si>
  <si>
    <t>1915</t>
  </si>
  <si>
    <t>Office Furniture &amp; Equipment</t>
  </si>
  <si>
    <t>1920</t>
  </si>
  <si>
    <t>1930</t>
  </si>
  <si>
    <t>1935</t>
  </si>
  <si>
    <t>1940</t>
  </si>
  <si>
    <t>Tools, Shop and Garage Equip</t>
  </si>
  <si>
    <t>1955</t>
  </si>
  <si>
    <t>Communication Equipment</t>
  </si>
  <si>
    <t>1960</t>
  </si>
  <si>
    <t>Miscellaneous Equipment</t>
  </si>
  <si>
    <t>1980</t>
  </si>
  <si>
    <t>Supervisory Control Equipment</t>
  </si>
  <si>
    <t>2040</t>
  </si>
  <si>
    <t>Components and spares</t>
  </si>
  <si>
    <t>2055</t>
  </si>
  <si>
    <t>Construction Work in Progress-</t>
  </si>
  <si>
    <t>1610</t>
  </si>
  <si>
    <t>Miscellaneous Intangible Plant</t>
  </si>
  <si>
    <t>1995/2440</t>
  </si>
  <si>
    <t>Contributed Capital / Def Revenue</t>
  </si>
  <si>
    <t>1996/2441</t>
  </si>
  <si>
    <t>Contributed Capital Upstream / Def Rev Upsteam</t>
  </si>
  <si>
    <t>Hydro One Financial Statement line</t>
  </si>
  <si>
    <t>TRACT</t>
  </si>
  <si>
    <t>TRDSC</t>
  </si>
  <si>
    <t>Brampton Financial
 Statement line</t>
  </si>
  <si>
    <t>IFRS Balance 
at 01-Jan-15</t>
  </si>
  <si>
    <t>Retirements 
Yr 2015</t>
  </si>
  <si>
    <t>Disposals
Yr 2015</t>
  </si>
  <si>
    <t>Additions 
Yr 2015</t>
  </si>
  <si>
    <t>IFRS Balance at 
31-Dec-15</t>
  </si>
  <si>
    <t>Intangible Plant</t>
  </si>
  <si>
    <t>Acc'd dep'n Intangibles</t>
  </si>
  <si>
    <t>2120</t>
  </si>
  <si>
    <t>Accum Amort - Intangibles</t>
  </si>
  <si>
    <t>Accum Deprec</t>
  </si>
  <si>
    <t>NBV - Intangibles</t>
  </si>
  <si>
    <t>Fixed Assets in Service</t>
  </si>
  <si>
    <t>Land and land rights</t>
  </si>
  <si>
    <t>1807</t>
  </si>
  <si>
    <t>Buildings - Brick</t>
  </si>
  <si>
    <t>1809</t>
  </si>
  <si>
    <t>Sandalwood Building</t>
  </si>
  <si>
    <t>Distribution Equipment</t>
  </si>
  <si>
    <t>1821</t>
  </si>
  <si>
    <t>Dist Station Feeders</t>
  </si>
  <si>
    <t>1831</t>
  </si>
  <si>
    <t>O/H Distribution</t>
  </si>
  <si>
    <t>1836</t>
  </si>
  <si>
    <t>OH Conductors &amp; Devices - Dist</t>
  </si>
  <si>
    <t>1846</t>
  </si>
  <si>
    <t>UG Conductors &amp; Devices - Dist</t>
  </si>
  <si>
    <t>1847</t>
  </si>
  <si>
    <t>UG Conductors &amp; Devices - Res</t>
  </si>
  <si>
    <t>Transformers and Meters</t>
  </si>
  <si>
    <t>1851</t>
  </si>
  <si>
    <t>U/G Dist. Transformers</t>
  </si>
  <si>
    <t>1852</t>
  </si>
  <si>
    <t>44 KV Cust Transformers</t>
  </si>
  <si>
    <t>1854</t>
  </si>
  <si>
    <t>Services - Res O/H</t>
  </si>
  <si>
    <t>1856</t>
  </si>
  <si>
    <t>Services - GS O/H</t>
  </si>
  <si>
    <t>1857</t>
  </si>
  <si>
    <t>Services - GS U/G</t>
  </si>
  <si>
    <t>1858</t>
  </si>
  <si>
    <t>Services - LU O/H</t>
  </si>
  <si>
    <t>1859</t>
  </si>
  <si>
    <t>Services - LU U/G</t>
  </si>
  <si>
    <t>Office and computer equipment</t>
  </si>
  <si>
    <t>Trucks and equipment</t>
  </si>
  <si>
    <t>1950</t>
  </si>
  <si>
    <t>Plant and equipment</t>
  </si>
  <si>
    <t>1995</t>
  </si>
  <si>
    <t>Contributions &amp; Grants - Credi</t>
  </si>
  <si>
    <t>Contributed Capital</t>
  </si>
  <si>
    <t>1996</t>
  </si>
  <si>
    <t>Contributed Capital Upstream</t>
  </si>
  <si>
    <t>2005</t>
  </si>
  <si>
    <t>Property Under Capital Leases</t>
  </si>
  <si>
    <t>Construction in Progress</t>
  </si>
  <si>
    <t>2010</t>
  </si>
  <si>
    <t>Electric Plant Purchased or So</t>
  </si>
  <si>
    <t>Goodwill on Purchase</t>
  </si>
  <si>
    <t>NBV - Fixed Assets in Service</t>
  </si>
  <si>
    <t>Sub total - Cost</t>
  </si>
  <si>
    <t>IFRS Balance 
at 31-Dec-14</t>
  </si>
  <si>
    <t>2015 Acc'd De'n on Retirements</t>
  </si>
  <si>
    <t>2015 Acc'd De'n on Disposals</t>
  </si>
  <si>
    <t>2015 Acc'd Dep'n on Additions</t>
  </si>
  <si>
    <t>Accumulated depreciation</t>
  </si>
  <si>
    <t>2101</t>
  </si>
  <si>
    <t>Accum Deprec Land Rights</t>
  </si>
  <si>
    <t>2103</t>
  </si>
  <si>
    <t>Accum Deprec Bldgs Brick</t>
  </si>
  <si>
    <t>2105</t>
  </si>
  <si>
    <t>ACCUMULATED AMORTIZATION PP&amp;E</t>
  </si>
  <si>
    <t>2106</t>
  </si>
  <si>
    <t>Acc Amort Dist - Trans Station</t>
  </si>
  <si>
    <t>2109</t>
  </si>
  <si>
    <t>Accum Deprec Mun Stations</t>
  </si>
  <si>
    <t>2112</t>
  </si>
  <si>
    <t>Accum Deprec Lines O/H</t>
  </si>
  <si>
    <t>2118</t>
  </si>
  <si>
    <t>ACCUM DEPREC LINES U/G</t>
  </si>
  <si>
    <t>2124</t>
  </si>
  <si>
    <t>Accum Deprec Transformers</t>
  </si>
  <si>
    <t>2130</t>
  </si>
  <si>
    <t>Accum Deprec Meters</t>
  </si>
  <si>
    <t>2133</t>
  </si>
  <si>
    <t>Accum Deprec Other Bldgs</t>
  </si>
  <si>
    <t>2136</t>
  </si>
  <si>
    <t>Accum Deprec Office Equip</t>
  </si>
  <si>
    <t>2139</t>
  </si>
  <si>
    <t>Accum Deprec Comp Equip</t>
  </si>
  <si>
    <t>2145</t>
  </si>
  <si>
    <t>Accum Deprec Rolling Stk</t>
  </si>
  <si>
    <t>2148</t>
  </si>
  <si>
    <t>Accum Deprec Stores Equip</t>
  </si>
  <si>
    <t>2149</t>
  </si>
  <si>
    <t>Acc Depn Power Operated Equip</t>
  </si>
  <si>
    <t>2151</t>
  </si>
  <si>
    <t>Accum Deprec Tools &amp; Inst</t>
  </si>
  <si>
    <t>2160</t>
  </si>
  <si>
    <t>Acc Amort Genrl - Communicatio</t>
  </si>
  <si>
    <t>2172</t>
  </si>
  <si>
    <t>Accum Deprec S Cont Equip</t>
  </si>
  <si>
    <t>2175</t>
  </si>
  <si>
    <t>Accum Deprec Sent Lights</t>
  </si>
  <si>
    <t>Sub total - Acc'd Dep'n</t>
  </si>
  <si>
    <t>Net Book Value - F/A in Service</t>
  </si>
  <si>
    <t>Net Fixed Assets per F/S</t>
  </si>
  <si>
    <t>Acc'd dep'n Deferred Revenue</t>
  </si>
  <si>
    <t>Accum Amort - Deferred Revenue</t>
  </si>
  <si>
    <t>NBV - Deferred Revenue</t>
  </si>
  <si>
    <t>Total NBV</t>
  </si>
  <si>
    <t>Horizon Utilities Corporation  - Distribution &amp; Operations - Combined</t>
  </si>
  <si>
    <t>December 31, 2016</t>
  </si>
  <si>
    <t>Co 11/12</t>
  </si>
  <si>
    <t>Useful Life</t>
  </si>
  <si>
    <t>Component</t>
  </si>
  <si>
    <t>Component Description</t>
  </si>
  <si>
    <t>Opening 
Balance</t>
  </si>
  <si>
    <t>Closing 
Balance</t>
  </si>
  <si>
    <t>Land - Substations</t>
  </si>
  <si>
    <t>Buildings - Substations</t>
  </si>
  <si>
    <t>5</t>
  </si>
  <si>
    <t>1810</t>
  </si>
  <si>
    <t>Substation Transformers</t>
  </si>
  <si>
    <t>1822</t>
  </si>
  <si>
    <t>Substation Switchgear and Other Elements</t>
  </si>
  <si>
    <t>1823</t>
  </si>
  <si>
    <t>Substation Breakers and Reclosures</t>
  </si>
  <si>
    <t>50</t>
  </si>
  <si>
    <t>Poles, Towers and Fixtures - Concrete</t>
  </si>
  <si>
    <t>1832</t>
  </si>
  <si>
    <t>Poles, Towers and Fixtures - Wood</t>
  </si>
  <si>
    <t>1837</t>
  </si>
  <si>
    <t>Overhead Conductors and Devices Switches</t>
  </si>
  <si>
    <t>30</t>
  </si>
  <si>
    <t>1838</t>
  </si>
  <si>
    <t>Overhead Conductors and Devices Capacitor Banks</t>
  </si>
  <si>
    <t>1839</t>
  </si>
  <si>
    <t>Overhead Conductors and Devices Primary</t>
  </si>
  <si>
    <t>1843</t>
  </si>
  <si>
    <t>Underground Conduit Chanmbers and Other Elements</t>
  </si>
  <si>
    <t>70</t>
  </si>
  <si>
    <t>1844</t>
  </si>
  <si>
    <t>Underground Conductors and Devices Primary PILC</t>
  </si>
  <si>
    <t>Underground Conductors and Devices Primary XLPE</t>
  </si>
  <si>
    <t>Underground Conductors and Devices Secondary and Service in Duct</t>
  </si>
  <si>
    <t>25</t>
  </si>
  <si>
    <t>1848</t>
  </si>
  <si>
    <t>Underground Conductors and Devices Secondary and Service Direct Buried</t>
  </si>
  <si>
    <t>1849</t>
  </si>
  <si>
    <t>Line Transformers Overhead</t>
  </si>
  <si>
    <t>Line Transformers Underground</t>
  </si>
  <si>
    <t>Meters - Wholesale and Interval</t>
  </si>
  <si>
    <t>1863</t>
  </si>
  <si>
    <t>1865</t>
  </si>
  <si>
    <t>Meters - CT and PT</t>
  </si>
  <si>
    <t>1869</t>
  </si>
  <si>
    <t>1905</t>
  </si>
  <si>
    <t>1906</t>
  </si>
  <si>
    <t>1910</t>
  </si>
  <si>
    <t>10</t>
  </si>
  <si>
    <t>Office Furniture and Equipment</t>
  </si>
  <si>
    <t>3</t>
  </si>
  <si>
    <t>Computer Equipment - Hardware 3 years</t>
  </si>
  <si>
    <t>1921</t>
  </si>
  <si>
    <t>Computer Equipment - Pre March 2004</t>
  </si>
  <si>
    <t>1922</t>
  </si>
  <si>
    <t>Computer Equipment - Hardware 5 years</t>
  </si>
  <si>
    <t>Transportation Heavy and Trailers</t>
  </si>
  <si>
    <t>8</t>
  </si>
  <si>
    <t>1931</t>
  </si>
  <si>
    <t>Transportation Light vehicles</t>
  </si>
  <si>
    <t>1932</t>
  </si>
  <si>
    <t>Transportation Passenger vehicles</t>
  </si>
  <si>
    <t>Tools, Shop and Garage Equipment</t>
  </si>
  <si>
    <t>1945</t>
  </si>
  <si>
    <t>Measurement and Testing Equipment</t>
  </si>
  <si>
    <t>1970</t>
  </si>
  <si>
    <t>Load Management Controls - Customer Premises</t>
  </si>
  <si>
    <t>20</t>
  </si>
  <si>
    <t>1975</t>
  </si>
  <si>
    <t>Solar PV - Panels and Racking</t>
  </si>
  <si>
    <t>1976</t>
  </si>
  <si>
    <t>Solar PV - Invertors</t>
  </si>
  <si>
    <t>1981</t>
  </si>
  <si>
    <t>System Supervisory Protection and control</t>
  </si>
  <si>
    <t>1982</t>
  </si>
  <si>
    <t>System Supervisory Protection</t>
  </si>
  <si>
    <t>1985</t>
  </si>
  <si>
    <t>Sentinel Lighting Rental Units</t>
  </si>
  <si>
    <t>Contributions and Grants</t>
  </si>
  <si>
    <t>S/S Contribution</t>
  </si>
  <si>
    <t>2050</t>
  </si>
  <si>
    <t>Work in process - distribution</t>
  </si>
  <si>
    <t>Work in process - other</t>
  </si>
  <si>
    <t>WIP transferred to Completed construction 2055</t>
  </si>
  <si>
    <t>Total Fixed Assets</t>
  </si>
  <si>
    <t>1609</t>
  </si>
  <si>
    <t>Substation contributions</t>
  </si>
  <si>
    <t>1611</t>
  </si>
  <si>
    <t>Software - 3 years</t>
  </si>
  <si>
    <t>1612</t>
  </si>
  <si>
    <t>Software - 5 years</t>
  </si>
  <si>
    <t>Total Intangible Assets</t>
  </si>
  <si>
    <t>Leased Assets</t>
  </si>
  <si>
    <t>Leased equipment</t>
  </si>
  <si>
    <t>Total Leased Assets</t>
  </si>
  <si>
    <t>Total Fixed, Intangible and Leased Assets</t>
  </si>
  <si>
    <t>Capital contributions - Distribution</t>
  </si>
  <si>
    <t>Capital Contributions - Fit</t>
  </si>
  <si>
    <t>Capital contributions - Total</t>
  </si>
  <si>
    <t>Regulatory Deferral - Total</t>
  </si>
  <si>
    <t xml:space="preserve">Opening Balances </t>
  </si>
  <si>
    <t>Horizon Utilities Corporation</t>
  </si>
  <si>
    <t>December 31, 2015</t>
  </si>
  <si>
    <t>Opening Balance</t>
  </si>
  <si>
    <t>Generators</t>
  </si>
  <si>
    <t>Land -  substations</t>
  </si>
  <si>
    <t>Buildings - substations</t>
  </si>
  <si>
    <t>Leasehold improvements</t>
  </si>
  <si>
    <t>Substation transformers</t>
  </si>
  <si>
    <t>Substation switchgear and other elements</t>
  </si>
  <si>
    <t>Substation breakers and reclosures</t>
  </si>
  <si>
    <t>Poles, towers and fixtures - concrete</t>
  </si>
  <si>
    <t>Poles, towers and fixtures - wood</t>
  </si>
  <si>
    <t>Overhead conductors and devices - secondary service</t>
  </si>
  <si>
    <t>Overhead conductors and devices - switches</t>
  </si>
  <si>
    <t>Overhead conductors and devices - capacitor banks</t>
  </si>
  <si>
    <t>Overhead conductors and devices - primary</t>
  </si>
  <si>
    <t>Underground conduit chambers and other elements</t>
  </si>
  <si>
    <t>Underground conductors and devices - primary PILC</t>
  </si>
  <si>
    <t>Underground conductors and devices - primary XLPE</t>
  </si>
  <si>
    <t>Underground conductors and devices - secondary and service in duct</t>
  </si>
  <si>
    <t>Underground conductors and devices - secondary and service direct buried</t>
  </si>
  <si>
    <t>Underground conductors and devices - switches and switchgear</t>
  </si>
  <si>
    <t>Line transformers - overhead</t>
  </si>
  <si>
    <t>Line transformers - underground</t>
  </si>
  <si>
    <t>Meters - CTs and PTs</t>
  </si>
  <si>
    <t>Smart meters - residential</t>
  </si>
  <si>
    <t>Smart meters - commercial</t>
  </si>
  <si>
    <t>Land rights</t>
  </si>
  <si>
    <t xml:space="preserve">Buildings </t>
  </si>
  <si>
    <t>Furniture and fixtures</t>
  </si>
  <si>
    <t>Computer - hardware post Mar 22/04 - 3 years</t>
  </si>
  <si>
    <t>Computer - hardware pre March 22/04 -  5 years</t>
  </si>
  <si>
    <t>Computer - hardware post Mar 22/04 - 5 years</t>
  </si>
  <si>
    <t xml:space="preserve">Vehicles - Heavy &amp; Trailers </t>
  </si>
  <si>
    <t xml:space="preserve">Vehicles - Light </t>
  </si>
  <si>
    <t>Vehicles - Passenger</t>
  </si>
  <si>
    <t>Stores equipment</t>
  </si>
  <si>
    <t>Tools, shop &amp; garage equipment</t>
  </si>
  <si>
    <t>Measurement &amp; testing equipment</t>
  </si>
  <si>
    <t>Power operated equipment</t>
  </si>
  <si>
    <t>Communications equipment</t>
  </si>
  <si>
    <t>Load management controls</t>
  </si>
  <si>
    <t>System supervisory protection and control</t>
  </si>
  <si>
    <t>System supervisory</t>
  </si>
  <si>
    <t>Hydro One substation contribution</t>
  </si>
  <si>
    <t>Contributions &amp; grants</t>
  </si>
  <si>
    <t>Computer - software - 3 years</t>
  </si>
  <si>
    <t>Computer - software - 5 years</t>
  </si>
  <si>
    <t>Hydro One substation contributions</t>
  </si>
  <si>
    <t>Computer - hardware</t>
  </si>
  <si>
    <t>As of December 31, 2017</t>
  </si>
  <si>
    <t>Alectra mapping</t>
  </si>
  <si>
    <t>Operating Software - CDM</t>
  </si>
  <si>
    <t>Acc. Amort. Software Intan CDM</t>
  </si>
  <si>
    <t>Alectra Utilities Corp. - PowerStream</t>
  </si>
  <si>
    <t>Update:</t>
  </si>
  <si>
    <t>USEFUL</t>
  </si>
  <si>
    <t>CLASS</t>
  </si>
  <si>
    <t>ACCUM DEP</t>
  </si>
  <si>
    <t xml:space="preserve">Adjustments </t>
  </si>
  <si>
    <t>Net Book value</t>
  </si>
  <si>
    <t>Ref.</t>
  </si>
  <si>
    <t>LIFE</t>
  </si>
  <si>
    <t>Jan 1 - Dec 31 2017</t>
  </si>
  <si>
    <t>Adjustment</t>
  </si>
  <si>
    <t>check end accdep</t>
  </si>
  <si>
    <t>Smart Grid</t>
  </si>
  <si>
    <t>Smart Grid CDM</t>
  </si>
  <si>
    <t>Meter Cost deferral</t>
  </si>
  <si>
    <t>F</t>
  </si>
  <si>
    <t>Organizational Cost</t>
  </si>
  <si>
    <t>Intangibles</t>
  </si>
  <si>
    <t>Barrie - Cont.Capi.-Ont.Hydro</t>
  </si>
  <si>
    <t>SG PCS Application Software</t>
  </si>
  <si>
    <t>A</t>
  </si>
  <si>
    <t xml:space="preserve">Land </t>
  </si>
  <si>
    <t>PPE</t>
  </si>
  <si>
    <t>B</t>
  </si>
  <si>
    <t>Building &amp; Fixtures</t>
  </si>
  <si>
    <t>I</t>
  </si>
  <si>
    <t>Major Spare Parts</t>
  </si>
  <si>
    <t>C</t>
  </si>
  <si>
    <t>Transformer Stations</t>
  </si>
  <si>
    <t>Power Transformer -other</t>
  </si>
  <si>
    <t>Tap Changer</t>
  </si>
  <si>
    <t>Winding</t>
  </si>
  <si>
    <t>230 KV Bus &amp; Equip. Support Steel</t>
  </si>
  <si>
    <t>Distribution Stations</t>
  </si>
  <si>
    <t>Grounding System</t>
  </si>
  <si>
    <t>Protection &amp; Control System TS</t>
  </si>
  <si>
    <t>SwitchGear and relays</t>
  </si>
  <si>
    <t>Capacitor Banks</t>
  </si>
  <si>
    <t xml:space="preserve">Power Transformer </t>
  </si>
  <si>
    <t xml:space="preserve">Protection &amp; Control System </t>
  </si>
  <si>
    <t>E</t>
  </si>
  <si>
    <t>O/H Cond &amp; Devices</t>
  </si>
  <si>
    <t>U/G Conduit</t>
  </si>
  <si>
    <t>U/G Cond &amp; Devices</t>
  </si>
  <si>
    <t>Cable Injections</t>
  </si>
  <si>
    <t>D</t>
  </si>
  <si>
    <t>O/H Transformers</t>
  </si>
  <si>
    <t>U/G transformers</t>
  </si>
  <si>
    <t>O/H Services</t>
  </si>
  <si>
    <t>Leased Property</t>
  </si>
  <si>
    <t>Street Lighting</t>
  </si>
  <si>
    <t>SG Micro Grid Devices</t>
  </si>
  <si>
    <t>SG Electric Vehicles</t>
  </si>
  <si>
    <t>SG EV Charging Stations</t>
  </si>
  <si>
    <t>SG Enclosure</t>
  </si>
  <si>
    <t>SG Power Conditioning System (</t>
  </si>
  <si>
    <t>Smart Grid storage EMS</t>
  </si>
  <si>
    <t>Solar panel EMS smart grid</t>
  </si>
  <si>
    <t>SG Solar Inverter</t>
  </si>
  <si>
    <t>SG Solar Racking</t>
  </si>
  <si>
    <t>SG Solar Wires &amp; Parts</t>
  </si>
  <si>
    <t>SG Transformer</t>
  </si>
  <si>
    <t>SG Switchgear + Relay</t>
  </si>
  <si>
    <t>Building &amp; Fixtures (NEW)</t>
  </si>
  <si>
    <t>LH Improvements - JOC/Cochrane</t>
  </si>
  <si>
    <t>Building - Structure</t>
  </si>
  <si>
    <t>Building - Windows</t>
  </si>
  <si>
    <t>Barrie Hydro building - Structural</t>
  </si>
  <si>
    <t>Office Furniture &amp; Equip.</t>
  </si>
  <si>
    <t>Barrie Hydro building - Other</t>
  </si>
  <si>
    <t>Computer hardware</t>
  </si>
  <si>
    <t>Desktops/Laptops (includes monitor)</t>
  </si>
  <si>
    <t>Servers (Including servers and SAN)</t>
  </si>
  <si>
    <t>MFP's (including all printers)</t>
  </si>
  <si>
    <t>Switchers/ Routers</t>
  </si>
  <si>
    <t>Computer Software</t>
  </si>
  <si>
    <t>Computer Software Operations</t>
  </si>
  <si>
    <t>CIS Software</t>
  </si>
  <si>
    <t>IT projects merger</t>
  </si>
  <si>
    <t>Vehicles - Large</t>
  </si>
  <si>
    <t>Trailers</t>
  </si>
  <si>
    <t>Tools, Shop &amp; Garage</t>
  </si>
  <si>
    <t>Wireless Communication Devices</t>
  </si>
  <si>
    <t>Misc. Assets</t>
  </si>
  <si>
    <t>Process Re-Engineering</t>
  </si>
  <si>
    <t>Water Heaters</t>
  </si>
  <si>
    <t>System Supervisory Equip</t>
  </si>
  <si>
    <t>RTU</t>
  </si>
  <si>
    <t>Display Wall</t>
  </si>
  <si>
    <t>Sentinel Light</t>
  </si>
  <si>
    <t>H</t>
  </si>
  <si>
    <t>Capital Contribution</t>
  </si>
  <si>
    <t>Capital Contribution TS Equip.</t>
  </si>
  <si>
    <t>CC</t>
  </si>
  <si>
    <t>SG Capital Contributions</t>
  </si>
  <si>
    <t>Leased Property- 80 Addiscott Dr.</t>
  </si>
  <si>
    <t>G</t>
  </si>
  <si>
    <t>W.I.P.</t>
  </si>
  <si>
    <t>n/a</t>
  </si>
  <si>
    <t>WIP</t>
  </si>
  <si>
    <t xml:space="preserve">RGEN Non Utility </t>
  </si>
  <si>
    <t>Contra RGEN Non utility</t>
  </si>
  <si>
    <t>Non-Utility Property Owned</t>
  </si>
  <si>
    <t>Other</t>
  </si>
  <si>
    <t>W.I.P. - FIT4 Solar</t>
  </si>
  <si>
    <t>ALECTRA UTILITIES (LEGACY HOBNI)</t>
  </si>
  <si>
    <t xml:space="preserve">December 31 2017 for IFRS </t>
  </si>
  <si>
    <t>Trailing</t>
  </si>
  <si>
    <t>Dep Trailing Costs</t>
  </si>
  <si>
    <t>Alectra USofA</t>
  </si>
  <si>
    <t>UL</t>
  </si>
  <si>
    <t>CATEGORY</t>
  </si>
  <si>
    <t>TYPE</t>
  </si>
  <si>
    <t>Dec YTD</t>
  </si>
  <si>
    <t>12/31/2017</t>
  </si>
  <si>
    <t>Costs</t>
  </si>
  <si>
    <t>Intang</t>
  </si>
  <si>
    <t>PP&amp;E</t>
  </si>
  <si>
    <t>various</t>
  </si>
  <si>
    <t>45/50</t>
  </si>
  <si>
    <t>30/50</t>
  </si>
  <si>
    <t>40/75</t>
  </si>
  <si>
    <t>20/35/50</t>
  </si>
  <si>
    <t>5/15/25</t>
  </si>
  <si>
    <t>7/10</t>
  </si>
  <si>
    <t>7/15</t>
  </si>
  <si>
    <t>OMIT</t>
  </si>
  <si>
    <t>Year</t>
  </si>
  <si>
    <t>201712</t>
  </si>
  <si>
    <t>Electricity Distribution Operations</t>
  </si>
  <si>
    <t>December 31, 2017</t>
  </si>
  <si>
    <t>Company 11</t>
  </si>
  <si>
    <t>Alectra Mapping USofA</t>
  </si>
  <si>
    <t>Proceeds on Disposal</t>
  </si>
  <si>
    <t>Gain (Loss) on Disposal</t>
  </si>
  <si>
    <t>Work in process</t>
  </si>
  <si>
    <t>Regulatory Deferral</t>
  </si>
  <si>
    <t>App2-BA</t>
  </si>
  <si>
    <t>From App 2-BA</t>
  </si>
  <si>
    <t>Alectra USofA Cost</t>
  </si>
  <si>
    <t>Alectra USofA AccDep</t>
  </si>
  <si>
    <t>cost</t>
  </si>
  <si>
    <t>accdep</t>
  </si>
  <si>
    <t>total</t>
  </si>
  <si>
    <t>From App2-BA</t>
  </si>
  <si>
    <t>Brampton Hydro</t>
  </si>
  <si>
    <t>Alectra Utilities</t>
  </si>
  <si>
    <t xml:space="preserve">Fixed Asset Continuity Schedule </t>
  </si>
  <si>
    <t>Combined</t>
  </si>
  <si>
    <t>As filed in 1-SEC-24_Attach 3 App 2-BA</t>
  </si>
  <si>
    <t>ALECTRA INC (Enersource)</t>
  </si>
  <si>
    <t>As of December 31, 2018</t>
  </si>
  <si>
    <t>OEB</t>
  </si>
  <si>
    <t>126250</t>
  </si>
  <si>
    <t>CONTRA</t>
  </si>
  <si>
    <t>120250</t>
  </si>
  <si>
    <t>Missing</t>
  </si>
  <si>
    <t>130104</t>
  </si>
  <si>
    <t>ERP</t>
  </si>
  <si>
    <t>Operating Software - ERP Conv Proj1</t>
  </si>
  <si>
    <t>Acc. Amort. Software Intan ERP 5YRS</t>
  </si>
  <si>
    <t>Operating Software - ERP Conv Proj2</t>
  </si>
  <si>
    <t>Acc. Amort. Software Intan ERP 10YRS</t>
  </si>
  <si>
    <t>CIS</t>
  </si>
  <si>
    <t>Operating Software - CIS Conv Proj1</t>
  </si>
  <si>
    <t>Acc. Amort. Software Intan CIS 5YRS</t>
  </si>
  <si>
    <t>Operating Software - CIS Conv Proj2</t>
  </si>
  <si>
    <t>Acc. Amort. Software Intan CIS 10YRS</t>
  </si>
  <si>
    <t xml:space="preserve">298 - CIP - Easements               </t>
  </si>
  <si>
    <t xml:space="preserve">PowerStream Inc.  </t>
  </si>
  <si>
    <t>Dec.31, 2018</t>
  </si>
  <si>
    <t>2018</t>
  </si>
  <si>
    <t>Alectra Mapping</t>
  </si>
  <si>
    <t>USEFUL LIFE</t>
  </si>
  <si>
    <t>CLASS: Per Notes 7 &amp; 8</t>
  </si>
  <si>
    <t>Balances cost</t>
  </si>
  <si>
    <t>additions cost</t>
  </si>
  <si>
    <t>Disposals - cost</t>
  </si>
  <si>
    <t>Transfer of Assets to Assets for Sale - cost</t>
  </si>
  <si>
    <t>Balances - cost</t>
  </si>
  <si>
    <t>Balances - acc dep</t>
  </si>
  <si>
    <t>Additions - acc dep</t>
  </si>
  <si>
    <t>Disposals - acc dep</t>
  </si>
  <si>
    <t>Transfer of Assets to Assets for Sale - acc dep</t>
  </si>
  <si>
    <t>RGen</t>
  </si>
  <si>
    <t>Smart Grid CDM Capital</t>
  </si>
  <si>
    <t>MIST Meter Capital</t>
  </si>
  <si>
    <t>Land &amp; Building</t>
  </si>
  <si>
    <t>Building &amp; Fixtures(a)</t>
  </si>
  <si>
    <t>Distribution Assets and Others</t>
  </si>
  <si>
    <t>SwitchGear and relays(a)</t>
  </si>
  <si>
    <t>SwitchGear and relays(b)</t>
  </si>
  <si>
    <t>SG Micro Grid Devices + Equipment</t>
  </si>
  <si>
    <t>SG Container</t>
  </si>
  <si>
    <t>SG Power Conditioning System (PCS)</t>
  </si>
  <si>
    <t>SG Battery Energy Storage System (BESS)</t>
  </si>
  <si>
    <t>SG Solar Panels</t>
  </si>
  <si>
    <t>SG Switchgear + Relays</t>
  </si>
  <si>
    <t>Building &amp; Fixtures(b)</t>
  </si>
  <si>
    <t>Capital Contribution - Non Distribution Assets</t>
  </si>
  <si>
    <t>General Capital Solar Costs</t>
  </si>
  <si>
    <t>Sub-total PPE</t>
  </si>
  <si>
    <t xml:space="preserve">Regulatory assets </t>
  </si>
  <si>
    <t>SG  Application Software</t>
  </si>
  <si>
    <t>W.I.P. - Intangible</t>
  </si>
  <si>
    <t>IT projects merger 2</t>
  </si>
  <si>
    <t>Sub-total Intangibles</t>
  </si>
  <si>
    <t>Defferred Revenue</t>
  </si>
  <si>
    <t>Defer</t>
  </si>
  <si>
    <t>Capital Contribution Smart Grid</t>
  </si>
  <si>
    <t>Sub-total Deferred Revenue</t>
  </si>
  <si>
    <t>LDC Total</t>
  </si>
  <si>
    <t xml:space="preserve">December 31 2018 for MIFRS </t>
  </si>
  <si>
    <t>Adjustments</t>
  </si>
  <si>
    <t>Alectra OEB mapping</t>
  </si>
  <si>
    <t>Horizon Holdings Inc. Consolidated</t>
  </si>
  <si>
    <t>Company 93C</t>
  </si>
  <si>
    <t>Transfer of Assets to Assets for Sale</t>
  </si>
  <si>
    <t>1190</t>
  </si>
  <si>
    <t>Assets held for sale</t>
  </si>
  <si>
    <t>Leasehold Improvements(1)</t>
  </si>
  <si>
    <t>Meters - Stranded Meters</t>
  </si>
  <si>
    <t>Leasehold Improvements(2)</t>
  </si>
  <si>
    <t xml:space="preserve">Alectra Inc.  </t>
  </si>
  <si>
    <t>Guelph Fixed Asset Continuity Schedule - MIFRS</t>
  </si>
  <si>
    <t>As of December 31, 2019</t>
  </si>
  <si>
    <t>2019</t>
  </si>
  <si>
    <t>OBJECT ACCOUNT</t>
  </si>
  <si>
    <t>Rate Base Grouping</t>
  </si>
  <si>
    <t>Classification</t>
  </si>
  <si>
    <t>OEB Account</t>
  </si>
  <si>
    <t>Land and Buildings</t>
  </si>
  <si>
    <t>GU-PPE</t>
  </si>
  <si>
    <t>Transformer Station Equipment - Normally Primary above 50 kV</t>
  </si>
  <si>
    <t>TS Primary Above 50</t>
  </si>
  <si>
    <t>Transformer Station</t>
  </si>
  <si>
    <t>Distribution Station Equipment - Normally Primary below 50 kV</t>
  </si>
  <si>
    <t>Distribution Station</t>
  </si>
  <si>
    <t>Poles, Towers and Fixtures</t>
  </si>
  <si>
    <t>Poles, Wires</t>
  </si>
  <si>
    <t>Distribution Assets</t>
  </si>
  <si>
    <t>Overhead Conductors and Devices</t>
  </si>
  <si>
    <t>Underground Conductors and Devices</t>
  </si>
  <si>
    <t>Line Transformers (OH)</t>
  </si>
  <si>
    <t>Line Transformers (UG)</t>
  </si>
  <si>
    <t>Services (OH)</t>
  </si>
  <si>
    <t>Services and Meters</t>
  </si>
  <si>
    <t>Services (UG)</t>
  </si>
  <si>
    <t>Meters - Distribution Meters</t>
  </si>
  <si>
    <t xml:space="preserve">Meters - Smart Meters </t>
  </si>
  <si>
    <t>Meters - Smart Meters (Software)</t>
  </si>
  <si>
    <t>Meters - Smart Meters (Hardware)</t>
  </si>
  <si>
    <t>Meters - Smart Meters (LAN Communication)</t>
  </si>
  <si>
    <t>Meters - Smart Meters (WAN Communication)</t>
  </si>
  <si>
    <t>ENVIDA ASSETS / GENERATORS &amp; CONDENSORS</t>
  </si>
  <si>
    <t>Non-Distribution Asset</t>
  </si>
  <si>
    <t>Generation Assets- Biogas</t>
  </si>
  <si>
    <t>ENVIDA ASSETS / GAS COLLECTION SYSTEM</t>
  </si>
  <si>
    <t>ENVIDA ASSETS / BUILDINGS &amp; FIXTURES</t>
  </si>
  <si>
    <t>ENVIDA ASSETS / ACCESSORY ELEC EQUIPMENT</t>
  </si>
  <si>
    <t>ENVIDA ASSETS / WHOLESALE METERS</t>
  </si>
  <si>
    <t>ENVIDA ASSETS / SOUTHGATE SOLAR PANELS</t>
  </si>
  <si>
    <t>Equipment</t>
  </si>
  <si>
    <t>Generation Assets - Solar</t>
  </si>
  <si>
    <t>Solar Panels - Arlen TS</t>
  </si>
  <si>
    <t>ENVIDA ASSETS / ELECTRIC CHARGING STATION</t>
  </si>
  <si>
    <t>Electric Charging Station</t>
  </si>
  <si>
    <t>Other Assets</t>
  </si>
  <si>
    <t>IT Assets</t>
  </si>
  <si>
    <t>Rolling Stock - Large Trucks</t>
  </si>
  <si>
    <t>Rolling Stock - Small Trucks &amp; Cars</t>
  </si>
  <si>
    <t xml:space="preserve">Load Management Controls - Customer Premises </t>
  </si>
  <si>
    <t>System Supervisory Equipment - SCADA</t>
  </si>
  <si>
    <t>Other Distribution Assets</t>
  </si>
  <si>
    <t>SCADA</t>
  </si>
  <si>
    <t>Sentinel Lighting Rentals</t>
  </si>
  <si>
    <t>General Plant - Other</t>
  </si>
  <si>
    <t>Contribution and Grants - Pre IFRS</t>
  </si>
  <si>
    <t>Pre IFRS Contibuted Capital</t>
  </si>
  <si>
    <t>Non Distribution Assets - Not in Use</t>
  </si>
  <si>
    <t>CIP (including CIAC)</t>
  </si>
  <si>
    <t>WiP - Non Distribution Assets</t>
  </si>
  <si>
    <t>WIP - AFUDC</t>
  </si>
  <si>
    <t>WIP - Distribution System</t>
  </si>
  <si>
    <t>WIP - Spare Parts - Transformers and Meters</t>
  </si>
  <si>
    <t>WIP - Spare Parts</t>
  </si>
  <si>
    <t>TOTAL PP&amp;E</t>
  </si>
  <si>
    <t>Software</t>
  </si>
  <si>
    <t>TOTAL INTANGIBLES</t>
  </si>
  <si>
    <t>Photocopiers/Printers</t>
  </si>
  <si>
    <t>TOTAL ROU (RIGHT OF USE) ASSETS</t>
  </si>
  <si>
    <t>TOTAL FIXED ASSETS, INTANGIBLES AND ROU ASSETS</t>
  </si>
  <si>
    <t>GU-DEFREV</t>
  </si>
  <si>
    <t>UG Conduit</t>
  </si>
  <si>
    <t>UG Conductors &amp; Devices</t>
  </si>
  <si>
    <t>OH Transformers</t>
  </si>
  <si>
    <t>OH Services</t>
  </si>
  <si>
    <t>UG Services</t>
  </si>
  <si>
    <t>Metering</t>
  </si>
  <si>
    <t>Arlen TS</t>
  </si>
  <si>
    <t>EV Charging Station</t>
  </si>
  <si>
    <t>Building</t>
  </si>
  <si>
    <t>TOTAL CONTRIBUTIONS/DEFERRED REVENUE</t>
  </si>
  <si>
    <t xml:space="preserve">GRAND TOTAL </t>
  </si>
  <si>
    <t>Ending 2018</t>
  </si>
  <si>
    <t>Consolidated Fixed Asset Continuity Schedule</t>
  </si>
  <si>
    <t>Adjustements</t>
  </si>
  <si>
    <t>Adjusted Opening</t>
  </si>
  <si>
    <t>Comments</t>
  </si>
  <si>
    <t>Legacy Utility</t>
  </si>
  <si>
    <t>Ending 2017</t>
  </si>
  <si>
    <t>Guelph Hydro Electric Systems</t>
  </si>
  <si>
    <t xml:space="preserve">License Number ED-2002-0565, File Number </t>
  </si>
  <si>
    <t>IFRS</t>
  </si>
  <si>
    <t xml:space="preserve">As of December 31, 2017  ACTUAL </t>
  </si>
  <si>
    <t>CCA Class</t>
  </si>
  <si>
    <t>Transfer</t>
  </si>
  <si>
    <t>Balance</t>
  </si>
  <si>
    <t>Out of CIP</t>
  </si>
  <si>
    <t>Misc Adjust</t>
  </si>
  <si>
    <t>Load Management Controls - Utility Premises</t>
  </si>
  <si>
    <t>System Supervisory Equipment</t>
  </si>
  <si>
    <t>Other Utility Plant</t>
  </si>
  <si>
    <t xml:space="preserve">Total before Work in Process / Re-allocation of amortization </t>
  </si>
  <si>
    <t>C - WIP - AFUDC</t>
  </si>
  <si>
    <t>Total before Construction Work in Process</t>
  </si>
  <si>
    <t>Distribution Assets - Construction in Progress</t>
  </si>
  <si>
    <t>CIP - Capitalized transformers &amp; meters not in use</t>
  </si>
  <si>
    <t>Total after Construction Work in Process</t>
  </si>
  <si>
    <t>Less:  Fully Allocated Depreciation</t>
  </si>
  <si>
    <t>Per  gl as at Dec 31, 2017</t>
  </si>
  <si>
    <t>Tools</t>
  </si>
  <si>
    <t>OEB gross cost</t>
  </si>
  <si>
    <t>OEB acc'd amort'n</t>
  </si>
  <si>
    <t>intang asset</t>
  </si>
  <si>
    <t>zigbee chip</t>
  </si>
  <si>
    <t>gross cost before cap contributions</t>
  </si>
  <si>
    <t xml:space="preserve">Less: gross capital contributions </t>
  </si>
  <si>
    <t>In Deferred Rev for IFRS purposes</t>
  </si>
  <si>
    <t xml:space="preserve">Less: acc'd amort'n on capital contributions </t>
  </si>
  <si>
    <t>gross cost net of cap contributions</t>
  </si>
  <si>
    <t>Acc'd amort'n net of cap contributions</t>
  </si>
  <si>
    <t>Capital Expenditures</t>
  </si>
  <si>
    <t>Capital additions per IFRS</t>
  </si>
  <si>
    <t>Less: opening C-Wip</t>
  </si>
  <si>
    <t>intangible assets</t>
  </si>
  <si>
    <t>Capital expenditures before cap contributions</t>
  </si>
  <si>
    <t>Less: current year cap contributions</t>
  </si>
  <si>
    <t>Cap expend. Net of cap contributions</t>
  </si>
  <si>
    <t>Per Mike W cap ex doc.</t>
  </si>
  <si>
    <t>Net depn plus intang.</t>
  </si>
  <si>
    <t>per FS</t>
  </si>
  <si>
    <t>net difference</t>
  </si>
  <si>
    <t>Poles, towers, fixtures</t>
  </si>
  <si>
    <t>OH conductor &amp; devices</t>
  </si>
  <si>
    <t>UG conduit</t>
  </si>
  <si>
    <t>UG conductor &amp; devices</t>
  </si>
  <si>
    <t>OH transformers</t>
  </si>
  <si>
    <t>UG transformers</t>
  </si>
  <si>
    <t>OH services</t>
  </si>
  <si>
    <t>UG services</t>
  </si>
  <si>
    <t>Distribution meters</t>
  </si>
  <si>
    <t>Arlen's Transformer Station</t>
  </si>
  <si>
    <t>Ending 2016</t>
  </si>
  <si>
    <t>As of December 31, 2016 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</si>
</sst>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_);_(* \(#,##0\);_(* &quot;-&quot;??_);_(@_)"/>
    <numFmt numFmtId="167" formatCode="_-* #,##0.00_-;\-* #,##0.00_-;_-* &quot;-&quot;??_-;_-@_-"/>
    <numFmt numFmtId="168" formatCode="_-\ #,##0_-;\ \(#,##0\);_-\ &quot;-&quot;_-;_-@_-"/>
    <numFmt numFmtId="169" formatCode="#,##0_ ;\-#,##0\ "/>
    <numFmt numFmtId="170" formatCode="0.0"/>
    <numFmt numFmtId="171" formatCode="_-* #,##0_-;\-* #,##0_-;_-* &quot;-&quot;??_-;_-@_-"/>
    <numFmt numFmtId="172" formatCode="#,##0.00_ ;\-#,##0.00\ "/>
    <numFmt numFmtId="173" formatCode="mmmm\ dd\,\ yyyy"/>
    <numFmt numFmtId="174" formatCode="[$-409]d/mmm/yy;@"/>
    <numFmt numFmtId="175" formatCode="[$-409]mmmm\ d\,\ yyyy;@"/>
    <numFmt numFmtId="176" formatCode="[$-409]d\-mmm\-yy;@"/>
    <numFmt numFmtId="177" formatCode="_(&quot;$&quot;* #,##0_);_(&quot;$&quot;* \(#,##0\);_(&quot;$&quot;* &quot;-&quot;??_);_(@_)"/>
    <numFmt numFmtId="178" formatCode="_-\ #,##0_-;\ \(#,##0\);_-\ &quot;-&quot;_-;_-@_-\ "/>
    <numFmt numFmtId="179" formatCode="#,##0;[Red]\(#,##0\)"/>
    <numFmt numFmtId="180" formatCode="_(* #,##0.000_);_(* \(#,##0.000\);_(* &quot;-&quot;??_);_(@_)"/>
    <numFmt numFmtId="181" formatCode="#,##0.00;[Red]\(#,##0.00\)"/>
  </numFmts>
  <fonts count="8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color theme="1"/>
      <name val="Tahoma"/>
      <family val="2"/>
    </font>
    <font>
      <sz val="10"/>
      <color rgb="FFFF0000"/>
      <name val="Arial"/>
      <family val="2"/>
    </font>
    <font>
      <sz val="24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2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indexed="12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i/>
      <sz val="10"/>
      <color rgb="FFFF0000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9"/>
      <color indexed="12"/>
      <name val="Times New Roman"/>
      <family val="1"/>
    </font>
    <font>
      <sz val="9"/>
      <name val="Times New Roman"/>
      <family val="1"/>
    </font>
    <font>
      <b/>
      <u val="singleAccounting"/>
      <sz val="14"/>
      <color indexed="12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4"/>
      <color indexed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color theme="3"/>
      <name val="Times New Roman"/>
      <family val="1"/>
    </font>
    <font>
      <b/>
      <sz val="10"/>
      <color theme="3"/>
      <name val="Times New Roman"/>
      <family val="1"/>
    </font>
    <font>
      <b/>
      <sz val="8"/>
      <color theme="4"/>
      <name val="Arial"/>
      <family val="2"/>
    </font>
    <font>
      <b/>
      <sz val="14"/>
      <color rgb="FFFF0000"/>
      <name val="Arial"/>
      <family val="2"/>
    </font>
    <font>
      <i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u val="singleAccounting"/>
      <sz val="14"/>
      <color indexed="12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</borders>
  <cellStyleXfs count="39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0" fontId="14" fillId="0" borderId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43" fontId="1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4" fillId="0" borderId="0"/>
    <xf numFmtId="0" fontId="1" fillId="0" borderId="0"/>
    <xf numFmtId="0" fontId="49" fillId="0" borderId="0" applyNumberFormat="0" applyFill="0" applyBorder="0" applyAlignment="0" applyProtection="0"/>
    <xf numFmtId="174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6" fontId="1" fillId="0" borderId="0"/>
    <xf numFmtId="167" fontId="1" fillId="0" borderId="0" applyFont="0" applyFill="0" applyBorder="0" applyAlignment="0" applyProtection="0"/>
  </cellStyleXfs>
  <cellXfs count="1320">
    <xf numFmtId="0" fontId="0" fillId="0" borderId="0" xfId="0"/>
    <xf numFmtId="0" fontId="1" fillId="0" borderId="0" xfId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2" fillId="0" borderId="0" xfId="1" applyFont="1" applyProtection="1">
      <protection locked="0"/>
    </xf>
    <xf numFmtId="0" fontId="3" fillId="0" borderId="0" xfId="2" applyFont="1" applyAlignment="1">
      <alignment horizontal="right" vertical="top"/>
    </xf>
    <xf numFmtId="0" fontId="3" fillId="2" borderId="1" xfId="1" applyFont="1" applyFill="1" applyBorder="1" applyAlignment="1" applyProtection="1">
      <alignment horizontal="right" vertical="top"/>
      <protection locked="0"/>
    </xf>
    <xf numFmtId="0" fontId="3" fillId="2" borderId="0" xfId="1" applyFont="1" applyFill="1" applyAlignment="1" applyProtection="1">
      <alignment horizontal="right" vertical="top"/>
      <protection locked="0"/>
    </xf>
    <xf numFmtId="0" fontId="3" fillId="0" borderId="0" xfId="1" applyFont="1" applyAlignment="1" applyProtection="1">
      <alignment horizontal="right" vertical="top"/>
      <protection locked="0"/>
    </xf>
    <xf numFmtId="0" fontId="2" fillId="0" borderId="0" xfId="1" applyFont="1" applyAlignment="1" applyProtection="1">
      <alignment horizontal="right"/>
      <protection locked="0"/>
    </xf>
    <xf numFmtId="0" fontId="1" fillId="3" borderId="0" xfId="2" applyFill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center"/>
    </xf>
    <xf numFmtId="0" fontId="7" fillId="0" borderId="0" xfId="1" applyFont="1" applyAlignment="1" applyProtection="1">
      <alignment horizontal="center"/>
      <protection locked="0"/>
    </xf>
    <xf numFmtId="0" fontId="1" fillId="0" borderId="3" xfId="1" applyBorder="1" applyProtection="1">
      <protection locked="0"/>
    </xf>
    <xf numFmtId="0" fontId="1" fillId="0" borderId="4" xfId="1" applyBorder="1" applyProtection="1">
      <protection locked="0"/>
    </xf>
    <xf numFmtId="0" fontId="2" fillId="4" borderId="4" xfId="1" applyFont="1" applyFill="1" applyBorder="1" applyProtection="1">
      <protection locked="0"/>
    </xf>
    <xf numFmtId="0" fontId="2" fillId="4" borderId="5" xfId="1" applyFont="1" applyFill="1" applyBorder="1" applyProtection="1">
      <protection locked="0"/>
    </xf>
    <xf numFmtId="0" fontId="2" fillId="4" borderId="6" xfId="1" applyFont="1" applyFill="1" applyBorder="1" applyAlignment="1" applyProtection="1">
      <alignment horizontal="center" wrapText="1"/>
      <protection locked="0"/>
    </xf>
    <xf numFmtId="0" fontId="2" fillId="4" borderId="6" xfId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 wrapText="1"/>
      <protection locked="0"/>
    </xf>
    <xf numFmtId="0" fontId="2" fillId="4" borderId="6" xfId="1" applyFont="1" applyFill="1" applyBorder="1" applyAlignment="1" applyProtection="1">
      <alignment horizontal="center"/>
      <protection locked="0"/>
    </xf>
    <xf numFmtId="0" fontId="1" fillId="4" borderId="7" xfId="1" applyFill="1" applyBorder="1" applyProtection="1">
      <protection locked="0"/>
    </xf>
    <xf numFmtId="0" fontId="2" fillId="4" borderId="8" xfId="1" applyFont="1" applyFill="1" applyBorder="1" applyAlignment="1" applyProtection="1">
      <alignment horizontal="center"/>
      <protection locked="0"/>
    </xf>
    <xf numFmtId="0" fontId="2" fillId="4" borderId="8" xfId="1" applyFont="1" applyFill="1" applyBorder="1" applyAlignment="1" applyProtection="1">
      <alignment horizontal="center" wrapText="1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vertical="center" wrapText="1"/>
      <protection locked="0"/>
    </xf>
    <xf numFmtId="165" fontId="0" fillId="0" borderId="6" xfId="3" applyNumberFormat="1" applyFont="1" applyFill="1" applyBorder="1" applyProtection="1">
      <protection locked="0"/>
    </xf>
    <xf numFmtId="165" fontId="0" fillId="2" borderId="6" xfId="3" applyNumberFormat="1" applyFont="1" applyFill="1" applyBorder="1" applyProtection="1">
      <protection locked="0"/>
    </xf>
    <xf numFmtId="165" fontId="0" fillId="0" borderId="6" xfId="3" applyNumberFormat="1" applyFont="1" applyBorder="1" applyProtection="1"/>
    <xf numFmtId="165" fontId="1" fillId="0" borderId="6" xfId="1" applyNumberFormat="1" applyBorder="1"/>
    <xf numFmtId="165" fontId="1" fillId="0" borderId="0" xfId="1" applyNumberFormat="1" applyProtection="1">
      <protection locked="0"/>
    </xf>
    <xf numFmtId="0" fontId="1" fillId="0" borderId="7" xfId="1" applyBorder="1" applyProtection="1">
      <protection locked="0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6" xfId="1" applyBorder="1" applyAlignment="1" applyProtection="1">
      <alignment horizontal="center"/>
      <protection locked="0"/>
    </xf>
    <xf numFmtId="0" fontId="1" fillId="0" borderId="6" xfId="1" applyBorder="1" applyProtection="1">
      <protection locked="0"/>
    </xf>
    <xf numFmtId="0" fontId="2" fillId="0" borderId="6" xfId="1" applyFont="1" applyBorder="1" applyProtection="1">
      <protection locked="0"/>
    </xf>
    <xf numFmtId="165" fontId="2" fillId="0" borderId="6" xfId="1" applyNumberFormat="1" applyFont="1" applyBorder="1"/>
    <xf numFmtId="165" fontId="2" fillId="0" borderId="6" xfId="1" applyNumberFormat="1" applyFont="1" applyBorder="1" applyProtection="1">
      <protection locked="0"/>
    </xf>
    <xf numFmtId="0" fontId="10" fillId="0" borderId="6" xfId="1" applyFont="1" applyBorder="1" applyAlignment="1" applyProtection="1">
      <alignment vertical="top" wrapText="1"/>
      <protection locked="0"/>
    </xf>
    <xf numFmtId="0" fontId="2" fillId="0" borderId="5" xfId="1" applyFont="1" applyBorder="1" applyAlignment="1" applyProtection="1">
      <alignment horizontal="left"/>
      <protection locked="0"/>
    </xf>
    <xf numFmtId="0" fontId="1" fillId="2" borderId="6" xfId="1" applyFill="1" applyBorder="1" applyProtection="1">
      <protection locked="0"/>
    </xf>
    <xf numFmtId="165" fontId="0" fillId="0" borderId="0" xfId="3" applyNumberFormat="1" applyFont="1" applyFill="1" applyBorder="1" applyProtection="1">
      <protection locked="0"/>
    </xf>
    <xf numFmtId="41" fontId="1" fillId="0" borderId="0" xfId="1" applyNumberFormat="1" applyProtection="1">
      <protection locked="0"/>
    </xf>
    <xf numFmtId="165" fontId="0" fillId="2" borderId="5" xfId="3" applyNumberFormat="1" applyFont="1" applyFill="1" applyBorder="1" applyProtection="1">
      <protection locked="0"/>
    </xf>
    <xf numFmtId="165" fontId="2" fillId="0" borderId="5" xfId="1" applyNumberFormat="1" applyFont="1" applyBorder="1"/>
    <xf numFmtId="0" fontId="2" fillId="0" borderId="6" xfId="4" applyFont="1" applyBorder="1" applyAlignment="1" applyProtection="1">
      <alignment horizontal="center" wrapText="1"/>
      <protection locked="0"/>
    </xf>
    <xf numFmtId="165" fontId="0" fillId="0" borderId="5" xfId="3" applyNumberFormat="1" applyFont="1" applyFill="1" applyBorder="1" applyProtection="1">
      <protection locked="0"/>
    </xf>
    <xf numFmtId="0" fontId="11" fillId="0" borderId="6" xfId="4" applyBorder="1" applyAlignment="1" applyProtection="1">
      <alignment horizontal="center" vertical="center"/>
      <protection locked="0"/>
    </xf>
    <xf numFmtId="0" fontId="11" fillId="0" borderId="6" xfId="4" applyBorder="1" applyAlignment="1" applyProtection="1">
      <alignment vertical="center" wrapText="1"/>
      <protection locked="0"/>
    </xf>
    <xf numFmtId="0" fontId="1" fillId="0" borderId="6" xfId="1" applyBorder="1" applyAlignment="1" applyProtection="1">
      <alignment vertical="top" wrapText="1"/>
      <protection locked="0"/>
    </xf>
    <xf numFmtId="0" fontId="13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16" fillId="0" borderId="0" xfId="1" applyFont="1" applyProtection="1">
      <protection locked="0"/>
    </xf>
    <xf numFmtId="0" fontId="1" fillId="0" borderId="0" xfId="7" applyAlignment="1" applyProtection="1">
      <alignment horizontal="center" vertical="center"/>
      <protection locked="0"/>
    </xf>
    <xf numFmtId="0" fontId="1" fillId="0" borderId="0" xfId="7" applyAlignment="1" applyProtection="1">
      <alignment vertical="center" wrapText="1"/>
      <protection locked="0"/>
    </xf>
    <xf numFmtId="165" fontId="0" fillId="0" borderId="6" xfId="10" quotePrefix="1" applyNumberFormat="1" applyFont="1" applyFill="1" applyBorder="1" applyProtection="1">
      <protection locked="0"/>
    </xf>
    <xf numFmtId="165" fontId="0" fillId="0" borderId="6" xfId="1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43" fontId="21" fillId="0" borderId="0" xfId="5" applyFont="1"/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43" fontId="24" fillId="0" borderId="0" xfId="5" applyFont="1" applyFill="1" applyBorder="1"/>
    <xf numFmtId="0" fontId="25" fillId="0" borderId="0" xfId="0" applyFont="1" applyAlignment="1">
      <alignment horizontal="center"/>
    </xf>
    <xf numFmtId="0" fontId="2" fillId="0" borderId="0" xfId="1" applyFont="1" applyAlignment="1" applyProtection="1">
      <alignment horizontal="center" wrapText="1"/>
      <protection locked="0"/>
    </xf>
    <xf numFmtId="0" fontId="2" fillId="0" borderId="0" xfId="7" applyFont="1" applyAlignment="1" applyProtection="1">
      <alignment horizontal="center" wrapText="1"/>
      <protection locked="0"/>
    </xf>
    <xf numFmtId="0" fontId="25" fillId="0" borderId="13" xfId="0" applyFont="1" applyBorder="1" applyAlignment="1">
      <alignment horizontal="center"/>
    </xf>
    <xf numFmtId="0" fontId="25" fillId="7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/>
    </xf>
    <xf numFmtId="0" fontId="25" fillId="6" borderId="13" xfId="0" applyFont="1" applyFill="1" applyBorder="1" applyAlignment="1">
      <alignment horizontal="center"/>
    </xf>
    <xf numFmtId="43" fontId="25" fillId="6" borderId="13" xfId="5" applyFont="1" applyFill="1" applyBorder="1" applyAlignment="1">
      <alignment horizontal="center"/>
    </xf>
    <xf numFmtId="43" fontId="25" fillId="6" borderId="15" xfId="5" applyFont="1" applyFill="1" applyBorder="1" applyAlignment="1">
      <alignment horizontal="center"/>
    </xf>
    <xf numFmtId="0" fontId="25" fillId="0" borderId="13" xfId="0" applyFont="1" applyBorder="1" applyAlignment="1">
      <alignment horizontal="center" wrapText="1"/>
    </xf>
    <xf numFmtId="0" fontId="25" fillId="6" borderId="14" xfId="0" applyFont="1" applyFill="1" applyBorder="1" applyAlignment="1">
      <alignment horizontal="left"/>
    </xf>
    <xf numFmtId="0" fontId="27" fillId="0" borderId="0" xfId="0" applyFont="1"/>
    <xf numFmtId="0" fontId="27" fillId="8" borderId="11" xfId="0" applyFont="1" applyFill="1" applyBorder="1"/>
    <xf numFmtId="0" fontId="21" fillId="0" borderId="0" xfId="0" applyFont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43" fontId="25" fillId="0" borderId="11" xfId="5" applyFont="1" applyFill="1" applyBorder="1" applyAlignment="1">
      <alignment horizontal="center"/>
    </xf>
    <xf numFmtId="43" fontId="25" fillId="0" borderId="16" xfId="5" applyFont="1" applyFill="1" applyBorder="1" applyAlignment="1">
      <alignment horizontal="center"/>
    </xf>
    <xf numFmtId="0" fontId="25" fillId="0" borderId="17" xfId="0" applyFont="1" applyBorder="1" applyAlignment="1">
      <alignment horizontal="center"/>
    </xf>
    <xf numFmtId="43" fontId="25" fillId="0" borderId="0" xfId="5" applyFont="1" applyFill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center"/>
    </xf>
    <xf numFmtId="43" fontId="21" fillId="0" borderId="11" xfId="5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43" fontId="21" fillId="0" borderId="0" xfId="5" applyFont="1" applyFill="1" applyBorder="1" applyAlignment="1">
      <alignment horizontal="center"/>
    </xf>
    <xf numFmtId="0" fontId="24" fillId="0" borderId="11" xfId="0" applyFont="1" applyBorder="1"/>
    <xf numFmtId="43" fontId="24" fillId="8" borderId="11" xfId="0" applyNumberFormat="1" applyFont="1" applyFill="1" applyBorder="1" applyAlignment="1">
      <alignment horizontal="center"/>
    </xf>
    <xf numFmtId="0" fontId="24" fillId="0" borderId="10" xfId="0" applyFont="1" applyBorder="1"/>
    <xf numFmtId="0" fontId="24" fillId="0" borderId="11" xfId="0" applyFont="1" applyBorder="1" applyAlignment="1">
      <alignment wrapText="1"/>
    </xf>
    <xf numFmtId="43" fontId="24" fillId="0" borderId="11" xfId="5" applyFont="1" applyFill="1" applyBorder="1"/>
    <xf numFmtId="43" fontId="24" fillId="0" borderId="12" xfId="5" applyFont="1" applyFill="1" applyBorder="1"/>
    <xf numFmtId="0" fontId="24" fillId="0" borderId="10" xfId="0" applyFont="1" applyBorder="1" applyAlignment="1">
      <alignment horizontal="right"/>
    </xf>
    <xf numFmtId="1" fontId="24" fillId="0" borderId="10" xfId="0" applyNumberFormat="1" applyFont="1" applyBorder="1" applyAlignment="1">
      <alignment horizontal="left"/>
    </xf>
    <xf numFmtId="0" fontId="24" fillId="0" borderId="0" xfId="0" applyFont="1"/>
    <xf numFmtId="165" fontId="24" fillId="0" borderId="0" xfId="0" applyNumberFormat="1" applyFont="1"/>
    <xf numFmtId="43" fontId="24" fillId="8" borderId="0" xfId="0" applyNumberFormat="1" applyFont="1" applyFill="1" applyAlignment="1">
      <alignment horizontal="center"/>
    </xf>
    <xf numFmtId="0" fontId="24" fillId="0" borderId="17" xfId="0" applyFont="1" applyBorder="1" applyAlignment="1">
      <alignment horizontal="right"/>
    </xf>
    <xf numFmtId="0" fontId="24" fillId="0" borderId="0" xfId="0" applyFont="1" applyAlignment="1">
      <alignment wrapText="1"/>
    </xf>
    <xf numFmtId="43" fontId="24" fillId="0" borderId="16" xfId="5" applyFont="1" applyFill="1" applyBorder="1"/>
    <xf numFmtId="1" fontId="24" fillId="0" borderId="17" xfId="0" applyNumberFormat="1" applyFont="1" applyBorder="1" applyAlignment="1">
      <alignment horizontal="left"/>
    </xf>
    <xf numFmtId="0" fontId="24" fillId="0" borderId="17" xfId="0" applyFont="1" applyBorder="1"/>
    <xf numFmtId="0" fontId="24" fillId="0" borderId="17" xfId="0" quotePrefix="1" applyFont="1" applyBorder="1" applyAlignment="1">
      <alignment horizontal="right"/>
    </xf>
    <xf numFmtId="166" fontId="24" fillId="0" borderId="0" xfId="5" applyNumberFormat="1" applyFont="1" applyFill="1" applyBorder="1"/>
    <xf numFmtId="0" fontId="24" fillId="0" borderId="14" xfId="0" applyFont="1" applyBorder="1"/>
    <xf numFmtId="0" fontId="28" fillId="6" borderId="18" xfId="0" applyFont="1" applyFill="1" applyBorder="1"/>
    <xf numFmtId="44" fontId="28" fillId="6" borderId="18" xfId="6" applyFont="1" applyFill="1" applyBorder="1"/>
    <xf numFmtId="0" fontId="29" fillId="6" borderId="19" xfId="0" applyFont="1" applyFill="1" applyBorder="1"/>
    <xf numFmtId="0" fontId="29" fillId="6" borderId="18" xfId="0" applyFont="1" applyFill="1" applyBorder="1"/>
    <xf numFmtId="0" fontId="29" fillId="6" borderId="18" xfId="0" applyFont="1" applyFill="1" applyBorder="1" applyAlignment="1">
      <alignment wrapText="1"/>
    </xf>
    <xf numFmtId="44" fontId="28" fillId="6" borderId="20" xfId="6" applyFont="1" applyFill="1" applyBorder="1"/>
    <xf numFmtId="1" fontId="29" fillId="6" borderId="19" xfId="0" applyNumberFormat="1" applyFont="1" applyFill="1" applyBorder="1" applyAlignment="1">
      <alignment horizontal="left"/>
    </xf>
    <xf numFmtId="0" fontId="29" fillId="0" borderId="0" xfId="0" applyFont="1"/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alignment vertical="center" wrapText="1"/>
      <protection locked="0"/>
    </xf>
    <xf numFmtId="165" fontId="0" fillId="0" borderId="0" xfId="9" applyNumberFormat="1" applyFont="1" applyFill="1" applyBorder="1" applyProtection="1">
      <protection locked="0"/>
    </xf>
    <xf numFmtId="44" fontId="29" fillId="0" borderId="0" xfId="0" applyNumberFormat="1" applyFont="1"/>
    <xf numFmtId="0" fontId="24" fillId="0" borderId="17" xfId="0" applyFont="1" applyBorder="1" applyAlignment="1">
      <alignment horizontal="left"/>
    </xf>
    <xf numFmtId="43" fontId="24" fillId="0" borderId="0" xfId="5" applyFont="1" applyFill="1" applyBorder="1" applyAlignment="1">
      <alignment horizontal="right"/>
    </xf>
    <xf numFmtId="0" fontId="24" fillId="5" borderId="17" xfId="0" applyFont="1" applyFill="1" applyBorder="1" applyAlignment="1">
      <alignment horizontal="left"/>
    </xf>
    <xf numFmtId="0" fontId="24" fillId="5" borderId="0" xfId="0" applyFont="1" applyFill="1" applyAlignment="1">
      <alignment horizontal="left"/>
    </xf>
    <xf numFmtId="0" fontId="24" fillId="5" borderId="0" xfId="0" applyFont="1" applyFill="1" applyAlignment="1">
      <alignment horizontal="left" wrapText="1"/>
    </xf>
    <xf numFmtId="43" fontId="24" fillId="0" borderId="0" xfId="0" applyNumberFormat="1" applyFont="1" applyAlignment="1">
      <alignment horizontal="right"/>
    </xf>
    <xf numFmtId="43" fontId="24" fillId="0" borderId="16" xfId="0" applyNumberFormat="1" applyFont="1" applyBorder="1" applyAlignment="1">
      <alignment horizontal="right"/>
    </xf>
    <xf numFmtId="0" fontId="24" fillId="5" borderId="0" xfId="0" applyFont="1" applyFill="1" applyAlignment="1">
      <alignment wrapText="1"/>
    </xf>
    <xf numFmtId="0" fontId="24" fillId="0" borderId="0" xfId="0" applyFont="1" applyAlignment="1">
      <alignment horizontal="left"/>
    </xf>
    <xf numFmtId="0" fontId="24" fillId="0" borderId="13" xfId="0" applyFont="1" applyBorder="1"/>
    <xf numFmtId="0" fontId="24" fillId="0" borderId="14" xfId="0" applyFont="1" applyBorder="1" applyAlignment="1">
      <alignment horizontal="right"/>
    </xf>
    <xf numFmtId="0" fontId="24" fillId="0" borderId="13" xfId="0" applyFont="1" applyBorder="1" applyAlignment="1">
      <alignment wrapText="1"/>
    </xf>
    <xf numFmtId="43" fontId="24" fillId="0" borderId="13" xfId="5" applyFont="1" applyFill="1" applyBorder="1"/>
    <xf numFmtId="43" fontId="24" fillId="0" borderId="15" xfId="5" applyFont="1" applyFill="1" applyBorder="1"/>
    <xf numFmtId="43" fontId="24" fillId="0" borderId="0" xfId="5" applyFont="1" applyFill="1" applyBorder="1" applyAlignment="1">
      <alignment horizontal="center"/>
    </xf>
    <xf numFmtId="43" fontId="24" fillId="0" borderId="16" xfId="5" applyFont="1" applyFill="1" applyBorder="1" applyAlignment="1">
      <alignment horizontal="center"/>
    </xf>
    <xf numFmtId="165" fontId="14" fillId="0" borderId="0" xfId="9" applyNumberFormat="1" applyFont="1" applyFill="1" applyBorder="1" applyProtection="1">
      <protection locked="0"/>
    </xf>
    <xf numFmtId="1" fontId="24" fillId="0" borderId="14" xfId="0" applyNumberFormat="1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43" fontId="24" fillId="0" borderId="11" xfId="5" applyFont="1" applyFill="1" applyBorder="1" applyAlignment="1">
      <alignment horizontal="center"/>
    </xf>
    <xf numFmtId="1" fontId="24" fillId="0" borderId="17" xfId="0" quotePrefix="1" applyNumberFormat="1" applyFont="1" applyBorder="1" applyAlignment="1">
      <alignment horizontal="left"/>
    </xf>
    <xf numFmtId="0" fontId="24" fillId="0" borderId="16" xfId="0" applyFont="1" applyBorder="1"/>
    <xf numFmtId="43" fontId="24" fillId="0" borderId="16" xfId="0" applyNumberFormat="1" applyFont="1" applyBorder="1"/>
    <xf numFmtId="0" fontId="19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24" fillId="0" borderId="14" xfId="0" applyFont="1" applyBorder="1" applyAlignment="1">
      <alignment horizontal="left"/>
    </xf>
    <xf numFmtId="43" fontId="24" fillId="0" borderId="0" xfId="5" applyFont="1" applyFill="1" applyBorder="1" applyAlignment="1">
      <alignment horizontal="left" wrapText="1"/>
    </xf>
    <xf numFmtId="0" fontId="24" fillId="0" borderId="17" xfId="0" quotePrefix="1" applyFont="1" applyBorder="1" applyAlignment="1">
      <alignment horizontal="left"/>
    </xf>
    <xf numFmtId="0" fontId="21" fillId="0" borderId="17" xfId="0" applyFont="1" applyBorder="1"/>
    <xf numFmtId="0" fontId="21" fillId="0" borderId="17" xfId="0" applyFont="1" applyBorder="1" applyAlignment="1">
      <alignment horizontal="left"/>
    </xf>
    <xf numFmtId="43" fontId="24" fillId="0" borderId="17" xfId="5" applyFont="1" applyFill="1" applyBorder="1" applyAlignment="1" applyProtection="1">
      <alignment wrapText="1"/>
      <protection locked="0"/>
    </xf>
    <xf numFmtId="43" fontId="24" fillId="0" borderId="0" xfId="0" applyNumberFormat="1" applyFont="1" applyAlignment="1">
      <alignment horizontal="left" wrapText="1"/>
    </xf>
    <xf numFmtId="43" fontId="24" fillId="0" borderId="0" xfId="5" applyFont="1" applyFill="1" applyBorder="1" applyAlignment="1" applyProtection="1">
      <protection locked="0"/>
    </xf>
    <xf numFmtId="43" fontId="24" fillId="8" borderId="21" xfId="0" applyNumberFormat="1" applyFont="1" applyFill="1" applyBorder="1" applyAlignment="1">
      <alignment horizontal="center"/>
    </xf>
    <xf numFmtId="0" fontId="24" fillId="0" borderId="21" xfId="0" applyFont="1" applyBorder="1"/>
    <xf numFmtId="43" fontId="24" fillId="0" borderId="22" xfId="5" applyFont="1" applyFill="1" applyBorder="1"/>
    <xf numFmtId="0" fontId="21" fillId="0" borderId="23" xfId="0" applyFont="1" applyBorder="1"/>
    <xf numFmtId="0" fontId="24" fillId="0" borderId="23" xfId="0" applyFont="1" applyBorder="1"/>
    <xf numFmtId="43" fontId="24" fillId="0" borderId="0" xfId="5" applyFont="1" applyFill="1" applyBorder="1" applyAlignment="1" applyProtection="1">
      <alignment horizontal="left" wrapText="1"/>
      <protection locked="0"/>
    </xf>
    <xf numFmtId="0" fontId="1" fillId="0" borderId="0" xfId="1" applyAlignment="1" applyProtection="1">
      <alignment vertical="top" wrapText="1"/>
      <protection locked="0"/>
    </xf>
    <xf numFmtId="0" fontId="25" fillId="0" borderId="0" xfId="0" applyFont="1"/>
    <xf numFmtId="166" fontId="21" fillId="0" borderId="0" xfId="5" applyNumberFormat="1" applyFont="1" applyFill="1"/>
    <xf numFmtId="43" fontId="21" fillId="0" borderId="0" xfId="5" applyFont="1" applyFill="1" applyBorder="1" applyAlignment="1">
      <alignment horizontal="right"/>
    </xf>
    <xf numFmtId="43" fontId="21" fillId="0" borderId="0" xfId="5" applyFont="1" applyFill="1"/>
    <xf numFmtId="43" fontId="24" fillId="0" borderId="0" xfId="0" applyNumberFormat="1" applyFont="1"/>
    <xf numFmtId="43" fontId="24" fillId="0" borderId="0" xfId="0" applyNumberFormat="1" applyFont="1" applyAlignment="1">
      <alignment wrapText="1"/>
    </xf>
    <xf numFmtId="43" fontId="21" fillId="0" borderId="0" xfId="5" applyFont="1" applyFill="1" applyBorder="1"/>
    <xf numFmtId="166" fontId="30" fillId="0" borderId="0" xfId="5" applyNumberFormat="1" applyFont="1" applyFill="1"/>
    <xf numFmtId="43" fontId="30" fillId="0" borderId="0" xfId="5" applyFont="1" applyFill="1" applyBorder="1" applyAlignment="1">
      <alignment horizontal="right"/>
    </xf>
    <xf numFmtId="166" fontId="30" fillId="0" borderId="0" xfId="5" applyNumberFormat="1" applyFont="1" applyFill="1" applyBorder="1" applyAlignment="1">
      <alignment horizontal="right"/>
    </xf>
    <xf numFmtId="0" fontId="31" fillId="0" borderId="0" xfId="1" applyFont="1" applyAlignment="1">
      <alignment horizontal="center"/>
    </xf>
    <xf numFmtId="0" fontId="31" fillId="0" borderId="0" xfId="1" applyFont="1" applyAlignment="1">
      <alignment horizontal="left"/>
    </xf>
    <xf numFmtId="0" fontId="32" fillId="0" borderId="0" xfId="1" applyFont="1"/>
    <xf numFmtId="0" fontId="32" fillId="0" borderId="0" xfId="1" applyFont="1" applyAlignment="1">
      <alignment horizontal="center"/>
    </xf>
    <xf numFmtId="2" fontId="32" fillId="0" borderId="0" xfId="1" applyNumberFormat="1" applyFont="1"/>
    <xf numFmtId="4" fontId="32" fillId="0" borderId="0" xfId="1" applyNumberFormat="1" applyFont="1"/>
    <xf numFmtId="2" fontId="32" fillId="0" borderId="21" xfId="11" applyNumberFormat="1" applyFont="1" applyBorder="1"/>
    <xf numFmtId="2" fontId="31" fillId="10" borderId="24" xfId="11" applyNumberFormat="1" applyFont="1" applyFill="1" applyBorder="1" applyAlignment="1">
      <alignment horizontal="center"/>
    </xf>
    <xf numFmtId="0" fontId="31" fillId="0" borderId="0" xfId="1" applyFont="1"/>
    <xf numFmtId="0" fontId="31" fillId="9" borderId="25" xfId="1" applyFont="1" applyFill="1" applyBorder="1" applyAlignment="1">
      <alignment horizontal="center"/>
    </xf>
    <xf numFmtId="0" fontId="31" fillId="9" borderId="0" xfId="1" applyFont="1" applyFill="1" applyAlignment="1">
      <alignment horizontal="center"/>
    </xf>
    <xf numFmtId="2" fontId="31" fillId="9" borderId="28" xfId="1" applyNumberFormat="1" applyFont="1" applyFill="1" applyBorder="1" applyAlignment="1">
      <alignment horizontal="center"/>
    </xf>
    <xf numFmtId="0" fontId="31" fillId="10" borderId="0" xfId="1" applyFont="1" applyFill="1" applyAlignment="1">
      <alignment horizontal="center"/>
    </xf>
    <xf numFmtId="2" fontId="31" fillId="10" borderId="0" xfId="1" applyNumberFormat="1" applyFont="1" applyFill="1" applyAlignment="1">
      <alignment horizontal="center"/>
    </xf>
    <xf numFmtId="4" fontId="31" fillId="10" borderId="0" xfId="1" applyNumberFormat="1" applyFont="1" applyFill="1" applyAlignment="1">
      <alignment horizontal="center"/>
    </xf>
    <xf numFmtId="2" fontId="31" fillId="10" borderId="7" xfId="11" applyNumberFormat="1" applyFont="1" applyFill="1" applyBorder="1" applyAlignment="1">
      <alignment horizontal="center"/>
    </xf>
    <xf numFmtId="0" fontId="31" fillId="9" borderId="29" xfId="1" applyFont="1" applyFill="1" applyBorder="1" applyAlignment="1">
      <alignment horizontal="center"/>
    </xf>
    <xf numFmtId="0" fontId="31" fillId="9" borderId="21" xfId="1" applyFont="1" applyFill="1" applyBorder="1" applyAlignment="1">
      <alignment horizontal="center"/>
    </xf>
    <xf numFmtId="0" fontId="31" fillId="9" borderId="9" xfId="1" applyFont="1" applyFill="1" applyBorder="1" applyAlignment="1">
      <alignment horizontal="center"/>
    </xf>
    <xf numFmtId="0" fontId="31" fillId="9" borderId="21" xfId="1" applyFont="1" applyFill="1" applyBorder="1" applyAlignment="1">
      <alignment horizontal="center" wrapText="1"/>
    </xf>
    <xf numFmtId="2" fontId="31" fillId="9" borderId="9" xfId="1" applyNumberFormat="1" applyFont="1" applyFill="1" applyBorder="1" applyAlignment="1">
      <alignment horizontal="center"/>
    </xf>
    <xf numFmtId="0" fontId="31" fillId="10" borderId="21" xfId="1" applyFont="1" applyFill="1" applyBorder="1" applyAlignment="1">
      <alignment horizontal="center"/>
    </xf>
    <xf numFmtId="2" fontId="31" fillId="10" borderId="21" xfId="1" applyNumberFormat="1" applyFont="1" applyFill="1" applyBorder="1" applyAlignment="1">
      <alignment horizontal="center"/>
    </xf>
    <xf numFmtId="4" fontId="31" fillId="10" borderId="21" xfId="1" applyNumberFormat="1" applyFont="1" applyFill="1" applyBorder="1" applyAlignment="1">
      <alignment horizontal="center"/>
    </xf>
    <xf numFmtId="2" fontId="31" fillId="10" borderId="8" xfId="11" applyNumberFormat="1" applyFont="1" applyFill="1" applyBorder="1" applyAlignment="1">
      <alignment horizontal="center"/>
    </xf>
    <xf numFmtId="0" fontId="33" fillId="0" borderId="25" xfId="1" applyFont="1" applyBorder="1"/>
    <xf numFmtId="168" fontId="34" fillId="7" borderId="26" xfId="11" applyNumberFormat="1" applyFont="1" applyFill="1" applyBorder="1" applyAlignment="1">
      <alignment vertical="top"/>
    </xf>
    <xf numFmtId="168" fontId="31" fillId="0" borderId="0" xfId="1" applyNumberFormat="1" applyFont="1"/>
    <xf numFmtId="168" fontId="31" fillId="0" borderId="28" xfId="1" applyNumberFormat="1" applyFont="1" applyBorder="1"/>
    <xf numFmtId="168" fontId="34" fillId="7" borderId="0" xfId="11" applyNumberFormat="1" applyFont="1" applyFill="1" applyBorder="1" applyAlignment="1">
      <alignment vertical="top"/>
    </xf>
    <xf numFmtId="168" fontId="31" fillId="0" borderId="28" xfId="11" applyNumberFormat="1" applyFont="1" applyBorder="1"/>
    <xf numFmtId="39" fontId="32" fillId="0" borderId="25" xfId="12" applyNumberFormat="1" applyFont="1" applyBorder="1" applyAlignment="1">
      <alignment horizontal="left" vertical="center"/>
    </xf>
    <xf numFmtId="39" fontId="32" fillId="0" borderId="0" xfId="12" applyNumberFormat="1" applyFont="1" applyAlignment="1">
      <alignment horizontal="left" vertical="center"/>
    </xf>
    <xf numFmtId="39" fontId="32" fillId="0" borderId="0" xfId="12" applyNumberFormat="1" applyFont="1" applyAlignment="1">
      <alignment horizontal="center" vertical="center"/>
    </xf>
    <xf numFmtId="0" fontId="32" fillId="0" borderId="0" xfId="13" applyFont="1" applyAlignment="1">
      <alignment horizontal="center" vertical="center"/>
    </xf>
    <xf numFmtId="39" fontId="32" fillId="0" borderId="0" xfId="1" applyNumberFormat="1" applyFont="1"/>
    <xf numFmtId="168" fontId="34" fillId="7" borderId="25" xfId="11" applyNumberFormat="1" applyFont="1" applyFill="1" applyBorder="1" applyAlignment="1">
      <alignment vertical="top"/>
    </xf>
    <xf numFmtId="168" fontId="34" fillId="0" borderId="0" xfId="11" applyNumberFormat="1" applyFont="1" applyFill="1" applyBorder="1" applyAlignment="1">
      <alignment vertical="top"/>
    </xf>
    <xf numFmtId="168" fontId="34" fillId="0" borderId="28" xfId="11" applyNumberFormat="1" applyFont="1" applyFill="1" applyBorder="1" applyAlignment="1">
      <alignment vertical="top"/>
    </xf>
    <xf numFmtId="168" fontId="32" fillId="0" borderId="0" xfId="1" applyNumberFormat="1" applyFont="1"/>
    <xf numFmtId="169" fontId="32" fillId="0" borderId="0" xfId="12" applyNumberFormat="1" applyFont="1" applyAlignment="1">
      <alignment horizontal="center" vertical="center"/>
    </xf>
    <xf numFmtId="39" fontId="32" fillId="0" borderId="0" xfId="14" applyNumberFormat="1" applyFont="1" applyAlignment="1">
      <alignment horizontal="left" vertical="center"/>
    </xf>
    <xf numFmtId="39" fontId="35" fillId="0" borderId="0" xfId="12" applyNumberFormat="1" applyFont="1" applyAlignment="1">
      <alignment horizontal="left" vertical="center"/>
    </xf>
    <xf numFmtId="39" fontId="35" fillId="0" borderId="0" xfId="15" applyNumberFormat="1" applyFont="1" applyAlignment="1">
      <alignment horizontal="left" vertical="center"/>
    </xf>
    <xf numFmtId="39" fontId="32" fillId="0" borderId="0" xfId="16" applyNumberFormat="1" applyFont="1" applyAlignment="1">
      <alignment horizontal="left" vertical="center"/>
    </xf>
    <xf numFmtId="49" fontId="32" fillId="0" borderId="25" xfId="12" applyNumberFormat="1" applyFont="1" applyBorder="1" applyAlignment="1">
      <alignment horizontal="left" vertical="center"/>
    </xf>
    <xf numFmtId="49" fontId="32" fillId="0" borderId="0" xfId="14" applyNumberFormat="1" applyFont="1" applyAlignment="1">
      <alignment horizontal="left" vertical="center"/>
    </xf>
    <xf numFmtId="39" fontId="35" fillId="0" borderId="0" xfId="14" applyNumberFormat="1" applyFont="1" applyAlignment="1">
      <alignment horizontal="left" vertical="center"/>
    </xf>
    <xf numFmtId="170" fontId="36" fillId="0" borderId="0" xfId="1" applyNumberFormat="1" applyFont="1"/>
    <xf numFmtId="39" fontId="31" fillId="0" borderId="3" xfId="12" applyNumberFormat="1" applyFont="1" applyBorder="1" applyAlignment="1">
      <alignment horizontal="left" vertical="center"/>
    </xf>
    <xf numFmtId="39" fontId="32" fillId="0" borderId="4" xfId="12" applyNumberFormat="1" applyFont="1" applyBorder="1" applyAlignment="1">
      <alignment horizontal="left" vertical="center"/>
    </xf>
    <xf numFmtId="39" fontId="32" fillId="0" borderId="4" xfId="12" applyNumberFormat="1" applyFont="1" applyBorder="1" applyAlignment="1">
      <alignment horizontal="center" vertical="center"/>
    </xf>
    <xf numFmtId="0" fontId="32" fillId="0" borderId="4" xfId="13" applyFont="1" applyBorder="1" applyAlignment="1">
      <alignment horizontal="center" vertical="center"/>
    </xf>
    <xf numFmtId="39" fontId="32" fillId="0" borderId="4" xfId="1" applyNumberFormat="1" applyFont="1" applyBorder="1"/>
    <xf numFmtId="168" fontId="34" fillId="7" borderId="4" xfId="11" applyNumberFormat="1" applyFont="1" applyFill="1" applyBorder="1" applyAlignment="1">
      <alignment vertical="top"/>
    </xf>
    <xf numFmtId="168" fontId="34" fillId="0" borderId="4" xfId="11" applyNumberFormat="1" applyFont="1" applyFill="1" applyBorder="1" applyAlignment="1">
      <alignment vertical="top"/>
    </xf>
    <xf numFmtId="168" fontId="34" fillId="0" borderId="5" xfId="11" applyNumberFormat="1" applyFont="1" applyFill="1" applyBorder="1" applyAlignment="1">
      <alignment vertical="top"/>
    </xf>
    <xf numFmtId="39" fontId="32" fillId="0" borderId="4" xfId="14" applyNumberFormat="1" applyFont="1" applyBorder="1" applyAlignment="1">
      <alignment horizontal="left" vertical="center"/>
    </xf>
    <xf numFmtId="168" fontId="34" fillId="7" borderId="5" xfId="11" applyNumberFormat="1" applyFont="1" applyFill="1" applyBorder="1" applyAlignment="1">
      <alignment vertical="top"/>
    </xf>
    <xf numFmtId="170" fontId="36" fillId="0" borderId="4" xfId="1" applyNumberFormat="1" applyFont="1" applyBorder="1"/>
    <xf numFmtId="39" fontId="32" fillId="0" borderId="0" xfId="13" applyNumberFormat="1" applyFont="1">
      <alignment vertical="center"/>
    </xf>
    <xf numFmtId="39" fontId="32" fillId="0" borderId="0" xfId="13" applyNumberFormat="1" applyFont="1" applyAlignment="1">
      <alignment horizontal="center" vertical="center"/>
    </xf>
    <xf numFmtId="49" fontId="32" fillId="0" borderId="25" xfId="1" applyNumberFormat="1" applyFont="1" applyBorder="1"/>
    <xf numFmtId="39" fontId="32" fillId="0" borderId="0" xfId="17" applyNumberFormat="1" applyFont="1" applyAlignment="1">
      <alignment horizontal="left"/>
    </xf>
    <xf numFmtId="39" fontId="35" fillId="0" borderId="0" xfId="17" applyNumberFormat="1" applyFont="1" applyAlignment="1">
      <alignment horizontal="left" vertical="center"/>
    </xf>
    <xf numFmtId="39" fontId="32" fillId="0" borderId="0" xfId="17" applyNumberFormat="1" applyFont="1" applyAlignment="1">
      <alignment horizontal="left" vertical="center"/>
    </xf>
    <xf numFmtId="39" fontId="32" fillId="0" borderId="0" xfId="18" applyNumberFormat="1" applyFont="1" applyAlignment="1">
      <alignment horizontal="left" vertical="center"/>
    </xf>
    <xf numFmtId="49" fontId="31" fillId="0" borderId="3" xfId="1" applyNumberFormat="1" applyFont="1" applyBorder="1"/>
    <xf numFmtId="0" fontId="32" fillId="0" borderId="4" xfId="1" applyFont="1" applyBorder="1"/>
    <xf numFmtId="0" fontId="32" fillId="0" borderId="4" xfId="1" applyFont="1" applyBorder="1" applyAlignment="1">
      <alignment horizontal="center"/>
    </xf>
    <xf numFmtId="168" fontId="34" fillId="7" borderId="3" xfId="11" applyNumberFormat="1" applyFont="1" applyFill="1" applyBorder="1" applyAlignment="1">
      <alignment vertical="top"/>
    </xf>
    <xf numFmtId="39" fontId="32" fillId="0" borderId="3" xfId="14" applyNumberFormat="1" applyFont="1" applyBorder="1" applyAlignment="1">
      <alignment horizontal="left" vertical="center"/>
    </xf>
    <xf numFmtId="0" fontId="36" fillId="0" borderId="0" xfId="1" applyFont="1"/>
    <xf numFmtId="39" fontId="36" fillId="0" borderId="3" xfId="13" applyNumberFormat="1" applyFont="1" applyBorder="1">
      <alignment vertical="center"/>
    </xf>
    <xf numFmtId="39" fontId="36" fillId="0" borderId="4" xfId="13" applyNumberFormat="1" applyFont="1" applyBorder="1">
      <alignment vertical="center"/>
    </xf>
    <xf numFmtId="39" fontId="36" fillId="0" borderId="4" xfId="13" applyNumberFormat="1" applyFont="1" applyBorder="1" applyAlignment="1">
      <alignment horizontal="center" vertical="center"/>
    </xf>
    <xf numFmtId="0" fontId="36" fillId="0" borderId="4" xfId="13" applyFont="1" applyBorder="1" applyAlignment="1">
      <alignment horizontal="center" vertical="center"/>
    </xf>
    <xf numFmtId="168" fontId="37" fillId="7" borderId="4" xfId="11" applyNumberFormat="1" applyFont="1" applyFill="1" applyBorder="1" applyAlignment="1">
      <alignment vertical="top"/>
    </xf>
    <xf numFmtId="168" fontId="37" fillId="0" borderId="4" xfId="11" applyNumberFormat="1" applyFont="1" applyFill="1" applyBorder="1" applyAlignment="1">
      <alignment vertical="top"/>
    </xf>
    <xf numFmtId="168" fontId="37" fillId="0" borderId="5" xfId="11" applyNumberFormat="1" applyFont="1" applyFill="1" applyBorder="1" applyAlignment="1">
      <alignment vertical="top"/>
    </xf>
    <xf numFmtId="39" fontId="37" fillId="0" borderId="3" xfId="14" applyNumberFormat="1" applyFont="1" applyBorder="1" applyAlignment="1">
      <alignment horizontal="left" vertical="center"/>
    </xf>
    <xf numFmtId="39" fontId="37" fillId="0" borderId="4" xfId="14" applyNumberFormat="1" applyFont="1" applyBorder="1" applyAlignment="1">
      <alignment horizontal="left" vertical="center"/>
    </xf>
    <xf numFmtId="39" fontId="37" fillId="0" borderId="4" xfId="1" applyNumberFormat="1" applyFont="1" applyBorder="1"/>
    <xf numFmtId="168" fontId="37" fillId="7" borderId="5" xfId="11" applyNumberFormat="1" applyFont="1" applyFill="1" applyBorder="1" applyAlignment="1">
      <alignment vertical="top"/>
    </xf>
    <xf numFmtId="39" fontId="36" fillId="0" borderId="26" xfId="13" applyNumberFormat="1" applyFont="1" applyBorder="1">
      <alignment vertical="center"/>
    </xf>
    <xf numFmtId="39" fontId="36" fillId="0" borderId="0" xfId="13" applyNumberFormat="1" applyFont="1">
      <alignment vertical="center"/>
    </xf>
    <xf numFmtId="39" fontId="36" fillId="0" borderId="0" xfId="13" applyNumberFormat="1" applyFont="1" applyAlignment="1">
      <alignment horizontal="center" vertical="center"/>
    </xf>
    <xf numFmtId="0" fontId="36" fillId="0" borderId="0" xfId="13" applyFont="1" applyAlignment="1">
      <alignment horizontal="center" vertical="center"/>
    </xf>
    <xf numFmtId="168" fontId="36" fillId="7" borderId="25" xfId="13" applyNumberFormat="1" applyFont="1" applyFill="1" applyBorder="1">
      <alignment vertical="center"/>
    </xf>
    <xf numFmtId="168" fontId="36" fillId="0" borderId="0" xfId="13" applyNumberFormat="1" applyFont="1">
      <alignment vertical="center"/>
    </xf>
    <xf numFmtId="168" fontId="36" fillId="0" borderId="28" xfId="13" applyNumberFormat="1" applyFont="1" applyBorder="1">
      <alignment vertical="center"/>
    </xf>
    <xf numFmtId="168" fontId="32" fillId="7" borderId="25" xfId="1" quotePrefix="1" applyNumberFormat="1" applyFont="1" applyFill="1" applyBorder="1"/>
    <xf numFmtId="168" fontId="32" fillId="0" borderId="28" xfId="11" applyNumberFormat="1" applyFont="1" applyBorder="1" applyAlignment="1"/>
    <xf numFmtId="0" fontId="32" fillId="0" borderId="25" xfId="12" applyFont="1" applyBorder="1" applyAlignment="1">
      <alignment horizontal="left" vertical="center"/>
    </xf>
    <xf numFmtId="39" fontId="32" fillId="0" borderId="0" xfId="19" applyNumberFormat="1" applyFont="1" applyAlignment="1">
      <alignment horizontal="left" vertical="center"/>
    </xf>
    <xf numFmtId="39" fontId="32" fillId="0" borderId="30" xfId="15" applyNumberFormat="1" applyFont="1" applyBorder="1" applyAlignment="1">
      <alignment horizontal="left" vertical="center"/>
    </xf>
    <xf numFmtId="39" fontId="32" fillId="0" borderId="21" xfId="20" applyNumberFormat="1" applyFont="1" applyBorder="1" applyAlignment="1">
      <alignment horizontal="left" vertical="center"/>
    </xf>
    <xf numFmtId="39" fontId="32" fillId="0" borderId="4" xfId="17" applyNumberFormat="1" applyFont="1" applyBorder="1" applyAlignment="1">
      <alignment horizontal="left" vertical="center"/>
    </xf>
    <xf numFmtId="39" fontId="32" fillId="0" borderId="21" xfId="1" applyNumberFormat="1" applyFont="1" applyBorder="1"/>
    <xf numFmtId="39" fontId="32" fillId="0" borderId="0" xfId="21" applyNumberFormat="1" applyFont="1" applyAlignment="1">
      <alignment horizontal="left" vertical="center"/>
    </xf>
    <xf numFmtId="39" fontId="35" fillId="0" borderId="0" xfId="22" applyNumberFormat="1" applyFont="1" applyAlignment="1">
      <alignment horizontal="left" vertical="center"/>
    </xf>
    <xf numFmtId="0" fontId="38" fillId="11" borderId="31" xfId="1" applyFont="1" applyFill="1" applyBorder="1"/>
    <xf numFmtId="0" fontId="38" fillId="11" borderId="32" xfId="1" applyFont="1" applyFill="1" applyBorder="1"/>
    <xf numFmtId="0" fontId="38" fillId="11" borderId="32" xfId="1" applyFont="1" applyFill="1" applyBorder="1" applyAlignment="1">
      <alignment horizontal="center"/>
    </xf>
    <xf numFmtId="168" fontId="39" fillId="7" borderId="32" xfId="11" applyNumberFormat="1" applyFont="1" applyFill="1" applyBorder="1" applyAlignment="1">
      <alignment vertical="top"/>
    </xf>
    <xf numFmtId="168" fontId="39" fillId="11" borderId="32" xfId="11" applyNumberFormat="1" applyFont="1" applyFill="1" applyBorder="1" applyAlignment="1">
      <alignment vertical="top"/>
    </xf>
    <xf numFmtId="168" fontId="39" fillId="11" borderId="33" xfId="11" applyNumberFormat="1" applyFont="1" applyFill="1" applyBorder="1" applyAlignment="1">
      <alignment vertical="top"/>
    </xf>
    <xf numFmtId="39" fontId="39" fillId="11" borderId="31" xfId="14" applyNumberFormat="1" applyFont="1" applyFill="1" applyBorder="1" applyAlignment="1">
      <alignment horizontal="left" vertical="center"/>
    </xf>
    <xf numFmtId="39" fontId="39" fillId="11" borderId="32" xfId="14" applyNumberFormat="1" applyFont="1" applyFill="1" applyBorder="1" applyAlignment="1">
      <alignment horizontal="left" vertical="center"/>
    </xf>
    <xf numFmtId="39" fontId="39" fillId="11" borderId="32" xfId="1" applyNumberFormat="1" applyFont="1" applyFill="1" applyBorder="1"/>
    <xf numFmtId="0" fontId="32" fillId="0" borderId="25" xfId="1" applyFont="1" applyBorder="1"/>
    <xf numFmtId="168" fontId="32" fillId="7" borderId="25" xfId="1" applyNumberFormat="1" applyFont="1" applyFill="1" applyBorder="1"/>
    <xf numFmtId="168" fontId="32" fillId="0" borderId="28" xfId="1" applyNumberFormat="1" applyFont="1" applyBorder="1"/>
    <xf numFmtId="39" fontId="32" fillId="0" borderId="0" xfId="15" applyNumberFormat="1" applyFont="1" applyAlignment="1">
      <alignment horizontal="left" vertical="center"/>
    </xf>
    <xf numFmtId="1" fontId="32" fillId="0" borderId="0" xfId="1" applyNumberFormat="1" applyFont="1" applyAlignment="1">
      <alignment horizontal="center"/>
    </xf>
    <xf numFmtId="1" fontId="32" fillId="0" borderId="0" xfId="12" applyNumberFormat="1" applyFont="1" applyAlignment="1">
      <alignment horizontal="center" vertical="center"/>
    </xf>
    <xf numFmtId="49" fontId="32" fillId="0" borderId="0" xfId="1" applyNumberFormat="1" applyFont="1"/>
    <xf numFmtId="49" fontId="32" fillId="0" borderId="29" xfId="1" applyNumberFormat="1" applyFont="1" applyBorder="1"/>
    <xf numFmtId="4" fontId="38" fillId="9" borderId="34" xfId="13" applyNumberFormat="1" applyFont="1" applyFill="1" applyBorder="1">
      <alignment vertical="center"/>
    </xf>
    <xf numFmtId="4" fontId="31" fillId="9" borderId="35" xfId="1" applyNumberFormat="1" applyFont="1" applyFill="1" applyBorder="1"/>
    <xf numFmtId="4" fontId="31" fillId="9" borderId="35" xfId="1" applyNumberFormat="1" applyFont="1" applyFill="1" applyBorder="1" applyAlignment="1">
      <alignment horizontal="center"/>
    </xf>
    <xf numFmtId="168" fontId="39" fillId="12" borderId="35" xfId="11" applyNumberFormat="1" applyFont="1" applyFill="1" applyBorder="1" applyAlignment="1">
      <alignment vertical="top"/>
    </xf>
    <xf numFmtId="168" fontId="39" fillId="12" borderId="36" xfId="11" applyNumberFormat="1" applyFont="1" applyFill="1" applyBorder="1" applyAlignment="1">
      <alignment vertical="top"/>
    </xf>
    <xf numFmtId="39" fontId="39" fillId="13" borderId="34" xfId="14" applyNumberFormat="1" applyFont="1" applyFill="1" applyBorder="1" applyAlignment="1">
      <alignment horizontal="left" vertical="center"/>
    </xf>
    <xf numFmtId="39" fontId="39" fillId="13" borderId="35" xfId="14" applyNumberFormat="1" applyFont="1" applyFill="1" applyBorder="1" applyAlignment="1">
      <alignment horizontal="left" vertical="center"/>
    </xf>
    <xf numFmtId="39" fontId="39" fillId="13" borderId="35" xfId="1" applyNumberFormat="1" applyFont="1" applyFill="1" applyBorder="1"/>
    <xf numFmtId="168" fontId="39" fillId="13" borderId="35" xfId="11" applyNumberFormat="1" applyFont="1" applyFill="1" applyBorder="1" applyAlignment="1">
      <alignment vertical="top"/>
    </xf>
    <xf numFmtId="168" fontId="39" fillId="13" borderId="36" xfId="11" applyNumberFormat="1" applyFont="1" applyFill="1" applyBorder="1" applyAlignment="1">
      <alignment vertical="top"/>
    </xf>
    <xf numFmtId="4" fontId="31" fillId="0" borderId="0" xfId="1" applyNumberFormat="1" applyFont="1"/>
    <xf numFmtId="2" fontId="34" fillId="0" borderId="0" xfId="11" applyNumberFormat="1" applyFont="1" applyFill="1" applyBorder="1" applyAlignment="1">
      <alignment vertical="top"/>
    </xf>
    <xf numFmtId="3" fontId="32" fillId="0" borderId="0" xfId="1" applyNumberFormat="1" applyFont="1"/>
    <xf numFmtId="2" fontId="32" fillId="0" borderId="0" xfId="11" applyNumberFormat="1" applyFont="1" applyAlignment="1"/>
    <xf numFmtId="171" fontId="32" fillId="0" borderId="0" xfId="11" applyNumberFormat="1" applyFont="1"/>
    <xf numFmtId="37" fontId="32" fillId="0" borderId="0" xfId="1" applyNumberFormat="1" applyFont="1"/>
    <xf numFmtId="2" fontId="32" fillId="0" borderId="0" xfId="11" applyNumberFormat="1" applyFont="1"/>
    <xf numFmtId="167" fontId="32" fillId="0" borderId="0" xfId="11" applyFont="1"/>
    <xf numFmtId="167" fontId="32" fillId="0" borderId="21" xfId="11" applyFont="1" applyBorder="1"/>
    <xf numFmtId="167" fontId="31" fillId="10" borderId="24" xfId="11" applyFont="1" applyFill="1" applyBorder="1" applyAlignment="1">
      <alignment horizontal="center"/>
    </xf>
    <xf numFmtId="167" fontId="31" fillId="10" borderId="7" xfId="11" applyFont="1" applyFill="1" applyBorder="1" applyAlignment="1">
      <alignment horizontal="center"/>
    </xf>
    <xf numFmtId="167" fontId="31" fillId="10" borderId="8" xfId="11" applyFont="1" applyFill="1" applyBorder="1" applyAlignment="1">
      <alignment horizontal="center"/>
    </xf>
    <xf numFmtId="167" fontId="31" fillId="0" borderId="28" xfId="11" applyFont="1" applyBorder="1"/>
    <xf numFmtId="39" fontId="36" fillId="7" borderId="25" xfId="13" applyNumberFormat="1" applyFont="1" applyFill="1" applyBorder="1">
      <alignment vertical="center"/>
    </xf>
    <xf numFmtId="39" fontId="36" fillId="0" borderId="28" xfId="13" applyNumberFormat="1" applyFont="1" applyBorder="1">
      <alignment vertical="center"/>
    </xf>
    <xf numFmtId="39" fontId="32" fillId="0" borderId="28" xfId="11" applyNumberFormat="1" applyFont="1" applyBorder="1" applyAlignment="1"/>
    <xf numFmtId="171" fontId="34" fillId="0" borderId="0" xfId="11" applyNumberFormat="1" applyFont="1" applyFill="1" applyBorder="1" applyAlignment="1">
      <alignment vertical="top"/>
    </xf>
    <xf numFmtId="37" fontId="32" fillId="0" borderId="0" xfId="11" applyNumberFormat="1" applyFont="1"/>
    <xf numFmtId="167" fontId="32" fillId="0" borderId="0" xfId="11" applyFont="1" applyAlignment="1"/>
    <xf numFmtId="171" fontId="34" fillId="0" borderId="37" xfId="11" applyNumberFormat="1" applyFont="1" applyFill="1" applyBorder="1" applyAlignment="1">
      <alignment vertical="top"/>
    </xf>
    <xf numFmtId="37" fontId="34" fillId="0" borderId="37" xfId="11" applyNumberFormat="1" applyFont="1" applyFill="1" applyBorder="1" applyAlignment="1">
      <alignment vertical="top"/>
    </xf>
    <xf numFmtId="171" fontId="32" fillId="0" borderId="23" xfId="11" applyNumberFormat="1" applyFont="1" applyBorder="1"/>
    <xf numFmtId="37" fontId="32" fillId="0" borderId="21" xfId="11" applyNumberFormat="1" applyFont="1" applyBorder="1"/>
    <xf numFmtId="39" fontId="32" fillId="0" borderId="0" xfId="23" applyNumberFormat="1" applyFont="1" applyAlignment="1">
      <alignment horizontal="right" vertical="center"/>
    </xf>
    <xf numFmtId="39" fontId="32" fillId="0" borderId="28" xfId="23" applyNumberFormat="1" applyFont="1" applyBorder="1" applyAlignment="1">
      <alignment horizontal="right" vertical="center"/>
    </xf>
    <xf numFmtId="39" fontId="31" fillId="0" borderId="25" xfId="12" applyNumberFormat="1" applyFont="1" applyBorder="1" applyAlignment="1">
      <alignment horizontal="left" vertical="center"/>
    </xf>
    <xf numFmtId="39" fontId="32" fillId="0" borderId="0" xfId="23" applyNumberFormat="1" applyFont="1" applyAlignment="1">
      <alignment horizontal="left" vertical="center"/>
    </xf>
    <xf numFmtId="167" fontId="32" fillId="0" borderId="5" xfId="11" applyFont="1" applyBorder="1" applyAlignment="1"/>
    <xf numFmtId="39" fontId="36" fillId="0" borderId="29" xfId="13" applyNumberFormat="1" applyFont="1" applyBorder="1">
      <alignment vertical="center"/>
    </xf>
    <xf numFmtId="39" fontId="36" fillId="0" borderId="21" xfId="13" applyNumberFormat="1" applyFont="1" applyBorder="1">
      <alignment vertical="center"/>
    </xf>
    <xf numFmtId="0" fontId="36" fillId="0" borderId="21" xfId="13" applyFont="1" applyBorder="1" applyAlignment="1">
      <alignment horizontal="center" vertical="center"/>
    </xf>
    <xf numFmtId="39" fontId="36" fillId="14" borderId="21" xfId="13" applyNumberFormat="1" applyFont="1" applyFill="1" applyBorder="1">
      <alignment vertical="center"/>
    </xf>
    <xf numFmtId="39" fontId="36" fillId="0" borderId="9" xfId="13" applyNumberFormat="1" applyFont="1" applyBorder="1">
      <alignment vertical="center"/>
    </xf>
    <xf numFmtId="39" fontId="36" fillId="14" borderId="0" xfId="13" applyNumberFormat="1" applyFont="1" applyFill="1">
      <alignment vertical="center"/>
    </xf>
    <xf numFmtId="39" fontId="32" fillId="0" borderId="21" xfId="12" applyNumberFormat="1" applyFont="1" applyBorder="1" applyAlignment="1">
      <alignment horizontal="left" vertical="center"/>
    </xf>
    <xf numFmtId="0" fontId="32" fillId="0" borderId="21" xfId="13" applyFont="1" applyBorder="1" applyAlignment="1">
      <alignment horizontal="center" vertical="center"/>
    </xf>
    <xf numFmtId="39" fontId="32" fillId="0" borderId="4" xfId="23" applyNumberFormat="1" applyFont="1" applyBorder="1" applyAlignment="1">
      <alignment horizontal="right" vertical="center"/>
    </xf>
    <xf numFmtId="39" fontId="32" fillId="0" borderId="5" xfId="23" applyNumberFormat="1" applyFont="1" applyBorder="1" applyAlignment="1">
      <alignment horizontal="right" vertical="center"/>
    </xf>
    <xf numFmtId="39" fontId="36" fillId="14" borderId="4" xfId="17" applyNumberFormat="1" applyFont="1" applyFill="1" applyBorder="1">
      <alignment vertical="center"/>
    </xf>
    <xf numFmtId="39" fontId="36" fillId="0" borderId="4" xfId="17" applyNumberFormat="1" applyFont="1" applyBorder="1">
      <alignment vertical="center"/>
    </xf>
    <xf numFmtId="39" fontId="36" fillId="0" borderId="5" xfId="17" applyNumberFormat="1" applyFont="1" applyBorder="1">
      <alignment vertical="center"/>
    </xf>
    <xf numFmtId="167" fontId="32" fillId="0" borderId="28" xfId="11" applyFont="1" applyBorder="1" applyAlignment="1"/>
    <xf numFmtId="167" fontId="32" fillId="0" borderId="28" xfId="11" applyFont="1" applyBorder="1"/>
    <xf numFmtId="167" fontId="32" fillId="14" borderId="0" xfId="11" applyFont="1" applyFill="1" applyBorder="1"/>
    <xf numFmtId="39" fontId="32" fillId="0" borderId="0" xfId="19" applyNumberFormat="1" applyFont="1" applyAlignment="1">
      <alignment horizontal="right" vertical="center"/>
    </xf>
    <xf numFmtId="39" fontId="32" fillId="0" borderId="38" xfId="12" applyNumberFormat="1" applyFont="1" applyBorder="1" applyAlignment="1">
      <alignment horizontal="left" vertical="center"/>
    </xf>
    <xf numFmtId="39" fontId="32" fillId="0" borderId="39" xfId="12" applyNumberFormat="1" applyFont="1" applyBorder="1" applyAlignment="1">
      <alignment horizontal="left" vertical="center"/>
    </xf>
    <xf numFmtId="167" fontId="32" fillId="14" borderId="0" xfId="11" applyFont="1" applyFill="1"/>
    <xf numFmtId="172" fontId="32" fillId="14" borderId="0" xfId="11" applyNumberFormat="1" applyFont="1" applyFill="1"/>
    <xf numFmtId="39" fontId="36" fillId="14" borderId="5" xfId="17" applyNumberFormat="1" applyFont="1" applyFill="1" applyBorder="1">
      <alignment vertical="center"/>
    </xf>
    <xf numFmtId="39" fontId="32" fillId="14" borderId="4" xfId="17" applyNumberFormat="1" applyFont="1" applyFill="1" applyBorder="1">
      <alignment vertical="center"/>
    </xf>
    <xf numFmtId="39" fontId="32" fillId="14" borderId="5" xfId="17" applyNumberFormat="1" applyFont="1" applyFill="1" applyBorder="1">
      <alignment vertical="center"/>
    </xf>
    <xf numFmtId="4" fontId="38" fillId="9" borderId="35" xfId="17" applyNumberFormat="1" applyFont="1" applyFill="1" applyBorder="1">
      <alignment vertical="center"/>
    </xf>
    <xf numFmtId="4" fontId="38" fillId="9" borderId="36" xfId="17" applyNumberFormat="1" applyFont="1" applyFill="1" applyBorder="1">
      <alignment vertical="center"/>
    </xf>
    <xf numFmtId="4" fontId="38" fillId="10" borderId="35" xfId="17" applyNumberFormat="1" applyFont="1" applyFill="1" applyBorder="1">
      <alignment vertical="center"/>
    </xf>
    <xf numFmtId="4" fontId="38" fillId="10" borderId="36" xfId="17" applyNumberFormat="1" applyFont="1" applyFill="1" applyBorder="1">
      <alignment vertical="center"/>
    </xf>
    <xf numFmtId="0" fontId="40" fillId="0" borderId="0" xfId="24" quotePrefix="1" applyFont="1" applyAlignment="1" applyProtection="1">
      <alignment horizontal="left"/>
      <protection locked="0"/>
    </xf>
    <xf numFmtId="0" fontId="40" fillId="0" borderId="0" xfId="24" applyFont="1" applyProtection="1">
      <protection locked="0"/>
    </xf>
    <xf numFmtId="43" fontId="41" fillId="0" borderId="0" xfId="25" applyFont="1" applyFill="1" applyBorder="1" applyProtection="1">
      <protection locked="0"/>
    </xf>
    <xf numFmtId="43" fontId="32" fillId="0" borderId="0" xfId="24" applyNumberFormat="1" applyFont="1" applyProtection="1">
      <protection locked="0"/>
    </xf>
    <xf numFmtId="0" fontId="42" fillId="0" borderId="0" xfId="24" applyFont="1" applyAlignment="1" applyProtection="1">
      <alignment horizontal="right"/>
      <protection locked="0"/>
    </xf>
    <xf numFmtId="15" fontId="43" fillId="0" borderId="0" xfId="25" applyNumberFormat="1" applyFont="1" applyFill="1" applyBorder="1" applyAlignment="1" applyProtection="1">
      <alignment horizontal="center"/>
      <protection locked="0"/>
    </xf>
    <xf numFmtId="43" fontId="43" fillId="0" borderId="0" xfId="25" applyFont="1" applyFill="1" applyBorder="1" applyAlignment="1" applyProtection="1">
      <alignment horizontal="center"/>
      <protection locked="0"/>
    </xf>
    <xf numFmtId="0" fontId="32" fillId="0" borderId="0" xfId="24" applyFont="1" applyProtection="1">
      <protection locked="0"/>
    </xf>
    <xf numFmtId="173" fontId="40" fillId="0" borderId="0" xfId="24" applyNumberFormat="1" applyFont="1" applyAlignment="1" applyProtection="1">
      <alignment horizontal="left"/>
      <protection locked="0"/>
    </xf>
    <xf numFmtId="173" fontId="40" fillId="0" borderId="0" xfId="24" quotePrefix="1" applyNumberFormat="1" applyFont="1" applyAlignment="1" applyProtection="1">
      <alignment horizontal="left"/>
      <protection locked="0"/>
    </xf>
    <xf numFmtId="43" fontId="32" fillId="0" borderId="0" xfId="25" applyFont="1" applyFill="1" applyBorder="1" applyProtection="1">
      <protection locked="0"/>
    </xf>
    <xf numFmtId="43" fontId="31" fillId="0" borderId="0" xfId="25" applyFont="1" applyFill="1" applyBorder="1" applyAlignment="1" applyProtection="1">
      <protection locked="0"/>
    </xf>
    <xf numFmtId="0" fontId="31" fillId="0" borderId="0" xfId="24" applyFont="1" applyProtection="1">
      <protection locked="0"/>
    </xf>
    <xf numFmtId="43" fontId="34" fillId="0" borderId="0" xfId="25" applyFont="1" applyFill="1" applyBorder="1" applyAlignment="1" applyProtection="1">
      <alignment horizontal="center"/>
      <protection locked="0"/>
    </xf>
    <xf numFmtId="0" fontId="31" fillId="15" borderId="0" xfId="24" applyFont="1" applyFill="1" applyProtection="1">
      <protection locked="0"/>
    </xf>
    <xf numFmtId="43" fontId="44" fillId="0" borderId="0" xfId="25" applyFont="1" applyFill="1" applyBorder="1" applyAlignment="1" applyProtection="1">
      <alignment horizontal="center"/>
      <protection locked="0"/>
    </xf>
    <xf numFmtId="0" fontId="31" fillId="0" borderId="0" xfId="24" applyFont="1" applyAlignment="1" applyProtection="1">
      <alignment horizontal="center"/>
      <protection locked="0"/>
    </xf>
    <xf numFmtId="0" fontId="38" fillId="15" borderId="0" xfId="24" applyFont="1" applyFill="1" applyAlignment="1" applyProtection="1">
      <alignment horizontal="center"/>
      <protection locked="0"/>
    </xf>
    <xf numFmtId="15" fontId="44" fillId="0" borderId="0" xfId="24" quotePrefix="1" applyNumberFormat="1" applyFont="1" applyAlignment="1" applyProtection="1">
      <alignment horizontal="center"/>
      <protection locked="0"/>
    </xf>
    <xf numFmtId="17" fontId="44" fillId="0" borderId="0" xfId="25" quotePrefix="1" applyNumberFormat="1" applyFont="1" applyFill="1" applyBorder="1" applyAlignment="1" applyProtection="1">
      <alignment horizontal="center"/>
      <protection locked="0"/>
    </xf>
    <xf numFmtId="15" fontId="31" fillId="0" borderId="0" xfId="24" applyNumberFormat="1" applyFont="1" applyAlignment="1" applyProtection="1">
      <alignment horizontal="center"/>
      <protection locked="0"/>
    </xf>
    <xf numFmtId="49" fontId="3" fillId="0" borderId="0" xfId="26" applyNumberFormat="1" applyFont="1" applyAlignment="1">
      <alignment horizontal="center"/>
    </xf>
    <xf numFmtId="0" fontId="3" fillId="0" borderId="0" xfId="26" applyFont="1"/>
    <xf numFmtId="43" fontId="34" fillId="0" borderId="0" xfId="25" applyFont="1" applyFill="1" applyBorder="1" applyProtection="1">
      <protection locked="0"/>
    </xf>
    <xf numFmtId="43" fontId="34" fillId="7" borderId="0" xfId="25" applyFont="1" applyFill="1" applyBorder="1" applyProtection="1">
      <protection locked="0"/>
    </xf>
    <xf numFmtId="40" fontId="34" fillId="0" borderId="0" xfId="25" applyNumberFormat="1" applyFont="1" applyFill="1" applyBorder="1" applyProtection="1">
      <protection locked="0"/>
    </xf>
    <xf numFmtId="43" fontId="34" fillId="0" borderId="0" xfId="24" quotePrefix="1" applyNumberFormat="1" applyFont="1" applyAlignment="1" applyProtection="1">
      <alignment horizontal="center"/>
      <protection locked="0"/>
    </xf>
    <xf numFmtId="43" fontId="34" fillId="0" borderId="0" xfId="24" applyNumberFormat="1" applyFont="1" applyProtection="1">
      <protection locked="0"/>
    </xf>
    <xf numFmtId="40" fontId="34" fillId="0" borderId="0" xfId="24" applyNumberFormat="1" applyFont="1" applyProtection="1">
      <protection locked="0"/>
    </xf>
    <xf numFmtId="0" fontId="31" fillId="0" borderId="35" xfId="24" applyFont="1" applyBorder="1" applyProtection="1">
      <protection locked="0"/>
    </xf>
    <xf numFmtId="43" fontId="34" fillId="16" borderId="35" xfId="25" applyFont="1" applyFill="1" applyBorder="1" applyProtection="1">
      <protection locked="0"/>
    </xf>
    <xf numFmtId="43" fontId="34" fillId="7" borderId="35" xfId="25" applyFont="1" applyFill="1" applyBorder="1" applyProtection="1">
      <protection locked="0"/>
    </xf>
    <xf numFmtId="167" fontId="35" fillId="0" borderId="0" xfId="11" applyFont="1"/>
    <xf numFmtId="0" fontId="3" fillId="0" borderId="0" xfId="26" applyFont="1" applyAlignment="1">
      <alignment vertical="top" wrapText="1"/>
    </xf>
    <xf numFmtId="49" fontId="3" fillId="0" borderId="21" xfId="26" applyNumberFormat="1" applyFont="1" applyBorder="1" applyAlignment="1">
      <alignment horizontal="center" vertical="top" wrapText="1"/>
    </xf>
    <xf numFmtId="49" fontId="3" fillId="0" borderId="21" xfId="11" applyNumberFormat="1" applyFont="1" applyFill="1" applyBorder="1" applyAlignment="1">
      <alignment vertical="top" wrapText="1"/>
    </xf>
    <xf numFmtId="40" fontId="45" fillId="0" borderId="21" xfId="11" applyNumberFormat="1" applyFont="1" applyFill="1" applyBorder="1" applyAlignment="1">
      <alignment horizontal="left" vertical="top" wrapText="1"/>
    </xf>
    <xf numFmtId="37" fontId="45" fillId="0" borderId="0" xfId="11" applyNumberFormat="1" applyFont="1" applyAlignment="1">
      <alignment horizontal="center" vertical="top" wrapText="1"/>
    </xf>
    <xf numFmtId="0" fontId="1" fillId="0" borderId="0" xfId="26"/>
    <xf numFmtId="0" fontId="45" fillId="17" borderId="0" xfId="26" applyFont="1" applyFill="1"/>
    <xf numFmtId="49" fontId="3" fillId="17" borderId="0" xfId="26" applyNumberFormat="1" applyFont="1" applyFill="1" applyAlignment="1">
      <alignment horizontal="center"/>
    </xf>
    <xf numFmtId="49" fontId="3" fillId="17" borderId="0" xfId="11" applyNumberFormat="1" applyFont="1" applyFill="1" applyAlignment="1"/>
    <xf numFmtId="0" fontId="3" fillId="17" borderId="0" xfId="26" applyFont="1" applyFill="1"/>
    <xf numFmtId="37" fontId="3" fillId="17" borderId="4" xfId="11" applyNumberFormat="1" applyFont="1" applyFill="1" applyBorder="1" applyAlignment="1"/>
    <xf numFmtId="49" fontId="3" fillId="0" borderId="0" xfId="11" applyNumberFormat="1" applyFont="1" applyFill="1" applyAlignment="1"/>
    <xf numFmtId="37" fontId="3" fillId="0" borderId="0" xfId="11" applyNumberFormat="1" applyFont="1" applyFill="1" applyBorder="1" applyAlignment="1"/>
    <xf numFmtId="37" fontId="3" fillId="0" borderId="0" xfId="11" applyNumberFormat="1" applyFont="1"/>
    <xf numFmtId="37" fontId="3" fillId="0" borderId="0" xfId="11" applyNumberFormat="1" applyFont="1" applyFill="1" applyAlignment="1"/>
    <xf numFmtId="37" fontId="45" fillId="17" borderId="35" xfId="11" applyNumberFormat="1" applyFont="1" applyFill="1" applyBorder="1" applyAlignment="1"/>
    <xf numFmtId="40" fontId="3" fillId="0" borderId="0" xfId="27" applyNumberFormat="1" applyFont="1" applyFill="1" applyAlignment="1">
      <alignment wrapText="1"/>
    </xf>
    <xf numFmtId="37" fontId="3" fillId="0" borderId="21" xfId="11" applyNumberFormat="1" applyFont="1" applyFill="1" applyBorder="1" applyAlignment="1"/>
    <xf numFmtId="0" fontId="45" fillId="17" borderId="0" xfId="26" applyFont="1" applyFill="1" applyAlignment="1">
      <alignment horizontal="right"/>
    </xf>
    <xf numFmtId="37" fontId="45" fillId="0" borderId="0" xfId="11" applyNumberFormat="1" applyFont="1" applyAlignment="1">
      <alignment horizontal="center" wrapText="1"/>
    </xf>
    <xf numFmtId="0" fontId="3" fillId="0" borderId="0" xfId="26" applyFont="1" applyAlignment="1">
      <alignment horizontal="center" wrapText="1"/>
    </xf>
    <xf numFmtId="167" fontId="3" fillId="0" borderId="0" xfId="11" applyFont="1" applyFill="1" applyAlignment="1"/>
    <xf numFmtId="40" fontId="3" fillId="0" borderId="0" xfId="11" applyNumberFormat="1" applyFont="1" applyFill="1" applyAlignment="1">
      <alignment wrapText="1"/>
    </xf>
    <xf numFmtId="0" fontId="45" fillId="17" borderId="0" xfId="26" applyFont="1" applyFill="1" applyAlignment="1">
      <alignment horizontal="left"/>
    </xf>
    <xf numFmtId="37" fontId="3" fillId="17" borderId="35" xfId="11" applyNumberFormat="1" applyFont="1" applyFill="1" applyBorder="1" applyAlignment="1"/>
    <xf numFmtId="0" fontId="3" fillId="0" borderId="0" xfId="26" applyFont="1" applyAlignment="1">
      <alignment horizontal="right"/>
    </xf>
    <xf numFmtId="0" fontId="3" fillId="17" borderId="0" xfId="26" applyFont="1" applyFill="1" applyAlignment="1">
      <alignment horizontal="center" wrapText="1"/>
    </xf>
    <xf numFmtId="167" fontId="3" fillId="17" borderId="0" xfId="11" applyFont="1" applyFill="1" applyAlignment="1"/>
    <xf numFmtId="37" fontId="45" fillId="17" borderId="35" xfId="11" applyNumberFormat="1" applyFont="1" applyFill="1" applyBorder="1"/>
    <xf numFmtId="40" fontId="45" fillId="17" borderId="0" xfId="27" applyNumberFormat="1" applyFont="1" applyFill="1" applyAlignment="1">
      <alignment wrapText="1"/>
    </xf>
    <xf numFmtId="0" fontId="45" fillId="18" borderId="0" xfId="26" applyFont="1" applyFill="1"/>
    <xf numFmtId="0" fontId="3" fillId="18" borderId="0" xfId="26" applyFont="1" applyFill="1" applyAlignment="1">
      <alignment horizontal="center" wrapText="1"/>
    </xf>
    <xf numFmtId="167" fontId="3" fillId="18" borderId="0" xfId="11" applyFont="1" applyFill="1" applyAlignment="1"/>
    <xf numFmtId="40" fontId="3" fillId="18" borderId="0" xfId="11" applyNumberFormat="1" applyFont="1" applyFill="1" applyAlignment="1">
      <alignment wrapText="1"/>
    </xf>
    <xf numFmtId="37" fontId="45" fillId="18" borderId="13" xfId="11" applyNumberFormat="1" applyFont="1" applyFill="1" applyBorder="1"/>
    <xf numFmtId="40" fontId="46" fillId="0" borderId="0" xfId="11" applyNumberFormat="1" applyFont="1" applyFill="1" applyBorder="1" applyAlignment="1">
      <alignment wrapText="1"/>
    </xf>
    <xf numFmtId="37" fontId="0" fillId="0" borderId="0" xfId="11" applyNumberFormat="1" applyFont="1"/>
    <xf numFmtId="43" fontId="45" fillId="0" borderId="0" xfId="7" applyNumberFormat="1" applyFont="1"/>
    <xf numFmtId="166" fontId="45" fillId="0" borderId="0" xfId="7" applyNumberFormat="1" applyFont="1"/>
    <xf numFmtId="0" fontId="14" fillId="0" borderId="0" xfId="28"/>
    <xf numFmtId="0" fontId="1" fillId="0" borderId="0" xfId="7" applyAlignment="1">
      <alignment horizontal="left"/>
    </xf>
    <xf numFmtId="0" fontId="1" fillId="0" borderId="0" xfId="7"/>
    <xf numFmtId="166" fontId="1" fillId="0" borderId="0" xfId="7" applyNumberFormat="1"/>
    <xf numFmtId="0" fontId="45" fillId="0" borderId="0" xfId="7" applyFont="1" applyAlignment="1">
      <alignment horizontal="left"/>
    </xf>
    <xf numFmtId="0" fontId="45" fillId="0" borderId="0" xfId="7" applyFont="1" applyAlignment="1">
      <alignment horizontal="center"/>
    </xf>
    <xf numFmtId="0" fontId="1" fillId="0" borderId="0" xfId="7" applyAlignment="1">
      <alignment horizontal="center"/>
    </xf>
    <xf numFmtId="166" fontId="45" fillId="0" borderId="0" xfId="7" applyNumberFormat="1" applyFont="1" applyAlignment="1">
      <alignment horizontal="center"/>
    </xf>
    <xf numFmtId="0" fontId="45" fillId="0" borderId="6" xfId="7" applyFont="1" applyBorder="1"/>
    <xf numFmtId="0" fontId="1" fillId="0" borderId="6" xfId="7" applyBorder="1"/>
    <xf numFmtId="166" fontId="45" fillId="0" borderId="6" xfId="7" applyNumberFormat="1" applyFont="1" applyBorder="1" applyAlignment="1">
      <alignment horizontal="center" vertical="top"/>
    </xf>
    <xf numFmtId="43" fontId="45" fillId="19" borderId="6" xfId="28" applyNumberFormat="1" applyFont="1" applyFill="1" applyBorder="1" applyAlignment="1">
      <alignment horizontal="center" wrapText="1"/>
    </xf>
    <xf numFmtId="166" fontId="45" fillId="19" borderId="6" xfId="28" applyNumberFormat="1" applyFont="1" applyFill="1" applyBorder="1" applyAlignment="1">
      <alignment horizontal="center" wrapText="1"/>
    </xf>
    <xf numFmtId="166" fontId="47" fillId="0" borderId="0" xfId="28" applyNumberFormat="1" applyFont="1"/>
    <xf numFmtId="0" fontId="48" fillId="0" borderId="6" xfId="28" applyFont="1" applyBorder="1" applyAlignment="1">
      <alignment horizontal="center"/>
    </xf>
    <xf numFmtId="0" fontId="48" fillId="0" borderId="6" xfId="28" applyFont="1" applyBorder="1" applyAlignment="1">
      <alignment horizontal="left"/>
    </xf>
    <xf numFmtId="166" fontId="48" fillId="0" borderId="6" xfId="28" applyNumberFormat="1" applyFont="1" applyBorder="1"/>
    <xf numFmtId="0" fontId="48" fillId="0" borderId="6" xfId="28" quotePrefix="1" applyFont="1" applyBorder="1" applyAlignment="1">
      <alignment horizontal="center"/>
    </xf>
    <xf numFmtId="0" fontId="1" fillId="7" borderId="6" xfId="7" applyFill="1" applyBorder="1"/>
    <xf numFmtId="0" fontId="45" fillId="7" borderId="6" xfId="7" applyFont="1" applyFill="1" applyBorder="1"/>
    <xf numFmtId="39" fontId="45" fillId="7" borderId="6" xfId="7" applyNumberFormat="1" applyFont="1" applyFill="1" applyBorder="1"/>
    <xf numFmtId="166" fontId="45" fillId="7" borderId="6" xfId="7" applyNumberFormat="1" applyFont="1" applyFill="1" applyBorder="1"/>
    <xf numFmtId="166" fontId="45" fillId="5" borderId="0" xfId="7" applyNumberFormat="1" applyFont="1" applyFill="1"/>
    <xf numFmtId="0" fontId="48" fillId="0" borderId="0" xfId="28" applyFont="1" applyAlignment="1">
      <alignment horizontal="center"/>
    </xf>
    <xf numFmtId="0" fontId="48" fillId="0" borderId="21" xfId="28" applyFont="1" applyBorder="1" applyAlignment="1">
      <alignment horizontal="left"/>
    </xf>
    <xf numFmtId="166" fontId="48" fillId="0" borderId="0" xfId="28" applyNumberFormat="1" applyFont="1"/>
    <xf numFmtId="0" fontId="48" fillId="0" borderId="0" xfId="28" applyFont="1" applyAlignment="1">
      <alignment horizontal="right"/>
    </xf>
    <xf numFmtId="0" fontId="45" fillId="0" borderId="0" xfId="7" applyFont="1"/>
    <xf numFmtId="39" fontId="45" fillId="0" borderId="0" xfId="7" applyNumberFormat="1" applyFont="1"/>
    <xf numFmtId="0" fontId="1" fillId="7" borderId="0" xfId="7" applyFill="1"/>
    <xf numFmtId="0" fontId="45" fillId="7" borderId="0" xfId="7" applyFont="1" applyFill="1"/>
    <xf numFmtId="39" fontId="45" fillId="7" borderId="0" xfId="7" applyNumberFormat="1" applyFont="1" applyFill="1"/>
    <xf numFmtId="43" fontId="1" fillId="0" borderId="0" xfId="7" applyNumberFormat="1"/>
    <xf numFmtId="43" fontId="45" fillId="0" borderId="0" xfId="7" applyNumberFormat="1" applyFont="1" applyAlignment="1">
      <alignment horizontal="center"/>
    </xf>
    <xf numFmtId="43" fontId="45" fillId="0" borderId="6" xfId="7" applyNumberFormat="1" applyFont="1" applyBorder="1" applyAlignment="1">
      <alignment horizontal="center" vertical="top"/>
    </xf>
    <xf numFmtId="43" fontId="45" fillId="20" borderId="6" xfId="7" applyNumberFormat="1" applyFont="1" applyFill="1" applyBorder="1" applyAlignment="1">
      <alignment horizontal="center" wrapText="1"/>
    </xf>
    <xf numFmtId="43" fontId="45" fillId="5" borderId="0" xfId="7" applyNumberFormat="1" applyFont="1" applyFill="1" applyAlignment="1">
      <alignment horizontal="center" wrapText="1"/>
    </xf>
    <xf numFmtId="0" fontId="45" fillId="5" borderId="6" xfId="7" applyFont="1" applyFill="1" applyBorder="1"/>
    <xf numFmtId="39" fontId="45" fillId="5" borderId="6" xfId="7" applyNumberFormat="1" applyFont="1" applyFill="1" applyBorder="1"/>
    <xf numFmtId="43" fontId="45" fillId="5" borderId="6" xfId="7" applyNumberFormat="1" applyFont="1" applyFill="1" applyBorder="1"/>
    <xf numFmtId="43" fontId="45" fillId="5" borderId="0" xfId="7" applyNumberFormat="1" applyFont="1" applyFill="1"/>
    <xf numFmtId="43" fontId="45" fillId="7" borderId="6" xfId="7" applyNumberFormat="1" applyFont="1" applyFill="1" applyBorder="1"/>
    <xf numFmtId="0" fontId="45" fillId="5" borderId="0" xfId="7" applyFont="1" applyFill="1"/>
    <xf numFmtId="39" fontId="45" fillId="5" borderId="0" xfId="7" applyNumberFormat="1" applyFont="1" applyFill="1"/>
    <xf numFmtId="43" fontId="45" fillId="0" borderId="6" xfId="7" applyNumberFormat="1" applyFont="1" applyBorder="1"/>
    <xf numFmtId="43" fontId="45" fillId="5" borderId="32" xfId="7" applyNumberFormat="1" applyFont="1" applyFill="1" applyBorder="1"/>
    <xf numFmtId="0" fontId="32" fillId="0" borderId="0" xfId="29" applyFont="1"/>
    <xf numFmtId="0" fontId="49" fillId="0" borderId="0" xfId="30" applyAlignment="1">
      <alignment horizontal="center"/>
    </xf>
    <xf numFmtId="0" fontId="32" fillId="0" borderId="0" xfId="29" applyFont="1" applyAlignment="1">
      <alignment horizontal="center"/>
    </xf>
    <xf numFmtId="2" fontId="32" fillId="0" borderId="0" xfId="29" applyNumberFormat="1" applyFont="1"/>
    <xf numFmtId="4" fontId="32" fillId="0" borderId="0" xfId="29" applyNumberFormat="1" applyFont="1"/>
    <xf numFmtId="2" fontId="32" fillId="0" borderId="0" xfId="27" applyNumberFormat="1" applyFont="1"/>
    <xf numFmtId="0" fontId="31" fillId="0" borderId="0" xfId="29" applyFont="1" applyAlignment="1">
      <alignment horizontal="center"/>
    </xf>
    <xf numFmtId="0" fontId="31" fillId="0" borderId="0" xfId="29" applyFont="1" applyAlignment="1">
      <alignment horizontal="left"/>
    </xf>
    <xf numFmtId="168" fontId="32" fillId="0" borderId="0" xfId="29" applyNumberFormat="1" applyFont="1"/>
    <xf numFmtId="2" fontId="32" fillId="0" borderId="21" xfId="27" applyNumberFormat="1" applyFont="1" applyBorder="1"/>
    <xf numFmtId="2" fontId="31" fillId="6" borderId="24" xfId="27" applyNumberFormat="1" applyFont="1" applyFill="1" applyBorder="1" applyAlignment="1">
      <alignment horizontal="center"/>
    </xf>
    <xf numFmtId="0" fontId="31" fillId="0" borderId="0" xfId="29" applyFont="1"/>
    <xf numFmtId="0" fontId="31" fillId="6" borderId="25" xfId="29" applyFont="1" applyFill="1" applyBorder="1" applyAlignment="1">
      <alignment horizontal="center"/>
    </xf>
    <xf numFmtId="0" fontId="31" fillId="6" borderId="0" xfId="29" applyFont="1" applyFill="1" applyAlignment="1">
      <alignment horizontal="center"/>
    </xf>
    <xf numFmtId="2" fontId="31" fillId="6" borderId="28" xfId="29" applyNumberFormat="1" applyFont="1" applyFill="1" applyBorder="1" applyAlignment="1">
      <alignment horizontal="center"/>
    </xf>
    <xf numFmtId="2" fontId="31" fillId="6" borderId="0" xfId="29" applyNumberFormat="1" applyFont="1" applyFill="1" applyAlignment="1">
      <alignment horizontal="center"/>
    </xf>
    <xf numFmtId="4" fontId="31" fillId="6" borderId="0" xfId="29" applyNumberFormat="1" applyFont="1" applyFill="1" applyAlignment="1">
      <alignment horizontal="center"/>
    </xf>
    <xf numFmtId="2" fontId="31" fillId="6" borderId="7" xfId="27" applyNumberFormat="1" applyFont="1" applyFill="1" applyBorder="1" applyAlignment="1">
      <alignment horizontal="center"/>
    </xf>
    <xf numFmtId="0" fontId="31" fillId="6" borderId="29" xfId="29" applyFont="1" applyFill="1" applyBorder="1" applyAlignment="1">
      <alignment horizontal="center"/>
    </xf>
    <xf numFmtId="0" fontId="31" fillId="6" borderId="21" xfId="29" applyFont="1" applyFill="1" applyBorder="1" applyAlignment="1">
      <alignment horizontal="center"/>
    </xf>
    <xf numFmtId="0" fontId="31" fillId="6" borderId="9" xfId="29" applyFont="1" applyFill="1" applyBorder="1" applyAlignment="1">
      <alignment horizontal="center"/>
    </xf>
    <xf numFmtId="0" fontId="31" fillId="6" borderId="21" xfId="29" applyFont="1" applyFill="1" applyBorder="1" applyAlignment="1">
      <alignment horizontal="center" wrapText="1"/>
    </xf>
    <xf numFmtId="2" fontId="31" fillId="6" borderId="9" xfId="29" applyNumberFormat="1" applyFont="1" applyFill="1" applyBorder="1" applyAlignment="1">
      <alignment horizontal="center"/>
    </xf>
    <xf numFmtId="2" fontId="31" fillId="6" borderId="21" xfId="29" applyNumberFormat="1" applyFont="1" applyFill="1" applyBorder="1" applyAlignment="1">
      <alignment horizontal="center"/>
    </xf>
    <xf numFmtId="4" fontId="31" fillId="6" borderId="21" xfId="29" applyNumberFormat="1" applyFont="1" applyFill="1" applyBorder="1" applyAlignment="1">
      <alignment horizontal="center"/>
    </xf>
    <xf numFmtId="2" fontId="31" fillId="6" borderId="8" xfId="27" applyNumberFormat="1" applyFont="1" applyFill="1" applyBorder="1" applyAlignment="1">
      <alignment horizontal="center"/>
    </xf>
    <xf numFmtId="0" fontId="33" fillId="0" borderId="25" xfId="29" applyFont="1" applyBorder="1"/>
    <xf numFmtId="168" fontId="34" fillId="0" borderId="26" xfId="27" applyNumberFormat="1" applyFont="1" applyFill="1" applyBorder="1" applyAlignment="1">
      <alignment vertical="top"/>
    </xf>
    <xf numFmtId="168" fontId="31" fillId="0" borderId="0" xfId="29" applyNumberFormat="1" applyFont="1"/>
    <xf numFmtId="168" fontId="31" fillId="6" borderId="28" xfId="29" applyNumberFormat="1" applyFont="1" applyFill="1" applyBorder="1"/>
    <xf numFmtId="168" fontId="34" fillId="0" borderId="0" xfId="27" applyNumberFormat="1" applyFont="1" applyFill="1" applyBorder="1" applyAlignment="1">
      <alignment vertical="top"/>
    </xf>
    <xf numFmtId="168" fontId="31" fillId="6" borderId="0" xfId="29" applyNumberFormat="1" applyFont="1" applyFill="1"/>
    <xf numFmtId="168" fontId="31" fillId="6" borderId="28" xfId="27" applyNumberFormat="1" applyFont="1" applyFill="1" applyBorder="1"/>
    <xf numFmtId="39" fontId="32" fillId="0" borderId="0" xfId="29" applyNumberFormat="1" applyFont="1"/>
    <xf numFmtId="168" fontId="32" fillId="0" borderId="25" xfId="27" applyNumberFormat="1" applyFont="1" applyFill="1" applyBorder="1" applyAlignment="1">
      <alignment vertical="top"/>
    </xf>
    <xf numFmtId="168" fontId="32" fillId="0" borderId="0" xfId="27" applyNumberFormat="1" applyFont="1" applyFill="1" applyBorder="1" applyAlignment="1">
      <alignment vertical="top"/>
    </xf>
    <xf numFmtId="168" fontId="34" fillId="6" borderId="28" xfId="27" applyNumberFormat="1" applyFont="1" applyFill="1" applyBorder="1" applyAlignment="1">
      <alignment vertical="top"/>
    </xf>
    <xf numFmtId="168" fontId="34" fillId="6" borderId="0" xfId="27" applyNumberFormat="1" applyFont="1" applyFill="1" applyBorder="1" applyAlignment="1">
      <alignment vertical="top"/>
    </xf>
    <xf numFmtId="168" fontId="32" fillId="6" borderId="0" xfId="27" applyNumberFormat="1" applyFont="1" applyFill="1" applyBorder="1" applyAlignment="1">
      <alignment vertical="top"/>
    </xf>
    <xf numFmtId="168" fontId="34" fillId="6" borderId="21" xfId="27" applyNumberFormat="1" applyFont="1" applyFill="1" applyBorder="1" applyAlignment="1">
      <alignment vertical="top"/>
    </xf>
    <xf numFmtId="168" fontId="34" fillId="6" borderId="9" xfId="27" applyNumberFormat="1" applyFont="1" applyFill="1" applyBorder="1" applyAlignment="1">
      <alignment vertical="top"/>
    </xf>
    <xf numFmtId="39" fontId="32" fillId="0" borderId="4" xfId="29" applyNumberFormat="1" applyFont="1" applyBorder="1"/>
    <xf numFmtId="168" fontId="34" fillId="0" borderId="4" xfId="27" applyNumberFormat="1" applyFont="1" applyFill="1" applyBorder="1" applyAlignment="1">
      <alignment vertical="top"/>
    </xf>
    <xf numFmtId="168" fontId="34" fillId="6" borderId="5" xfId="27" applyNumberFormat="1" applyFont="1" applyFill="1" applyBorder="1" applyAlignment="1">
      <alignment vertical="top"/>
    </xf>
    <xf numFmtId="168" fontId="34" fillId="6" borderId="4" xfId="27" applyNumberFormat="1" applyFont="1" applyFill="1" applyBorder="1" applyAlignment="1">
      <alignment vertical="top"/>
    </xf>
    <xf numFmtId="170" fontId="36" fillId="0" borderId="4" xfId="29" applyNumberFormat="1" applyFont="1" applyBorder="1"/>
    <xf numFmtId="168" fontId="34" fillId="0" borderId="25" xfId="27" applyNumberFormat="1" applyFont="1" applyFill="1" applyBorder="1" applyAlignment="1">
      <alignment vertical="top"/>
    </xf>
    <xf numFmtId="170" fontId="36" fillId="0" borderId="0" xfId="29" applyNumberFormat="1" applyFont="1"/>
    <xf numFmtId="49" fontId="32" fillId="0" borderId="25" xfId="29" applyNumberFormat="1" applyFont="1" applyBorder="1"/>
    <xf numFmtId="49" fontId="31" fillId="0" borderId="3" xfId="29" applyNumberFormat="1" applyFont="1" applyBorder="1"/>
    <xf numFmtId="0" fontId="32" fillId="0" borderId="4" xfId="29" applyFont="1" applyBorder="1"/>
    <xf numFmtId="0" fontId="32" fillId="0" borderId="4" xfId="29" applyFont="1" applyBorder="1" applyAlignment="1">
      <alignment horizontal="center"/>
    </xf>
    <xf numFmtId="168" fontId="34" fillId="0" borderId="3" xfId="27" applyNumberFormat="1" applyFont="1" applyFill="1" applyBorder="1" applyAlignment="1">
      <alignment vertical="top"/>
    </xf>
    <xf numFmtId="39" fontId="38" fillId="0" borderId="3" xfId="13" applyNumberFormat="1" applyFont="1" applyBorder="1">
      <alignment vertical="center"/>
    </xf>
    <xf numFmtId="39" fontId="38" fillId="0" borderId="4" xfId="13" applyNumberFormat="1" applyFont="1" applyBorder="1">
      <alignment vertical="center"/>
    </xf>
    <xf numFmtId="39" fontId="38" fillId="0" borderId="4" xfId="13" applyNumberFormat="1" applyFont="1" applyBorder="1" applyAlignment="1">
      <alignment horizontal="center" vertical="center"/>
    </xf>
    <xf numFmtId="0" fontId="38" fillId="0" borderId="4" xfId="13" applyFont="1" applyBorder="1" applyAlignment="1">
      <alignment horizontal="center" vertical="center"/>
    </xf>
    <xf numFmtId="168" fontId="39" fillId="0" borderId="4" xfId="27" applyNumberFormat="1" applyFont="1" applyFill="1" applyBorder="1" applyAlignment="1">
      <alignment vertical="top"/>
    </xf>
    <xf numFmtId="168" fontId="39" fillId="6" borderId="5" xfId="27" applyNumberFormat="1" applyFont="1" applyFill="1" applyBorder="1" applyAlignment="1">
      <alignment vertical="top"/>
    </xf>
    <xf numFmtId="39" fontId="39" fillId="0" borderId="3" xfId="14" applyNumberFormat="1" applyFont="1" applyBorder="1" applyAlignment="1">
      <alignment horizontal="left" vertical="center"/>
    </xf>
    <xf numFmtId="39" fontId="39" fillId="0" borderId="4" xfId="14" applyNumberFormat="1" applyFont="1" applyBorder="1" applyAlignment="1">
      <alignment horizontal="left" vertical="center"/>
    </xf>
    <xf numFmtId="39" fontId="39" fillId="0" borderId="4" xfId="29" applyNumberFormat="1" applyFont="1" applyBorder="1"/>
    <xf numFmtId="168" fontId="39" fillId="0" borderId="5" xfId="27" applyNumberFormat="1" applyFont="1" applyFill="1" applyBorder="1" applyAlignment="1">
      <alignment vertical="top"/>
    </xf>
    <xf numFmtId="168" fontId="39" fillId="6" borderId="4" xfId="27" applyNumberFormat="1" applyFont="1" applyFill="1" applyBorder="1" applyAlignment="1">
      <alignment vertical="top"/>
    </xf>
    <xf numFmtId="170" fontId="38" fillId="0" borderId="0" xfId="29" applyNumberFormat="1" applyFont="1"/>
    <xf numFmtId="0" fontId="38" fillId="0" borderId="0" xfId="29" applyFont="1"/>
    <xf numFmtId="168" fontId="36" fillId="0" borderId="25" xfId="13" applyNumberFormat="1" applyFont="1" applyBorder="1">
      <alignment vertical="center"/>
    </xf>
    <xf numFmtId="168" fontId="36" fillId="6" borderId="28" xfId="13" applyNumberFormat="1" applyFont="1" applyFill="1" applyBorder="1">
      <alignment vertical="center"/>
    </xf>
    <xf numFmtId="0" fontId="36" fillId="0" borderId="0" xfId="29" applyFont="1"/>
    <xf numFmtId="168" fontId="32" fillId="0" borderId="25" xfId="29" quotePrefix="1" applyNumberFormat="1" applyFont="1" applyBorder="1"/>
    <xf numFmtId="168" fontId="32" fillId="6" borderId="28" xfId="27" applyNumberFormat="1" applyFont="1" applyFill="1" applyBorder="1" applyAlignment="1"/>
    <xf numFmtId="39" fontId="32" fillId="0" borderId="21" xfId="15" applyNumberFormat="1" applyFont="1" applyBorder="1" applyAlignment="1">
      <alignment horizontal="left" vertical="center"/>
    </xf>
    <xf numFmtId="39" fontId="32" fillId="0" borderId="21" xfId="17" applyNumberFormat="1" applyFont="1" applyBorder="1" applyAlignment="1">
      <alignment horizontal="left" vertical="center"/>
    </xf>
    <xf numFmtId="39" fontId="32" fillId="0" borderId="21" xfId="29" applyNumberFormat="1" applyFont="1" applyBorder="1"/>
    <xf numFmtId="168" fontId="34" fillId="0" borderId="5" xfId="27" applyNumberFormat="1" applyFont="1" applyFill="1" applyBorder="1" applyAlignment="1">
      <alignment vertical="top"/>
    </xf>
    <xf numFmtId="168" fontId="37" fillId="0" borderId="4" xfId="27" applyNumberFormat="1" applyFont="1" applyFill="1" applyBorder="1" applyAlignment="1">
      <alignment vertical="top"/>
    </xf>
    <xf numFmtId="168" fontId="37" fillId="6" borderId="5" xfId="27" applyNumberFormat="1" applyFont="1" applyFill="1" applyBorder="1" applyAlignment="1">
      <alignment vertical="top"/>
    </xf>
    <xf numFmtId="39" fontId="37" fillId="0" borderId="4" xfId="29" applyNumberFormat="1" applyFont="1" applyBorder="1"/>
    <xf numFmtId="168" fontId="37" fillId="6" borderId="4" xfId="27" applyNumberFormat="1" applyFont="1" applyFill="1" applyBorder="1" applyAlignment="1">
      <alignment vertical="top"/>
    </xf>
    <xf numFmtId="0" fontId="38" fillId="6" borderId="31" xfId="29" applyFont="1" applyFill="1" applyBorder="1"/>
    <xf numFmtId="0" fontId="38" fillId="6" borderId="32" xfId="29" applyFont="1" applyFill="1" applyBorder="1"/>
    <xf numFmtId="0" fontId="38" fillId="6" borderId="32" xfId="29" applyFont="1" applyFill="1" applyBorder="1" applyAlignment="1">
      <alignment horizontal="center"/>
    </xf>
    <xf numFmtId="168" fontId="39" fillId="6" borderId="32" xfId="27" applyNumberFormat="1" applyFont="1" applyFill="1" applyBorder="1" applyAlignment="1">
      <alignment vertical="top"/>
    </xf>
    <xf numFmtId="168" fontId="39" fillId="6" borderId="33" xfId="27" applyNumberFormat="1" applyFont="1" applyFill="1" applyBorder="1" applyAlignment="1">
      <alignment vertical="top"/>
    </xf>
    <xf numFmtId="39" fontId="39" fillId="6" borderId="31" xfId="14" applyNumberFormat="1" applyFont="1" applyFill="1" applyBorder="1" applyAlignment="1">
      <alignment horizontal="left" vertical="center"/>
    </xf>
    <xf numFmtId="39" fontId="39" fillId="6" borderId="32" xfId="14" applyNumberFormat="1" applyFont="1" applyFill="1" applyBorder="1" applyAlignment="1">
      <alignment horizontal="left" vertical="center"/>
    </xf>
    <xf numFmtId="39" fontId="39" fillId="6" borderId="32" xfId="29" applyNumberFormat="1" applyFont="1" applyFill="1" applyBorder="1"/>
    <xf numFmtId="0" fontId="32" fillId="0" borderId="25" xfId="29" applyFont="1" applyBorder="1"/>
    <xf numFmtId="168" fontId="32" fillId="0" borderId="25" xfId="29" applyNumberFormat="1" applyFont="1" applyBorder="1"/>
    <xf numFmtId="168" fontId="32" fillId="6" borderId="28" xfId="29" applyNumberFormat="1" applyFont="1" applyFill="1" applyBorder="1"/>
    <xf numFmtId="1" fontId="32" fillId="0" borderId="0" xfId="29" applyNumberFormat="1" applyFont="1" applyAlignment="1">
      <alignment horizontal="center"/>
    </xf>
    <xf numFmtId="49" fontId="32" fillId="0" borderId="0" xfId="29" applyNumberFormat="1" applyFont="1"/>
    <xf numFmtId="49" fontId="32" fillId="0" borderId="29" xfId="29" applyNumberFormat="1" applyFont="1" applyBorder="1"/>
    <xf numFmtId="4" fontId="38" fillId="6" borderId="34" xfId="13" applyNumberFormat="1" applyFont="1" applyFill="1" applyBorder="1">
      <alignment vertical="center"/>
    </xf>
    <xf numFmtId="4" fontId="31" fillId="6" borderId="35" xfId="29" applyNumberFormat="1" applyFont="1" applyFill="1" applyBorder="1"/>
    <xf numFmtId="4" fontId="31" fillId="6" borderId="35" xfId="29" applyNumberFormat="1" applyFont="1" applyFill="1" applyBorder="1" applyAlignment="1">
      <alignment horizontal="center"/>
    </xf>
    <xf numFmtId="168" fontId="39" fillId="6" borderId="35" xfId="27" applyNumberFormat="1" applyFont="1" applyFill="1" applyBorder="1" applyAlignment="1">
      <alignment vertical="top"/>
    </xf>
    <xf numFmtId="168" fontId="39" fillId="6" borderId="36" xfId="27" applyNumberFormat="1" applyFont="1" applyFill="1" applyBorder="1" applyAlignment="1">
      <alignment vertical="top"/>
    </xf>
    <xf numFmtId="39" fontId="39" fillId="6" borderId="34" xfId="14" applyNumberFormat="1" applyFont="1" applyFill="1" applyBorder="1" applyAlignment="1">
      <alignment horizontal="left" vertical="center"/>
    </xf>
    <xf numFmtId="39" fontId="39" fillId="6" borderId="35" xfId="14" applyNumberFormat="1" applyFont="1" applyFill="1" applyBorder="1" applyAlignment="1">
      <alignment horizontal="left" vertical="center"/>
    </xf>
    <xf numFmtId="39" fontId="39" fillId="6" borderId="35" xfId="29" applyNumberFormat="1" applyFont="1" applyFill="1" applyBorder="1"/>
    <xf numFmtId="4" fontId="31" fillId="0" borderId="0" xfId="29" applyNumberFormat="1" applyFont="1"/>
    <xf numFmtId="174" fontId="50" fillId="0" borderId="0" xfId="31" applyFont="1" applyProtection="1">
      <protection locked="0"/>
    </xf>
    <xf numFmtId="0" fontId="51" fillId="0" borderId="0" xfId="31" quotePrefix="1" applyNumberFormat="1" applyFont="1" applyAlignment="1" applyProtection="1">
      <alignment horizontal="left"/>
      <protection locked="0"/>
    </xf>
    <xf numFmtId="174" fontId="51" fillId="0" borderId="0" xfId="31" applyFont="1" applyProtection="1">
      <protection locked="0"/>
    </xf>
    <xf numFmtId="0" fontId="52" fillId="0" borderId="0" xfId="31" applyNumberFormat="1" applyFont="1" applyAlignment="1" applyProtection="1">
      <alignment horizontal="center"/>
      <protection locked="0"/>
    </xf>
    <xf numFmtId="174" fontId="53" fillId="0" borderId="0" xfId="31" applyFont="1" applyAlignment="1" applyProtection="1">
      <alignment horizontal="center"/>
      <protection locked="0"/>
    </xf>
    <xf numFmtId="174" fontId="54" fillId="0" borderId="25" xfId="31" applyFont="1" applyBorder="1" applyProtection="1">
      <protection locked="0"/>
    </xf>
    <xf numFmtId="43" fontId="50" fillId="0" borderId="0" xfId="32" applyFont="1" applyFill="1" applyBorder="1" applyProtection="1">
      <protection locked="0"/>
    </xf>
    <xf numFmtId="43" fontId="54" fillId="0" borderId="0" xfId="32" applyFont="1" applyFill="1" applyBorder="1" applyProtection="1">
      <protection locked="0"/>
    </xf>
    <xf numFmtId="43" fontId="50" fillId="0" borderId="0" xfId="32" applyFont="1" applyFill="1" applyBorder="1" applyProtection="1"/>
    <xf numFmtId="43" fontId="50" fillId="0" borderId="0" xfId="32" applyFont="1" applyBorder="1" applyProtection="1"/>
    <xf numFmtId="43" fontId="50" fillId="0" borderId="0" xfId="32" applyFont="1" applyBorder="1" applyProtection="1">
      <protection locked="0"/>
    </xf>
    <xf numFmtId="0" fontId="51" fillId="0" borderId="0" xfId="31" applyNumberFormat="1" applyFont="1" applyProtection="1">
      <protection locked="0"/>
    </xf>
    <xf numFmtId="174" fontId="52" fillId="0" borderId="0" xfId="31" applyFont="1" applyAlignment="1" applyProtection="1">
      <alignment horizontal="center"/>
      <protection locked="0"/>
    </xf>
    <xf numFmtId="174" fontId="55" fillId="0" borderId="25" xfId="31" applyFont="1" applyBorder="1" applyAlignment="1" applyProtection="1">
      <alignment horizontal="center"/>
      <protection locked="0"/>
    </xf>
    <xf numFmtId="43" fontId="56" fillId="0" borderId="0" xfId="32" applyFont="1" applyFill="1" applyBorder="1" applyAlignment="1" applyProtection="1">
      <alignment horizontal="center"/>
      <protection locked="0"/>
    </xf>
    <xf numFmtId="43" fontId="57" fillId="0" borderId="0" xfId="32" applyFont="1" applyBorder="1" applyProtection="1">
      <protection locked="0"/>
    </xf>
    <xf numFmtId="174" fontId="54" fillId="0" borderId="0" xfId="31" applyFont="1" applyProtection="1">
      <protection locked="0"/>
    </xf>
    <xf numFmtId="43" fontId="54" fillId="0" borderId="0" xfId="32" applyFont="1" applyFill="1" applyBorder="1" applyAlignment="1" applyProtection="1">
      <alignment horizontal="right"/>
      <protection locked="0"/>
    </xf>
    <xf numFmtId="43" fontId="49" fillId="0" borderId="0" xfId="30" applyNumberFormat="1" applyFill="1" applyBorder="1" applyProtection="1">
      <protection locked="0"/>
    </xf>
    <xf numFmtId="43" fontId="57" fillId="0" borderId="0" xfId="32" applyFont="1" applyFill="1" applyBorder="1" applyProtection="1">
      <protection locked="0"/>
    </xf>
    <xf numFmtId="43" fontId="57" fillId="0" borderId="0" xfId="32" applyFont="1" applyFill="1" applyBorder="1" applyProtection="1"/>
    <xf numFmtId="43" fontId="58" fillId="0" borderId="0" xfId="32" applyFont="1" applyBorder="1" applyProtection="1"/>
    <xf numFmtId="43" fontId="59" fillId="0" borderId="0" xfId="32" applyFont="1" applyBorder="1" applyProtection="1">
      <protection locked="0"/>
    </xf>
    <xf numFmtId="43" fontId="60" fillId="0" borderId="0" xfId="32" applyFont="1" applyBorder="1" applyProtection="1">
      <protection locked="0"/>
    </xf>
    <xf numFmtId="43" fontId="61" fillId="0" borderId="0" xfId="32" applyFont="1" applyFill="1" applyBorder="1" applyProtection="1">
      <protection locked="0"/>
    </xf>
    <xf numFmtId="43" fontId="59" fillId="0" borderId="0" xfId="32" applyFont="1" applyFill="1" applyBorder="1" applyProtection="1">
      <protection locked="0"/>
    </xf>
    <xf numFmtId="2" fontId="50" fillId="0" borderId="0" xfId="31" applyNumberFormat="1" applyFont="1" applyProtection="1">
      <protection locked="0"/>
    </xf>
    <xf numFmtId="0" fontId="51" fillId="0" borderId="0" xfId="31" applyNumberFormat="1" applyFont="1" applyAlignment="1" applyProtection="1">
      <alignment horizontal="left"/>
      <protection locked="0"/>
    </xf>
    <xf numFmtId="173" fontId="51" fillId="0" borderId="0" xfId="31" quotePrefix="1" applyNumberFormat="1" applyFont="1" applyAlignment="1" applyProtection="1">
      <alignment horizontal="left"/>
      <protection locked="0"/>
    </xf>
    <xf numFmtId="43" fontId="62" fillId="0" borderId="0" xfId="32" applyFont="1" applyFill="1" applyBorder="1" applyAlignment="1" applyProtection="1">
      <alignment wrapText="1"/>
      <protection locked="0"/>
    </xf>
    <xf numFmtId="0" fontId="63" fillId="0" borderId="0" xfId="31" applyNumberFormat="1" applyFont="1" applyProtection="1">
      <protection locked="0"/>
    </xf>
    <xf numFmtId="0" fontId="50" fillId="0" borderId="0" xfId="31" applyNumberFormat="1" applyFont="1" applyAlignment="1" applyProtection="1">
      <alignment horizontal="center"/>
      <protection locked="0"/>
    </xf>
    <xf numFmtId="174" fontId="50" fillId="0" borderId="0" xfId="31" applyFont="1" applyAlignment="1" applyProtection="1">
      <alignment horizontal="center"/>
      <protection locked="0"/>
    </xf>
    <xf numFmtId="43" fontId="54" fillId="0" borderId="25" xfId="31" applyNumberFormat="1" applyFont="1" applyBorder="1" applyAlignment="1" applyProtection="1">
      <alignment horizontal="center"/>
      <protection locked="0"/>
    </xf>
    <xf numFmtId="43" fontId="52" fillId="0" borderId="0" xfId="32" applyFont="1" applyFill="1" applyBorder="1" applyAlignment="1" applyProtection="1">
      <alignment horizontal="center"/>
      <protection locked="0"/>
    </xf>
    <xf numFmtId="43" fontId="54" fillId="0" borderId="0" xfId="5" applyFont="1" applyAlignment="1" applyProtection="1">
      <alignment horizontal="center"/>
      <protection locked="0"/>
    </xf>
    <xf numFmtId="43" fontId="57" fillId="0" borderId="0" xfId="32" applyFont="1" applyBorder="1" applyProtection="1"/>
    <xf numFmtId="174" fontId="63" fillId="0" borderId="0" xfId="31" applyFont="1" applyProtection="1">
      <protection locked="0"/>
    </xf>
    <xf numFmtId="0" fontId="63" fillId="6" borderId="0" xfId="31" applyNumberFormat="1" applyFont="1" applyFill="1" applyProtection="1">
      <protection locked="0"/>
    </xf>
    <xf numFmtId="174" fontId="63" fillId="6" borderId="0" xfId="31" applyFont="1" applyFill="1" applyProtection="1">
      <protection locked="0"/>
    </xf>
    <xf numFmtId="0" fontId="63" fillId="6" borderId="0" xfId="31" applyNumberFormat="1" applyFont="1" applyFill="1" applyAlignment="1">
      <alignment horizontal="center"/>
    </xf>
    <xf numFmtId="174" fontId="63" fillId="6" borderId="0" xfId="31" applyFont="1" applyFill="1" applyAlignment="1">
      <alignment horizontal="center"/>
    </xf>
    <xf numFmtId="174" fontId="63" fillId="6" borderId="25" xfId="31" applyFont="1" applyFill="1" applyBorder="1" applyAlignment="1" applyProtection="1">
      <alignment horizontal="center"/>
      <protection locked="0"/>
    </xf>
    <xf numFmtId="43" fontId="63" fillId="6" borderId="0" xfId="32" applyFont="1" applyFill="1" applyBorder="1" applyAlignment="1" applyProtection="1">
      <alignment horizontal="center"/>
      <protection locked="0"/>
    </xf>
    <xf numFmtId="174" fontId="63" fillId="6" borderId="0" xfId="31" applyFont="1" applyFill="1" applyAlignment="1" applyProtection="1">
      <alignment horizontal="center"/>
      <protection locked="0"/>
    </xf>
    <xf numFmtId="43" fontId="64" fillId="6" borderId="0" xfId="32" applyFont="1" applyFill="1" applyBorder="1" applyAlignment="1" applyProtection="1">
      <alignment horizontal="center"/>
    </xf>
    <xf numFmtId="43" fontId="64" fillId="6" borderId="0" xfId="32" applyFont="1" applyFill="1" applyBorder="1" applyAlignment="1" applyProtection="1">
      <alignment horizontal="center"/>
      <protection locked="0"/>
    </xf>
    <xf numFmtId="0" fontId="63" fillId="6" borderId="0" xfId="31" applyNumberFormat="1" applyFont="1" applyFill="1" applyAlignment="1" applyProtection="1">
      <alignment horizontal="center"/>
      <protection locked="0"/>
    </xf>
    <xf numFmtId="15" fontId="63" fillId="6" borderId="0" xfId="31" applyNumberFormat="1" applyFont="1" applyFill="1" applyAlignment="1">
      <alignment horizontal="center"/>
    </xf>
    <xf numFmtId="43" fontId="63" fillId="6" borderId="0" xfId="32" quotePrefix="1" applyFont="1" applyFill="1" applyBorder="1" applyAlignment="1" applyProtection="1">
      <alignment horizontal="center"/>
      <protection locked="0"/>
    </xf>
    <xf numFmtId="16" fontId="63" fillId="6" borderId="0" xfId="31" quotePrefix="1" applyNumberFormat="1" applyFont="1" applyFill="1" applyAlignment="1" applyProtection="1">
      <alignment horizontal="center"/>
      <protection locked="0"/>
    </xf>
    <xf numFmtId="15" fontId="63" fillId="6" borderId="0" xfId="31" quotePrefix="1" applyNumberFormat="1" applyFont="1" applyFill="1" applyAlignment="1" applyProtection="1">
      <alignment horizontal="center"/>
      <protection locked="0"/>
    </xf>
    <xf numFmtId="15" fontId="63" fillId="6" borderId="0" xfId="32" applyNumberFormat="1" applyFont="1" applyFill="1" applyBorder="1" applyAlignment="1" applyProtection="1">
      <alignment horizontal="center"/>
      <protection locked="0"/>
    </xf>
    <xf numFmtId="15" fontId="63" fillId="6" borderId="0" xfId="32" applyNumberFormat="1" applyFont="1" applyFill="1" applyBorder="1" applyAlignment="1" applyProtection="1">
      <alignment horizontal="center"/>
    </xf>
    <xf numFmtId="0" fontId="21" fillId="6" borderId="0" xfId="8" applyFont="1" applyFill="1" applyAlignment="1">
      <alignment horizontal="center"/>
    </xf>
    <xf numFmtId="15" fontId="63" fillId="6" borderId="0" xfId="31" applyNumberFormat="1" applyFont="1" applyFill="1" applyProtection="1">
      <protection locked="0"/>
    </xf>
    <xf numFmtId="174" fontId="63" fillId="0" borderId="0" xfId="31" applyFont="1" applyAlignment="1" applyProtection="1">
      <alignment wrapText="1"/>
      <protection locked="0"/>
    </xf>
    <xf numFmtId="39" fontId="50" fillId="0" borderId="25" xfId="31" applyNumberFormat="1" applyFont="1" applyBorder="1" applyProtection="1">
      <protection locked="0"/>
    </xf>
    <xf numFmtId="39" fontId="50" fillId="6" borderId="0" xfId="31" applyNumberFormat="1" applyFont="1" applyFill="1" applyProtection="1">
      <protection locked="0"/>
    </xf>
    <xf numFmtId="43" fontId="50" fillId="6" borderId="0" xfId="32" applyFont="1" applyFill="1" applyBorder="1" applyProtection="1">
      <protection locked="0"/>
    </xf>
    <xf numFmtId="0" fontId="50" fillId="0" borderId="0" xfId="31" applyNumberFormat="1" applyFont="1" applyProtection="1">
      <protection locked="0"/>
    </xf>
    <xf numFmtId="43" fontId="50" fillId="0" borderId="0" xfId="5" applyFont="1" applyProtection="1">
      <protection locked="0"/>
    </xf>
    <xf numFmtId="174" fontId="50" fillId="0" borderId="0" xfId="31" applyFont="1" applyAlignment="1" applyProtection="1">
      <alignment wrapText="1"/>
      <protection locked="0"/>
    </xf>
    <xf numFmtId="0" fontId="63" fillId="0" borderId="0" xfId="31" applyNumberFormat="1" applyFont="1" applyAlignment="1" applyProtection="1">
      <alignment horizontal="right"/>
      <protection locked="0"/>
    </xf>
    <xf numFmtId="174" fontId="65" fillId="0" borderId="0" xfId="31" applyFont="1" applyProtection="1">
      <protection locked="0"/>
    </xf>
    <xf numFmtId="0" fontId="50" fillId="0" borderId="21" xfId="31" applyNumberFormat="1" applyFont="1" applyBorder="1" applyAlignment="1" applyProtection="1">
      <alignment horizontal="center"/>
      <protection locked="0"/>
    </xf>
    <xf numFmtId="174" fontId="50" fillId="0" borderId="9" xfId="31" applyFont="1" applyBorder="1" applyAlignment="1" applyProtection="1">
      <alignment horizontal="center"/>
      <protection locked="0"/>
    </xf>
    <xf numFmtId="174" fontId="63" fillId="0" borderId="25" xfId="31" applyFont="1" applyBorder="1" applyProtection="1">
      <protection locked="0"/>
    </xf>
    <xf numFmtId="43" fontId="63" fillId="0" borderId="0" xfId="32" applyFont="1" applyFill="1" applyBorder="1" applyProtection="1">
      <protection locked="0"/>
    </xf>
    <xf numFmtId="174" fontId="50" fillId="6" borderId="0" xfId="31" applyFont="1" applyFill="1" applyProtection="1">
      <protection locked="0"/>
    </xf>
    <xf numFmtId="0" fontId="63" fillId="0" borderId="23" xfId="31" applyNumberFormat="1" applyFont="1" applyBorder="1" applyProtection="1">
      <protection locked="0"/>
    </xf>
    <xf numFmtId="174" fontId="63" fillId="0" borderId="23" xfId="31" applyFont="1" applyBorder="1" applyProtection="1">
      <protection locked="0"/>
    </xf>
    <xf numFmtId="0" fontId="63" fillId="0" borderId="0" xfId="31" applyNumberFormat="1" applyFont="1" applyAlignment="1" applyProtection="1">
      <alignment horizontal="center"/>
      <protection locked="0"/>
    </xf>
    <xf numFmtId="174" fontId="63" fillId="0" borderId="0" xfId="31" applyFont="1" applyAlignment="1" applyProtection="1">
      <alignment horizontal="center"/>
      <protection locked="0"/>
    </xf>
    <xf numFmtId="39" fontId="63" fillId="6" borderId="4" xfId="31" applyNumberFormat="1" applyFont="1" applyFill="1" applyBorder="1" applyProtection="1">
      <protection locked="0"/>
    </xf>
    <xf numFmtId="43" fontId="63" fillId="0" borderId="0" xfId="31" applyNumberFormat="1" applyFont="1" applyProtection="1">
      <protection locked="0"/>
    </xf>
    <xf numFmtId="43" fontId="66" fillId="0" borderId="0" xfId="5" applyFont="1" applyFill="1" applyBorder="1" applyAlignment="1" applyProtection="1">
      <alignment horizontal="center"/>
      <protection locked="0"/>
    </xf>
    <xf numFmtId="43" fontId="66" fillId="0" borderId="0" xfId="32" applyFont="1" applyBorder="1" applyProtection="1">
      <protection locked="0"/>
    </xf>
    <xf numFmtId="0" fontId="66" fillId="0" borderId="0" xfId="32" applyNumberFormat="1" applyFont="1" applyFill="1" applyBorder="1" applyAlignment="1" applyProtection="1">
      <protection locked="0"/>
    </xf>
    <xf numFmtId="43" fontId="66" fillId="0" borderId="0" xfId="32" applyFont="1" applyFill="1" applyBorder="1" applyProtection="1">
      <protection locked="0"/>
    </xf>
    <xf numFmtId="0" fontId="50" fillId="0" borderId="0" xfId="32" applyNumberFormat="1" applyFont="1" applyBorder="1" applyAlignment="1" applyProtection="1">
      <alignment horizontal="center"/>
      <protection locked="0"/>
    </xf>
    <xf numFmtId="43" fontId="50" fillId="0" borderId="0" xfId="32" applyFont="1" applyBorder="1" applyAlignment="1" applyProtection="1">
      <alignment horizontal="center"/>
      <protection locked="0"/>
    </xf>
    <xf numFmtId="0" fontId="66" fillId="0" borderId="0" xfId="32" applyNumberFormat="1" applyFont="1" applyBorder="1" applyProtection="1">
      <protection locked="0"/>
    </xf>
    <xf numFmtId="174" fontId="66" fillId="0" borderId="0" xfId="31" applyFont="1" applyProtection="1">
      <protection locked="0"/>
    </xf>
    <xf numFmtId="0" fontId="67" fillId="0" borderId="0" xfId="31" applyNumberFormat="1" applyFont="1" applyProtection="1">
      <protection locked="0"/>
    </xf>
    <xf numFmtId="43" fontId="66" fillId="0" borderId="0" xfId="31" applyNumberFormat="1" applyFont="1" applyAlignment="1" applyProtection="1">
      <alignment horizontal="center"/>
      <protection locked="0"/>
    </xf>
    <xf numFmtId="43" fontId="66" fillId="0" borderId="0" xfId="31" applyNumberFormat="1" applyFont="1" applyProtection="1">
      <protection locked="0"/>
    </xf>
    <xf numFmtId="39" fontId="66" fillId="0" borderId="0" xfId="31" applyNumberFormat="1" applyFont="1" applyProtection="1">
      <protection locked="0"/>
    </xf>
    <xf numFmtId="0" fontId="66" fillId="0" borderId="0" xfId="31" applyNumberFormat="1" applyFont="1" applyProtection="1">
      <protection locked="0"/>
    </xf>
    <xf numFmtId="0" fontId="14" fillId="0" borderId="0" xfId="8" applyAlignment="1">
      <alignment horizontal="center"/>
    </xf>
    <xf numFmtId="0" fontId="32" fillId="0" borderId="0" xfId="33" applyFont="1" applyProtection="1">
      <protection locked="0"/>
    </xf>
    <xf numFmtId="0" fontId="40" fillId="0" borderId="0" xfId="33" quotePrefix="1" applyFont="1" applyAlignment="1" applyProtection="1">
      <alignment horizontal="left"/>
      <protection locked="0"/>
    </xf>
    <xf numFmtId="0" fontId="40" fillId="0" borderId="0" xfId="33" applyFont="1" applyProtection="1">
      <protection locked="0"/>
    </xf>
    <xf numFmtId="43" fontId="44" fillId="0" borderId="0" xfId="25" applyFont="1" applyFill="1" applyBorder="1" applyProtection="1">
      <protection locked="0"/>
    </xf>
    <xf numFmtId="43" fontId="32" fillId="0" borderId="0" xfId="33" applyNumberFormat="1" applyFont="1" applyProtection="1">
      <protection locked="0"/>
    </xf>
    <xf numFmtId="0" fontId="42" fillId="0" borderId="0" xfId="33" applyFont="1" applyAlignment="1" applyProtection="1">
      <alignment horizontal="right"/>
      <protection locked="0"/>
    </xf>
    <xf numFmtId="43" fontId="15" fillId="0" borderId="0" xfId="25" applyFont="1" applyFill="1" applyBorder="1" applyAlignment="1" applyProtection="1">
      <alignment horizontal="center"/>
      <protection locked="0"/>
    </xf>
    <xf numFmtId="173" fontId="40" fillId="0" borderId="0" xfId="33" applyNumberFormat="1" applyFont="1" applyAlignment="1" applyProtection="1">
      <alignment horizontal="left"/>
      <protection locked="0"/>
    </xf>
    <xf numFmtId="173" fontId="40" fillId="0" borderId="0" xfId="33" quotePrefix="1" applyNumberFormat="1" applyFont="1" applyAlignment="1" applyProtection="1">
      <alignment horizontal="left"/>
      <protection locked="0"/>
    </xf>
    <xf numFmtId="43" fontId="44" fillId="0" borderId="0" xfId="25" applyFont="1" applyFill="1" applyBorder="1" applyAlignment="1" applyProtection="1">
      <protection locked="0"/>
    </xf>
    <xf numFmtId="0" fontId="31" fillId="0" borderId="0" xfId="33" applyFont="1" applyProtection="1">
      <protection locked="0"/>
    </xf>
    <xf numFmtId="0" fontId="31" fillId="0" borderId="0" xfId="33" applyFont="1" applyAlignment="1" applyProtection="1">
      <alignment horizontal="center"/>
      <protection locked="0"/>
    </xf>
    <xf numFmtId="0" fontId="31" fillId="0" borderId="0" xfId="33" applyFont="1" applyAlignment="1" applyProtection="1">
      <alignment wrapText="1"/>
      <protection locked="0"/>
    </xf>
    <xf numFmtId="15" fontId="63" fillId="0" borderId="0" xfId="33" applyNumberFormat="1" applyFont="1" applyAlignment="1">
      <alignment horizontal="center"/>
    </xf>
    <xf numFmtId="15" fontId="44" fillId="0" borderId="0" xfId="33" quotePrefix="1" applyNumberFormat="1" applyFont="1" applyAlignment="1" applyProtection="1">
      <alignment horizontal="center"/>
      <protection locked="0"/>
    </xf>
    <xf numFmtId="15" fontId="31" fillId="0" borderId="0" xfId="33" applyNumberFormat="1" applyFont="1" applyAlignment="1" applyProtection="1">
      <alignment horizontal="center"/>
      <protection locked="0"/>
    </xf>
    <xf numFmtId="0" fontId="32" fillId="0" borderId="0" xfId="33" applyFont="1" applyAlignment="1" applyProtection="1">
      <alignment horizontal="right"/>
      <protection locked="0"/>
    </xf>
    <xf numFmtId="43" fontId="34" fillId="6" borderId="0" xfId="25" applyFont="1" applyFill="1" applyBorder="1" applyProtection="1">
      <protection locked="0"/>
    </xf>
    <xf numFmtId="43" fontId="34" fillId="7" borderId="0" xfId="5" applyFont="1" applyFill="1" applyBorder="1" applyProtection="1">
      <protection locked="0"/>
    </xf>
    <xf numFmtId="43" fontId="31" fillId="0" borderId="0" xfId="33" applyNumberFormat="1" applyFont="1" applyProtection="1">
      <protection locked="0"/>
    </xf>
    <xf numFmtId="0" fontId="32" fillId="0" borderId="0" xfId="33" quotePrefix="1" applyFont="1" applyAlignment="1" applyProtection="1">
      <alignment horizontal="right"/>
      <protection locked="0"/>
    </xf>
    <xf numFmtId="40" fontId="34" fillId="6" borderId="0" xfId="25" applyNumberFormat="1" applyFont="1" applyFill="1" applyBorder="1" applyProtection="1">
      <protection locked="0"/>
    </xf>
    <xf numFmtId="43" fontId="34" fillId="0" borderId="0" xfId="33" quotePrefix="1" applyNumberFormat="1" applyFont="1" applyAlignment="1" applyProtection="1">
      <alignment horizontal="center"/>
      <protection locked="0"/>
    </xf>
    <xf numFmtId="0" fontId="31" fillId="0" borderId="35" xfId="33" applyFont="1" applyBorder="1" applyProtection="1">
      <protection locked="0"/>
    </xf>
    <xf numFmtId="43" fontId="34" fillId="6" borderId="35" xfId="25" applyFont="1" applyFill="1" applyBorder="1" applyProtection="1">
      <protection locked="0"/>
    </xf>
    <xf numFmtId="0" fontId="48" fillId="0" borderId="0" xfId="0" applyFont="1" applyAlignment="1">
      <alignment horizontal="center"/>
    </xf>
    <xf numFmtId="0" fontId="48" fillId="0" borderId="0" xfId="0" applyFont="1"/>
    <xf numFmtId="43" fontId="47" fillId="0" borderId="0" xfId="0" applyNumberFormat="1" applyFont="1"/>
    <xf numFmtId="43" fontId="0" fillId="0" borderId="0" xfId="5" applyFont="1"/>
    <xf numFmtId="0" fontId="17" fillId="0" borderId="28" xfId="0" applyFont="1" applyBorder="1" applyAlignment="1">
      <alignment horizontal="center"/>
    </xf>
    <xf numFmtId="0" fontId="17" fillId="21" borderId="6" xfId="0" applyFont="1" applyFill="1" applyBorder="1" applyAlignment="1">
      <alignment horizontal="center"/>
    </xf>
    <xf numFmtId="0" fontId="47" fillId="0" borderId="0" xfId="0" applyFont="1"/>
    <xf numFmtId="43" fontId="47" fillId="0" borderId="0" xfId="5" applyFont="1"/>
    <xf numFmtId="0" fontId="47" fillId="0" borderId="0" xfId="0" applyFont="1" applyAlignment="1">
      <alignment horizontal="center"/>
    </xf>
    <xf numFmtId="0" fontId="48" fillId="0" borderId="21" xfId="0" applyFont="1" applyBorder="1" applyAlignment="1">
      <alignment horizontal="center"/>
    </xf>
    <xf numFmtId="43" fontId="45" fillId="19" borderId="6" xfId="0" applyNumberFormat="1" applyFont="1" applyFill="1" applyBorder="1" applyAlignment="1">
      <alignment horizontal="center" wrapText="1"/>
    </xf>
    <xf numFmtId="43" fontId="48" fillId="0" borderId="0" xfId="5" applyFont="1" applyAlignment="1">
      <alignment wrapText="1"/>
    </xf>
    <xf numFmtId="0" fontId="48" fillId="0" borderId="6" xfId="0" applyFont="1" applyBorder="1" applyAlignment="1">
      <alignment horizontal="center"/>
    </xf>
    <xf numFmtId="0" fontId="48" fillId="0" borderId="6" xfId="0" applyFont="1" applyBorder="1" applyAlignment="1">
      <alignment horizontal="left"/>
    </xf>
    <xf numFmtId="43" fontId="48" fillId="0" borderId="6" xfId="0" applyNumberFormat="1" applyFont="1" applyBorder="1"/>
    <xf numFmtId="43" fontId="45" fillId="0" borderId="6" xfId="0" applyNumberFormat="1" applyFont="1" applyBorder="1"/>
    <xf numFmtId="43" fontId="68" fillId="21" borderId="6" xfId="0" applyNumberFormat="1" applyFont="1" applyFill="1" applyBorder="1"/>
    <xf numFmtId="0" fontId="47" fillId="0" borderId="0" xfId="5" applyNumberFormat="1" applyFont="1"/>
    <xf numFmtId="43" fontId="48" fillId="21" borderId="6" xfId="0" applyNumberFormat="1" applyFont="1" applyFill="1" applyBorder="1"/>
    <xf numFmtId="43" fontId="0" fillId="0" borderId="0" xfId="0" applyNumberFormat="1"/>
    <xf numFmtId="0" fontId="48" fillId="0" borderId="4" xfId="0" applyFont="1" applyBorder="1" applyAlignment="1">
      <alignment horizontal="right"/>
    </xf>
    <xf numFmtId="43" fontId="48" fillId="21" borderId="4" xfId="0" applyNumberFormat="1" applyFont="1" applyFill="1" applyBorder="1"/>
    <xf numFmtId="0" fontId="48" fillId="0" borderId="23" xfId="0" applyFont="1" applyBorder="1" applyAlignment="1">
      <alignment horizontal="right"/>
    </xf>
    <xf numFmtId="43" fontId="48" fillId="21" borderId="23" xfId="0" applyNumberFormat="1" applyFont="1" applyFill="1" applyBorder="1"/>
    <xf numFmtId="0" fontId="48" fillId="0" borderId="21" xfId="0" applyFont="1" applyBorder="1" applyAlignment="1">
      <alignment horizontal="left"/>
    </xf>
    <xf numFmtId="43" fontId="48" fillId="0" borderId="0" xfId="0" applyNumberFormat="1" applyFont="1"/>
    <xf numFmtId="0" fontId="48" fillId="0" borderId="0" xfId="0" applyFont="1" applyAlignment="1">
      <alignment horizontal="right"/>
    </xf>
    <xf numFmtId="43" fontId="48" fillId="21" borderId="13" xfId="0" applyNumberFormat="1" applyFont="1" applyFill="1" applyBorder="1"/>
    <xf numFmtId="0" fontId="48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1" fontId="3" fillId="0" borderId="0" xfId="5" applyNumberFormat="1" applyFont="1"/>
    <xf numFmtId="43" fontId="45" fillId="0" borderId="21" xfId="0" applyNumberFormat="1" applyFont="1" applyBorder="1"/>
    <xf numFmtId="43" fontId="45" fillId="21" borderId="21" xfId="0" applyNumberFormat="1" applyFont="1" applyFill="1" applyBorder="1"/>
    <xf numFmtId="43" fontId="48" fillId="21" borderId="40" xfId="0" applyNumberFormat="1" applyFont="1" applyFill="1" applyBorder="1"/>
    <xf numFmtId="43" fontId="68" fillId="21" borderId="0" xfId="0" applyNumberFormat="1" applyFont="1" applyFill="1"/>
    <xf numFmtId="43" fontId="48" fillId="21" borderId="0" xfId="0" applyNumberFormat="1" applyFont="1" applyFill="1"/>
    <xf numFmtId="43" fontId="48" fillId="0" borderId="13" xfId="0" applyNumberFormat="1" applyFont="1" applyBorder="1"/>
    <xf numFmtId="0" fontId="31" fillId="0" borderId="0" xfId="26" applyFont="1" applyAlignment="1">
      <alignment wrapText="1"/>
    </xf>
    <xf numFmtId="168" fontId="32" fillId="0" borderId="0" xfId="26" applyNumberFormat="1" applyFont="1"/>
    <xf numFmtId="0" fontId="32" fillId="0" borderId="0" xfId="26" applyFont="1"/>
    <xf numFmtId="0" fontId="36" fillId="0" borderId="0" xfId="26" applyFont="1"/>
    <xf numFmtId="0" fontId="32" fillId="0" borderId="0" xfId="26" applyFont="1" applyAlignment="1">
      <alignment horizontal="right"/>
    </xf>
    <xf numFmtId="0" fontId="32" fillId="0" borderId="0" xfId="26" applyFont="1" applyAlignment="1">
      <alignment horizontal="center"/>
    </xf>
    <xf numFmtId="2" fontId="32" fillId="0" borderId="0" xfId="26" applyNumberFormat="1" applyFont="1"/>
    <xf numFmtId="0" fontId="31" fillId="0" borderId="0" xfId="26" applyFont="1" applyAlignment="1">
      <alignment horizontal="center"/>
    </xf>
    <xf numFmtId="0" fontId="31" fillId="0" borderId="0" xfId="26" applyFont="1" applyAlignment="1">
      <alignment horizontal="left"/>
    </xf>
    <xf numFmtId="0" fontId="31" fillId="0" borderId="0" xfId="26" applyFont="1"/>
    <xf numFmtId="0" fontId="31" fillId="9" borderId="25" xfId="26" applyFont="1" applyFill="1" applyBorder="1" applyAlignment="1">
      <alignment horizontal="center"/>
    </xf>
    <xf numFmtId="0" fontId="31" fillId="9" borderId="0" xfId="26" applyFont="1" applyFill="1" applyAlignment="1">
      <alignment horizontal="center"/>
    </xf>
    <xf numFmtId="0" fontId="31" fillId="9" borderId="28" xfId="26" applyFont="1" applyFill="1" applyBorder="1" applyAlignment="1">
      <alignment horizontal="center"/>
    </xf>
    <xf numFmtId="0" fontId="31" fillId="10" borderId="0" xfId="26" applyFont="1" applyFill="1" applyAlignment="1">
      <alignment horizontal="center"/>
    </xf>
    <xf numFmtId="2" fontId="31" fillId="10" borderId="0" xfId="26" applyNumberFormat="1" applyFont="1" applyFill="1" applyAlignment="1">
      <alignment horizontal="center"/>
    </xf>
    <xf numFmtId="0" fontId="31" fillId="9" borderId="29" xfId="26" applyFont="1" applyFill="1" applyBorder="1" applyAlignment="1">
      <alignment horizontal="center"/>
    </xf>
    <xf numFmtId="0" fontId="31" fillId="9" borderId="21" xfId="26" applyFont="1" applyFill="1" applyBorder="1" applyAlignment="1">
      <alignment horizontal="center"/>
    </xf>
    <xf numFmtId="0" fontId="31" fillId="9" borderId="9" xfId="26" applyFont="1" applyFill="1" applyBorder="1" applyAlignment="1">
      <alignment horizontal="center"/>
    </xf>
    <xf numFmtId="0" fontId="31" fillId="9" borderId="21" xfId="26" applyFont="1" applyFill="1" applyBorder="1" applyAlignment="1">
      <alignment horizontal="center" wrapText="1"/>
    </xf>
    <xf numFmtId="0" fontId="31" fillId="10" borderId="21" xfId="26" applyFont="1" applyFill="1" applyBorder="1" applyAlignment="1">
      <alignment horizontal="center"/>
    </xf>
    <xf numFmtId="2" fontId="31" fillId="10" borderId="21" xfId="26" applyNumberFormat="1" applyFont="1" applyFill="1" applyBorder="1" applyAlignment="1">
      <alignment horizontal="center"/>
    </xf>
    <xf numFmtId="0" fontId="33" fillId="0" borderId="25" xfId="26" applyFont="1" applyBorder="1"/>
    <xf numFmtId="0" fontId="31" fillId="0" borderId="28" xfId="26" applyFont="1" applyBorder="1"/>
    <xf numFmtId="2" fontId="31" fillId="0" borderId="0" xfId="26" applyNumberFormat="1" applyFont="1"/>
    <xf numFmtId="39" fontId="32" fillId="0" borderId="0" xfId="26" applyNumberFormat="1" applyFont="1"/>
    <xf numFmtId="170" fontId="36" fillId="0" borderId="0" xfId="26" applyNumberFormat="1" applyFont="1"/>
    <xf numFmtId="39" fontId="32" fillId="0" borderId="4" xfId="26" applyNumberFormat="1" applyFont="1" applyBorder="1"/>
    <xf numFmtId="170" fontId="36" fillId="0" borderId="4" xfId="26" applyNumberFormat="1" applyFont="1" applyBorder="1"/>
    <xf numFmtId="49" fontId="32" fillId="0" borderId="25" xfId="26" applyNumberFormat="1" applyFont="1" applyBorder="1"/>
    <xf numFmtId="49" fontId="31" fillId="0" borderId="3" xfId="26" applyNumberFormat="1" applyFont="1" applyBorder="1"/>
    <xf numFmtId="0" fontId="32" fillId="0" borderId="4" xfId="26" applyFont="1" applyBorder="1"/>
    <xf numFmtId="0" fontId="32" fillId="0" borderId="4" xfId="26" applyFont="1" applyBorder="1" applyAlignment="1">
      <alignment horizontal="center"/>
    </xf>
    <xf numFmtId="39" fontId="37" fillId="0" borderId="4" xfId="26" applyNumberFormat="1" applyFont="1" applyBorder="1"/>
    <xf numFmtId="39" fontId="32" fillId="7" borderId="25" xfId="26" quotePrefix="1" applyNumberFormat="1" applyFont="1" applyFill="1" applyBorder="1"/>
    <xf numFmtId="43" fontId="32" fillId="0" borderId="0" xfId="26" applyNumberFormat="1" applyFont="1"/>
    <xf numFmtId="0" fontId="38" fillId="11" borderId="31" xfId="26" applyFont="1" applyFill="1" applyBorder="1"/>
    <xf numFmtId="0" fontId="38" fillId="11" borderId="32" xfId="26" applyFont="1" applyFill="1" applyBorder="1"/>
    <xf numFmtId="0" fontId="38" fillId="11" borderId="32" xfId="26" applyFont="1" applyFill="1" applyBorder="1" applyAlignment="1">
      <alignment horizontal="center"/>
    </xf>
    <xf numFmtId="39" fontId="39" fillId="11" borderId="32" xfId="26" applyNumberFormat="1" applyFont="1" applyFill="1" applyBorder="1"/>
    <xf numFmtId="0" fontId="32" fillId="0" borderId="25" xfId="26" applyFont="1" applyBorder="1"/>
    <xf numFmtId="0" fontId="32" fillId="7" borderId="25" xfId="26" applyFont="1" applyFill="1" applyBorder="1"/>
    <xf numFmtId="0" fontId="32" fillId="0" borderId="28" xfId="26" applyFont="1" applyBorder="1"/>
    <xf numFmtId="49" fontId="32" fillId="0" borderId="0" xfId="26" applyNumberFormat="1" applyFont="1"/>
    <xf numFmtId="49" fontId="32" fillId="0" borderId="29" xfId="26" applyNumberFormat="1" applyFont="1" applyBorder="1"/>
    <xf numFmtId="4" fontId="31" fillId="9" borderId="35" xfId="26" applyNumberFormat="1" applyFont="1" applyFill="1" applyBorder="1"/>
    <xf numFmtId="4" fontId="31" fillId="9" borderId="35" xfId="26" applyNumberFormat="1" applyFont="1" applyFill="1" applyBorder="1" applyAlignment="1">
      <alignment horizontal="center"/>
    </xf>
    <xf numFmtId="39" fontId="39" fillId="13" borderId="35" xfId="26" applyNumberFormat="1" applyFont="1" applyFill="1" applyBorder="1"/>
    <xf numFmtId="4" fontId="31" fillId="0" borderId="0" xfId="26" applyNumberFormat="1" applyFont="1"/>
    <xf numFmtId="39" fontId="32" fillId="14" borderId="0" xfId="26" applyNumberFormat="1" applyFont="1" applyFill="1"/>
    <xf numFmtId="39" fontId="32" fillId="14" borderId="4" xfId="26" applyNumberFormat="1" applyFont="1" applyFill="1" applyBorder="1"/>
    <xf numFmtId="39" fontId="32" fillId="0" borderId="5" xfId="26" applyNumberFormat="1" applyFont="1" applyBorder="1"/>
    <xf numFmtId="39" fontId="32" fillId="14" borderId="0" xfId="26" quotePrefix="1" applyNumberFormat="1" applyFont="1" applyFill="1"/>
    <xf numFmtId="39" fontId="32" fillId="14" borderId="21" xfId="26" quotePrefix="1" applyNumberFormat="1" applyFont="1" applyFill="1" applyBorder="1"/>
    <xf numFmtId="49" fontId="31" fillId="0" borderId="25" xfId="26" applyNumberFormat="1" applyFont="1" applyBorder="1"/>
    <xf numFmtId="39" fontId="32" fillId="14" borderId="4" xfId="26" quotePrefix="1" applyNumberFormat="1" applyFont="1" applyFill="1" applyBorder="1"/>
    <xf numFmtId="2" fontId="32" fillId="0" borderId="4" xfId="26" applyNumberFormat="1" applyFont="1" applyBorder="1"/>
    <xf numFmtId="0" fontId="32" fillId="0" borderId="3" xfId="26" applyFont="1" applyBorder="1"/>
    <xf numFmtId="2" fontId="32" fillId="0" borderId="5" xfId="26" applyNumberFormat="1" applyFont="1" applyBorder="1"/>
    <xf numFmtId="4" fontId="32" fillId="0" borderId="0" xfId="26" applyNumberFormat="1" applyFont="1"/>
    <xf numFmtId="39" fontId="32" fillId="0" borderId="28" xfId="26" applyNumberFormat="1" applyFont="1" applyBorder="1"/>
    <xf numFmtId="49" fontId="31" fillId="0" borderId="29" xfId="26" applyNumberFormat="1" applyFont="1" applyBorder="1"/>
    <xf numFmtId="39" fontId="32" fillId="0" borderId="21" xfId="26" applyNumberFormat="1" applyFont="1" applyBorder="1"/>
    <xf numFmtId="0" fontId="32" fillId="0" borderId="26" xfId="26" applyFont="1" applyBorder="1"/>
    <xf numFmtId="0" fontId="32" fillId="14" borderId="0" xfId="26" applyFont="1" applyFill="1"/>
    <xf numFmtId="0" fontId="36" fillId="0" borderId="32" xfId="26" applyFont="1" applyBorder="1"/>
    <xf numFmtId="0" fontId="36" fillId="0" borderId="32" xfId="26" applyFont="1" applyBorder="1" applyAlignment="1">
      <alignment horizontal="center"/>
    </xf>
    <xf numFmtId="39" fontId="36" fillId="14" borderId="32" xfId="26" applyNumberFormat="1" applyFont="1" applyFill="1" applyBorder="1"/>
    <xf numFmtId="39" fontId="36" fillId="0" borderId="32" xfId="26" applyNumberFormat="1" applyFont="1" applyBorder="1"/>
    <xf numFmtId="39" fontId="36" fillId="0" borderId="33" xfId="26" applyNumberFormat="1" applyFont="1" applyBorder="1"/>
    <xf numFmtId="167" fontId="0" fillId="0" borderId="0" xfId="11" applyFont="1"/>
    <xf numFmtId="0" fontId="12" fillId="0" borderId="0" xfId="26" applyFont="1"/>
    <xf numFmtId="0" fontId="1" fillId="13" borderId="0" xfId="26" applyFill="1"/>
    <xf numFmtId="0" fontId="1" fillId="22" borderId="0" xfId="26" applyFill="1"/>
    <xf numFmtId="171" fontId="0" fillId="22" borderId="0" xfId="11" applyNumberFormat="1" applyFont="1" applyFill="1"/>
    <xf numFmtId="171" fontId="0" fillId="0" borderId="0" xfId="11" applyNumberFormat="1" applyFont="1"/>
    <xf numFmtId="167" fontId="48" fillId="0" borderId="0" xfId="11" applyFont="1" applyAlignment="1">
      <alignment wrapText="1"/>
    </xf>
    <xf numFmtId="165" fontId="0" fillId="0" borderId="6" xfId="3" quotePrefix="1" applyNumberFormat="1" applyFont="1" applyFill="1" applyBorder="1" applyProtection="1">
      <protection locked="0"/>
    </xf>
    <xf numFmtId="165" fontId="0" fillId="2" borderId="6" xfId="3" quotePrefix="1" applyNumberFormat="1" applyFont="1" applyFill="1" applyBorder="1" applyProtection="1">
      <protection locked="0"/>
    </xf>
    <xf numFmtId="0" fontId="69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left" vertical="top"/>
      <protection locked="0"/>
    </xf>
    <xf numFmtId="0" fontId="31" fillId="0" borderId="0" xfId="34" applyFont="1" applyAlignment="1">
      <alignment horizontal="center"/>
    </xf>
    <xf numFmtId="0" fontId="32" fillId="0" borderId="0" xfId="34" applyFont="1"/>
    <xf numFmtId="0" fontId="32" fillId="0" borderId="0" xfId="34" applyFont="1" applyAlignment="1">
      <alignment horizontal="center"/>
    </xf>
    <xf numFmtId="2" fontId="32" fillId="0" borderId="0" xfId="34" applyNumberFormat="1" applyFont="1"/>
    <xf numFmtId="4" fontId="32" fillId="0" borderId="0" xfId="34" applyNumberFormat="1" applyFont="1"/>
    <xf numFmtId="2" fontId="32" fillId="0" borderId="21" xfId="35" applyNumberFormat="1" applyFont="1" applyBorder="1"/>
    <xf numFmtId="2" fontId="31" fillId="18" borderId="24" xfId="35" applyNumberFormat="1" applyFont="1" applyFill="1" applyBorder="1" applyAlignment="1">
      <alignment horizontal="center"/>
    </xf>
    <xf numFmtId="0" fontId="31" fillId="9" borderId="25" xfId="34" applyFont="1" applyFill="1" applyBorder="1" applyAlignment="1">
      <alignment horizontal="center"/>
    </xf>
    <xf numFmtId="0" fontId="31" fillId="9" borderId="0" xfId="34" applyFont="1" applyFill="1" applyAlignment="1">
      <alignment horizontal="center"/>
    </xf>
    <xf numFmtId="0" fontId="31" fillId="9" borderId="26" xfId="34" applyFont="1" applyFill="1" applyBorder="1" applyAlignment="1">
      <alignment horizontal="center"/>
    </xf>
    <xf numFmtId="2" fontId="31" fillId="9" borderId="28" xfId="34" applyNumberFormat="1" applyFont="1" applyFill="1" applyBorder="1" applyAlignment="1">
      <alignment horizontal="center"/>
    </xf>
    <xf numFmtId="0" fontId="31" fillId="10" borderId="0" xfId="34" applyFont="1" applyFill="1" applyAlignment="1">
      <alignment horizontal="center"/>
    </xf>
    <xf numFmtId="2" fontId="31" fillId="10" borderId="0" xfId="34" applyNumberFormat="1" applyFont="1" applyFill="1" applyAlignment="1">
      <alignment horizontal="center"/>
    </xf>
    <xf numFmtId="4" fontId="31" fillId="10" borderId="0" xfId="34" applyNumberFormat="1" applyFont="1" applyFill="1" applyAlignment="1">
      <alignment horizontal="center"/>
    </xf>
    <xf numFmtId="2" fontId="31" fillId="18" borderId="7" xfId="35" applyNumberFormat="1" applyFont="1" applyFill="1" applyBorder="1" applyAlignment="1">
      <alignment horizontal="center"/>
    </xf>
    <xf numFmtId="0" fontId="31" fillId="9" borderId="29" xfId="34" applyFont="1" applyFill="1" applyBorder="1" applyAlignment="1">
      <alignment horizontal="center"/>
    </xf>
    <xf numFmtId="0" fontId="31" fillId="9" borderId="21" xfId="34" applyFont="1" applyFill="1" applyBorder="1" applyAlignment="1">
      <alignment horizontal="center"/>
    </xf>
    <xf numFmtId="2" fontId="31" fillId="9" borderId="9" xfId="34" applyNumberFormat="1" applyFont="1" applyFill="1" applyBorder="1" applyAlignment="1">
      <alignment horizontal="center"/>
    </xf>
    <xf numFmtId="0" fontId="31" fillId="10" borderId="21" xfId="34" applyFont="1" applyFill="1" applyBorder="1" applyAlignment="1">
      <alignment horizontal="center"/>
    </xf>
    <xf numFmtId="2" fontId="31" fillId="10" borderId="21" xfId="34" applyNumberFormat="1" applyFont="1" applyFill="1" applyBorder="1" applyAlignment="1">
      <alignment horizontal="center"/>
    </xf>
    <xf numFmtId="4" fontId="31" fillId="10" borderId="21" xfId="34" applyNumberFormat="1" applyFont="1" applyFill="1" applyBorder="1" applyAlignment="1">
      <alignment horizontal="center"/>
    </xf>
    <xf numFmtId="2" fontId="31" fillId="18" borderId="8" xfId="35" applyNumberFormat="1" applyFont="1" applyFill="1" applyBorder="1" applyAlignment="1">
      <alignment horizontal="center"/>
    </xf>
    <xf numFmtId="0" fontId="33" fillId="0" borderId="25" xfId="34" applyFont="1" applyBorder="1"/>
    <xf numFmtId="0" fontId="31" fillId="0" borderId="0" xfId="34" applyFont="1"/>
    <xf numFmtId="0" fontId="31" fillId="6" borderId="28" xfId="34" applyFont="1" applyFill="1" applyBorder="1"/>
    <xf numFmtId="43" fontId="31" fillId="18" borderId="28" xfId="35" applyFont="1" applyFill="1" applyBorder="1"/>
    <xf numFmtId="39" fontId="0" fillId="0" borderId="0" xfId="0" applyNumberFormat="1"/>
    <xf numFmtId="39" fontId="32" fillId="0" borderId="0" xfId="36" applyNumberFormat="1" applyFont="1"/>
    <xf numFmtId="171" fontId="34" fillId="0" borderId="0" xfId="35" applyNumberFormat="1" applyFont="1" applyFill="1" applyBorder="1" applyAlignment="1">
      <alignment vertical="top"/>
    </xf>
    <xf numFmtId="171" fontId="34" fillId="6" borderId="28" xfId="35" applyNumberFormat="1" applyFont="1" applyFill="1" applyBorder="1" applyAlignment="1">
      <alignment vertical="top"/>
    </xf>
    <xf numFmtId="171" fontId="32" fillId="0" borderId="0" xfId="14" applyNumberFormat="1" applyFont="1" applyAlignment="1">
      <alignment horizontal="left" vertical="center"/>
    </xf>
    <xf numFmtId="171" fontId="32" fillId="0" borderId="0" xfId="34" applyNumberFormat="1" applyFont="1"/>
    <xf numFmtId="171" fontId="34" fillId="18" borderId="28" xfId="35" applyNumberFormat="1" applyFont="1" applyFill="1" applyBorder="1" applyAlignment="1">
      <alignment vertical="top"/>
    </xf>
    <xf numFmtId="39" fontId="32" fillId="0" borderId="25" xfId="12" quotePrefix="1" applyNumberFormat="1" applyFont="1" applyBorder="1" applyAlignment="1">
      <alignment horizontal="left" vertical="center"/>
    </xf>
    <xf numFmtId="39" fontId="32" fillId="0" borderId="4" xfId="34" applyNumberFormat="1" applyFont="1" applyBorder="1"/>
    <xf numFmtId="171" fontId="34" fillId="0" borderId="4" xfId="35" applyNumberFormat="1" applyFont="1" applyFill="1" applyBorder="1" applyAlignment="1">
      <alignment vertical="top"/>
    </xf>
    <xf numFmtId="39" fontId="32" fillId="0" borderId="0" xfId="34" applyNumberFormat="1" applyFont="1"/>
    <xf numFmtId="49" fontId="32" fillId="0" borderId="25" xfId="36" applyNumberFormat="1" applyFont="1" applyBorder="1"/>
    <xf numFmtId="0" fontId="32" fillId="0" borderId="0" xfId="36" applyFont="1"/>
    <xf numFmtId="0" fontId="32" fillId="0" borderId="0" xfId="36" applyFont="1" applyAlignment="1">
      <alignment horizontal="center"/>
    </xf>
    <xf numFmtId="0" fontId="32" fillId="0" borderId="0" xfId="36" applyFont="1" applyAlignment="1">
      <alignment horizontal="left"/>
    </xf>
    <xf numFmtId="49" fontId="32" fillId="0" borderId="25" xfId="0" applyNumberFormat="1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49" fontId="31" fillId="0" borderId="3" xfId="34" applyNumberFormat="1" applyFont="1" applyBorder="1"/>
    <xf numFmtId="0" fontId="32" fillId="0" borderId="4" xfId="34" applyFont="1" applyBorder="1"/>
    <xf numFmtId="0" fontId="32" fillId="0" borderId="4" xfId="34" applyFont="1" applyBorder="1" applyAlignment="1">
      <alignment horizontal="center"/>
    </xf>
    <xf numFmtId="171" fontId="37" fillId="0" borderId="4" xfId="35" applyNumberFormat="1" applyFont="1" applyFill="1" applyBorder="1" applyAlignment="1">
      <alignment vertical="top"/>
    </xf>
    <xf numFmtId="171" fontId="36" fillId="0" borderId="0" xfId="13" quotePrefix="1" applyNumberFormat="1" applyFont="1">
      <alignment vertical="center"/>
    </xf>
    <xf numFmtId="171" fontId="36" fillId="0" borderId="0" xfId="13" applyNumberFormat="1" applyFont="1">
      <alignment vertical="center"/>
    </xf>
    <xf numFmtId="171" fontId="36" fillId="6" borderId="28" xfId="13" applyNumberFormat="1" applyFont="1" applyFill="1" applyBorder="1">
      <alignment vertical="center"/>
    </xf>
    <xf numFmtId="171" fontId="32" fillId="6" borderId="28" xfId="35" applyNumberFormat="1" applyFont="1" applyFill="1" applyBorder="1" applyAlignment="1"/>
    <xf numFmtId="0" fontId="63" fillId="0" borderId="0" xfId="37" applyNumberFormat="1" applyFont="1" applyProtection="1">
      <protection locked="0"/>
    </xf>
    <xf numFmtId="39" fontId="32" fillId="0" borderId="0" xfId="0" applyNumberFormat="1" applyFont="1"/>
    <xf numFmtId="171" fontId="34" fillId="6" borderId="0" xfId="35" applyNumberFormat="1" applyFont="1" applyFill="1" applyBorder="1" applyAlignment="1">
      <alignment vertical="top"/>
    </xf>
    <xf numFmtId="39" fontId="32" fillId="0" borderId="21" xfId="0" applyNumberFormat="1" applyFont="1" applyBorder="1"/>
    <xf numFmtId="49" fontId="32" fillId="0" borderId="25" xfId="34" applyNumberFormat="1" applyFont="1" applyBorder="1"/>
    <xf numFmtId="0" fontId="38" fillId="11" borderId="31" xfId="34" applyFont="1" applyFill="1" applyBorder="1"/>
    <xf numFmtId="0" fontId="38" fillId="11" borderId="32" xfId="34" applyFont="1" applyFill="1" applyBorder="1"/>
    <xf numFmtId="0" fontId="38" fillId="11" borderId="32" xfId="34" applyFont="1" applyFill="1" applyBorder="1" applyAlignment="1">
      <alignment horizontal="center"/>
    </xf>
    <xf numFmtId="171" fontId="39" fillId="11" borderId="32" xfId="35" applyNumberFormat="1" applyFont="1" applyFill="1" applyBorder="1" applyAlignment="1">
      <alignment vertical="top"/>
    </xf>
    <xf numFmtId="0" fontId="32" fillId="0" borderId="25" xfId="34" applyFont="1" applyBorder="1"/>
    <xf numFmtId="171" fontId="32" fillId="6" borderId="28" xfId="34" applyNumberFormat="1" applyFont="1" applyFill="1" applyBorder="1"/>
    <xf numFmtId="171" fontId="50" fillId="0" borderId="0" xfId="37" applyNumberFormat="1" applyFont="1" applyProtection="1">
      <protection locked="0"/>
    </xf>
    <xf numFmtId="1" fontId="32" fillId="0" borderId="0" xfId="34" applyNumberFormat="1" applyFont="1" applyAlignment="1">
      <alignment horizontal="center"/>
    </xf>
    <xf numFmtId="49" fontId="32" fillId="0" borderId="0" xfId="34" applyNumberFormat="1" applyFont="1"/>
    <xf numFmtId="49" fontId="32" fillId="0" borderId="29" xfId="34" applyNumberFormat="1" applyFont="1" applyBorder="1"/>
    <xf numFmtId="4" fontId="31" fillId="9" borderId="35" xfId="34" applyNumberFormat="1" applyFont="1" applyFill="1" applyBorder="1"/>
    <xf numFmtId="4" fontId="31" fillId="9" borderId="35" xfId="34" applyNumberFormat="1" applyFont="1" applyFill="1" applyBorder="1" applyAlignment="1">
      <alignment horizontal="center"/>
    </xf>
    <xf numFmtId="171" fontId="39" fillId="12" borderId="35" xfId="35" applyNumberFormat="1" applyFont="1" applyFill="1" applyBorder="1" applyAlignment="1">
      <alignment vertical="top"/>
    </xf>
    <xf numFmtId="43" fontId="34" fillId="0" borderId="0" xfId="35" applyFont="1" applyFill="1" applyBorder="1" applyAlignment="1">
      <alignment vertical="top"/>
    </xf>
    <xf numFmtId="0" fontId="70" fillId="0" borderId="0" xfId="37" quotePrefix="1" applyNumberFormat="1" applyFont="1" applyAlignment="1" applyProtection="1">
      <alignment horizontal="left"/>
      <protection locked="0"/>
    </xf>
    <xf numFmtId="0" fontId="40" fillId="0" borderId="0" xfId="37" applyNumberFormat="1" applyFont="1" applyProtection="1">
      <protection locked="0"/>
    </xf>
    <xf numFmtId="0" fontId="71" fillId="0" borderId="0" xfId="37" applyNumberFormat="1" applyFont="1" applyAlignment="1" applyProtection="1">
      <alignment horizontal="center"/>
      <protection locked="0"/>
    </xf>
    <xf numFmtId="0" fontId="72" fillId="0" borderId="0" xfId="37" applyNumberFormat="1" applyFont="1" applyAlignment="1" applyProtection="1">
      <alignment horizontal="center"/>
      <protection locked="0"/>
    </xf>
    <xf numFmtId="43" fontId="73" fillId="0" borderId="25" xfId="37" applyNumberFormat="1" applyFont="1" applyBorder="1" applyProtection="1">
      <protection locked="0"/>
    </xf>
    <xf numFmtId="171" fontId="32" fillId="0" borderId="0" xfId="5" applyNumberFormat="1" applyFont="1" applyFill="1" applyBorder="1" applyProtection="1">
      <protection locked="0"/>
    </xf>
    <xf numFmtId="171" fontId="73" fillId="0" borderId="0" xfId="5" applyNumberFormat="1" applyFont="1" applyFill="1" applyBorder="1" applyProtection="1">
      <protection locked="0"/>
    </xf>
    <xf numFmtId="171" fontId="32" fillId="0" borderId="0" xfId="5" applyNumberFormat="1" applyFont="1" applyBorder="1" applyProtection="1">
      <protection locked="0"/>
    </xf>
    <xf numFmtId="171" fontId="0" fillId="0" borderId="0" xfId="5" applyNumberFormat="1" applyFont="1"/>
    <xf numFmtId="0" fontId="70" fillId="0" borderId="0" xfId="37" applyNumberFormat="1" applyFont="1" applyAlignment="1" applyProtection="1">
      <alignment horizontal="left"/>
      <protection locked="0"/>
    </xf>
    <xf numFmtId="0" fontId="74" fillId="0" borderId="25" xfId="37" applyNumberFormat="1" applyFont="1" applyBorder="1" applyAlignment="1" applyProtection="1">
      <alignment horizontal="center"/>
      <protection locked="0"/>
    </xf>
    <xf numFmtId="171" fontId="75" fillId="0" borderId="0" xfId="5" applyNumberFormat="1" applyFont="1" applyFill="1" applyBorder="1" applyAlignment="1" applyProtection="1">
      <alignment horizontal="center"/>
      <protection locked="0"/>
    </xf>
    <xf numFmtId="171" fontId="76" fillId="0" borderId="0" xfId="5" applyNumberFormat="1" applyFont="1" applyBorder="1" applyProtection="1">
      <protection locked="0"/>
    </xf>
    <xf numFmtId="171" fontId="38" fillId="0" borderId="0" xfId="5" applyNumberFormat="1" applyFont="1" applyFill="1" applyBorder="1" applyProtection="1">
      <protection locked="0"/>
    </xf>
    <xf numFmtId="171" fontId="76" fillId="0" borderId="0" xfId="5" applyNumberFormat="1" applyFont="1" applyFill="1" applyBorder="1" applyProtection="1">
      <protection locked="0"/>
    </xf>
    <xf numFmtId="49" fontId="70" fillId="0" borderId="0" xfId="5" applyNumberFormat="1" applyFont="1" applyFill="1" applyBorder="1" applyAlignment="1" applyProtection="1">
      <protection locked="0"/>
    </xf>
    <xf numFmtId="173" fontId="71" fillId="0" borderId="0" xfId="37" applyNumberFormat="1" applyFont="1" applyAlignment="1" applyProtection="1">
      <alignment horizontal="center"/>
      <protection locked="0"/>
    </xf>
    <xf numFmtId="166" fontId="73" fillId="0" borderId="25" xfId="37" applyNumberFormat="1" applyFont="1" applyBorder="1" applyProtection="1">
      <protection locked="0"/>
    </xf>
    <xf numFmtId="171" fontId="77" fillId="0" borderId="0" xfId="5" applyNumberFormat="1" applyFont="1" applyBorder="1" applyProtection="1">
      <protection locked="0"/>
    </xf>
    <xf numFmtId="171" fontId="78" fillId="0" borderId="0" xfId="5" applyNumberFormat="1" applyFont="1" applyBorder="1" applyProtection="1">
      <protection locked="0"/>
    </xf>
    <xf numFmtId="171" fontId="77" fillId="0" borderId="0" xfId="5" applyNumberFormat="1" applyFont="1" applyFill="1" applyBorder="1" applyProtection="1">
      <protection locked="0"/>
    </xf>
    <xf numFmtId="173" fontId="70" fillId="0" borderId="0" xfId="37" applyNumberFormat="1" applyFont="1" applyAlignment="1" applyProtection="1">
      <alignment horizontal="center"/>
      <protection locked="0"/>
    </xf>
    <xf numFmtId="173" fontId="40" fillId="0" borderId="0" xfId="37" quotePrefix="1" applyNumberFormat="1" applyFont="1" applyAlignment="1" applyProtection="1">
      <alignment horizontal="left"/>
      <protection locked="0"/>
    </xf>
    <xf numFmtId="0" fontId="31" fillId="9" borderId="29" xfId="34" applyFont="1" applyFill="1" applyBorder="1"/>
    <xf numFmtId="0" fontId="31" fillId="9" borderId="21" xfId="34" applyFont="1" applyFill="1" applyBorder="1"/>
    <xf numFmtId="171" fontId="31" fillId="10" borderId="21" xfId="5" applyNumberFormat="1" applyFont="1" applyFill="1" applyBorder="1" applyAlignment="1">
      <alignment horizontal="center"/>
    </xf>
    <xf numFmtId="171" fontId="31" fillId="18" borderId="44" xfId="5" applyNumberFormat="1" applyFont="1" applyFill="1" applyBorder="1" applyAlignment="1">
      <alignment horizontal="center"/>
    </xf>
    <xf numFmtId="0" fontId="32" fillId="9" borderId="0" xfId="34" applyFont="1" applyFill="1" applyAlignment="1">
      <alignment horizontal="center"/>
    </xf>
    <xf numFmtId="0" fontId="31" fillId="9" borderId="17" xfId="34" applyFont="1" applyFill="1" applyBorder="1" applyAlignment="1">
      <alignment horizontal="center"/>
    </xf>
    <xf numFmtId="171" fontId="31" fillId="9" borderId="26" xfId="5" applyNumberFormat="1" applyFont="1" applyFill="1" applyBorder="1" applyAlignment="1">
      <alignment horizontal="center"/>
    </xf>
    <xf numFmtId="171" fontId="31" fillId="9" borderId="0" xfId="5" applyNumberFormat="1" applyFont="1" applyFill="1" applyBorder="1" applyAlignment="1">
      <alignment horizontal="center"/>
    </xf>
    <xf numFmtId="171" fontId="31" fillId="9" borderId="28" xfId="5" applyNumberFormat="1" applyFont="1" applyFill="1" applyBorder="1" applyAlignment="1">
      <alignment horizontal="center"/>
    </xf>
    <xf numFmtId="171" fontId="31" fillId="10" borderId="0" xfId="5" applyNumberFormat="1" applyFont="1" applyFill="1" applyBorder="1" applyAlignment="1">
      <alignment horizontal="center"/>
    </xf>
    <xf numFmtId="0" fontId="31" fillId="9" borderId="45" xfId="34" applyFont="1" applyFill="1" applyBorder="1" applyAlignment="1">
      <alignment horizontal="center"/>
    </xf>
    <xf numFmtId="171" fontId="31" fillId="9" borderId="29" xfId="5" applyNumberFormat="1" applyFont="1" applyFill="1" applyBorder="1" applyAlignment="1">
      <alignment horizontal="center"/>
    </xf>
    <xf numFmtId="171" fontId="31" fillId="9" borderId="21" xfId="5" applyNumberFormat="1" applyFont="1" applyFill="1" applyBorder="1" applyAlignment="1">
      <alignment horizontal="center"/>
    </xf>
    <xf numFmtId="171" fontId="31" fillId="9" borderId="21" xfId="5" applyNumberFormat="1" applyFont="1" applyFill="1" applyBorder="1" applyAlignment="1">
      <alignment horizontal="center" wrapText="1"/>
    </xf>
    <xf numFmtId="171" fontId="31" fillId="9" borderId="9" xfId="5" applyNumberFormat="1" applyFont="1" applyFill="1" applyBorder="1" applyAlignment="1">
      <alignment horizontal="center"/>
    </xf>
    <xf numFmtId="171" fontId="31" fillId="13" borderId="21" xfId="5" applyNumberFormat="1" applyFont="1" applyFill="1" applyBorder="1" applyAlignment="1">
      <alignment horizontal="center" wrapText="1"/>
    </xf>
    <xf numFmtId="171" fontId="31" fillId="18" borderId="46" xfId="5" applyNumberFormat="1" applyFont="1" applyFill="1" applyBorder="1" applyAlignment="1">
      <alignment horizontal="center"/>
    </xf>
    <xf numFmtId="0" fontId="15" fillId="0" borderId="0" xfId="0" applyFont="1"/>
    <xf numFmtId="0" fontId="32" fillId="0" borderId="0" xfId="37" applyNumberFormat="1" applyFont="1" applyAlignment="1" applyProtection="1">
      <alignment horizontal="center"/>
      <protection locked="0"/>
    </xf>
    <xf numFmtId="0" fontId="32" fillId="0" borderId="7" xfId="37" applyNumberFormat="1" applyFont="1" applyBorder="1" applyProtection="1">
      <protection locked="0"/>
    </xf>
    <xf numFmtId="37" fontId="32" fillId="0" borderId="17" xfId="37" applyNumberFormat="1" applyFont="1" applyBorder="1" applyProtection="1">
      <protection locked="0"/>
    </xf>
    <xf numFmtId="37" fontId="34" fillId="0" borderId="0" xfId="25" applyNumberFormat="1" applyFont="1" applyFill="1" applyBorder="1" applyProtection="1">
      <protection locked="0"/>
    </xf>
    <xf numFmtId="37" fontId="32" fillId="0" borderId="25" xfId="5" applyNumberFormat="1" applyFont="1" applyFill="1" applyBorder="1" applyProtection="1">
      <protection locked="0"/>
    </xf>
    <xf numFmtId="37" fontId="34" fillId="8" borderId="0" xfId="25" applyNumberFormat="1" applyFont="1" applyFill="1" applyBorder="1" applyProtection="1">
      <protection locked="0"/>
    </xf>
    <xf numFmtId="37" fontId="0" fillId="18" borderId="16" xfId="5" applyNumberFormat="1" applyFont="1" applyFill="1" applyBorder="1"/>
    <xf numFmtId="166" fontId="0" fillId="0" borderId="0" xfId="0" applyNumberFormat="1"/>
    <xf numFmtId="0" fontId="32" fillId="0" borderId="0" xfId="33" applyFont="1" applyAlignment="1" applyProtection="1">
      <alignment horizontal="center"/>
      <protection locked="0"/>
    </xf>
    <xf numFmtId="0" fontId="32" fillId="0" borderId="0" xfId="37" applyNumberFormat="1" applyFont="1" applyProtection="1">
      <protection locked="0"/>
    </xf>
    <xf numFmtId="0" fontId="32" fillId="0" borderId="0" xfId="37" applyNumberFormat="1" applyFont="1" applyAlignment="1" applyProtection="1">
      <alignment wrapText="1"/>
      <protection locked="0"/>
    </xf>
    <xf numFmtId="0" fontId="32" fillId="0" borderId="0" xfId="37" applyNumberFormat="1" applyFont="1" applyAlignment="1" applyProtection="1">
      <alignment horizontal="center" wrapText="1"/>
      <protection locked="0"/>
    </xf>
    <xf numFmtId="4" fontId="31" fillId="0" borderId="4" xfId="37" applyNumberFormat="1" applyFont="1" applyBorder="1" applyProtection="1">
      <protection locked="0"/>
    </xf>
    <xf numFmtId="37" fontId="31" fillId="0" borderId="47" xfId="37" applyNumberFormat="1" applyFont="1" applyBorder="1" applyProtection="1">
      <protection locked="0"/>
    </xf>
    <xf numFmtId="37" fontId="31" fillId="0" borderId="4" xfId="5" applyNumberFormat="1" applyFont="1" applyFill="1" applyBorder="1" applyProtection="1">
      <protection locked="0"/>
    </xf>
    <xf numFmtId="37" fontId="31" fillId="0" borderId="5" xfId="5" applyNumberFormat="1" applyFont="1" applyFill="1" applyBorder="1" applyProtection="1">
      <protection locked="0"/>
    </xf>
    <xf numFmtId="37" fontId="31" fillId="8" borderId="4" xfId="5" applyNumberFormat="1" applyFont="1" applyFill="1" applyBorder="1" applyProtection="1">
      <protection locked="0"/>
    </xf>
    <xf numFmtId="37" fontId="31" fillId="18" borderId="48" xfId="5" applyNumberFormat="1" applyFont="1" applyFill="1" applyBorder="1" applyProtection="1">
      <protection locked="0"/>
    </xf>
    <xf numFmtId="43" fontId="31" fillId="0" borderId="0" xfId="5" applyFont="1"/>
    <xf numFmtId="167" fontId="31" fillId="0" borderId="0" xfId="0" applyNumberFormat="1" applyFont="1"/>
    <xf numFmtId="0" fontId="31" fillId="0" borderId="0" xfId="0" applyFont="1"/>
    <xf numFmtId="0" fontId="0" fillId="0" borderId="0" xfId="0" applyAlignment="1">
      <alignment horizontal="center"/>
    </xf>
    <xf numFmtId="37" fontId="0" fillId="0" borderId="0" xfId="0" applyNumberFormat="1"/>
    <xf numFmtId="37" fontId="0" fillId="0" borderId="0" xfId="5" applyNumberFormat="1" applyFont="1"/>
    <xf numFmtId="37" fontId="0" fillId="0" borderId="0" xfId="5" applyNumberFormat="1" applyFont="1" applyFill="1"/>
    <xf numFmtId="37" fontId="0" fillId="8" borderId="0" xfId="5" applyNumberFormat="1" applyFont="1" applyFill="1"/>
    <xf numFmtId="37" fontId="0" fillId="18" borderId="0" xfId="5" applyNumberFormat="1" applyFont="1" applyFill="1"/>
    <xf numFmtId="176" fontId="50" fillId="0" borderId="0" xfId="37" applyFont="1" applyProtection="1">
      <protection locked="0"/>
    </xf>
    <xf numFmtId="37" fontId="31" fillId="0" borderId="47" xfId="5" applyNumberFormat="1" applyFont="1" applyFill="1" applyBorder="1" applyProtection="1">
      <protection locked="0"/>
    </xf>
    <xf numFmtId="37" fontId="31" fillId="8" borderId="47" xfId="5" applyNumberFormat="1" applyFont="1" applyFill="1" applyBorder="1" applyProtection="1">
      <protection locked="0"/>
    </xf>
    <xf numFmtId="37" fontId="31" fillId="18" borderId="47" xfId="5" applyNumberFormat="1" applyFont="1" applyFill="1" applyBorder="1" applyProtection="1">
      <protection locked="0"/>
    </xf>
    <xf numFmtId="37" fontId="31" fillId="18" borderId="47" xfId="37" applyNumberFormat="1" applyFont="1" applyFill="1" applyBorder="1" applyProtection="1">
      <protection locked="0"/>
    </xf>
    <xf numFmtId="4" fontId="31" fillId="16" borderId="4" xfId="37" applyNumberFormat="1" applyFont="1" applyFill="1" applyBorder="1" applyProtection="1">
      <protection locked="0"/>
    </xf>
    <xf numFmtId="37" fontId="31" fillId="16" borderId="47" xfId="37" applyNumberFormat="1" applyFont="1" applyFill="1" applyBorder="1" applyProtection="1">
      <protection locked="0"/>
    </xf>
    <xf numFmtId="37" fontId="31" fillId="16" borderId="47" xfId="5" applyNumberFormat="1" applyFont="1" applyFill="1" applyBorder="1" applyProtection="1">
      <protection locked="0"/>
    </xf>
    <xf numFmtId="0" fontId="40" fillId="0" borderId="0" xfId="37" applyNumberFormat="1" applyFont="1" applyAlignment="1" applyProtection="1">
      <alignment horizontal="center"/>
      <protection locked="0"/>
    </xf>
    <xf numFmtId="43" fontId="73" fillId="0" borderId="25" xfId="5" applyFont="1" applyBorder="1" applyProtection="1">
      <protection locked="0"/>
    </xf>
    <xf numFmtId="43" fontId="32" fillId="0" borderId="0" xfId="5" applyFont="1" applyFill="1" applyBorder="1" applyProtection="1">
      <protection locked="0"/>
    </xf>
    <xf numFmtId="43" fontId="74" fillId="0" borderId="25" xfId="5" applyFont="1" applyBorder="1" applyAlignment="1" applyProtection="1">
      <alignment horizontal="center"/>
      <protection locked="0"/>
    </xf>
    <xf numFmtId="43" fontId="38" fillId="0" borderId="0" xfId="5" applyFont="1" applyFill="1" applyBorder="1" applyProtection="1">
      <protection locked="0"/>
    </xf>
    <xf numFmtId="173" fontId="70" fillId="0" borderId="0" xfId="37" applyNumberFormat="1" applyFont="1" applyAlignment="1" applyProtection="1">
      <alignment horizontal="left"/>
      <protection locked="0"/>
    </xf>
    <xf numFmtId="173" fontId="40" fillId="0" borderId="0" xfId="37" quotePrefix="1" applyNumberFormat="1" applyFont="1" applyAlignment="1" applyProtection="1">
      <alignment horizontal="center"/>
      <protection locked="0"/>
    </xf>
    <xf numFmtId="43" fontId="31" fillId="9" borderId="17" xfId="5" applyFont="1" applyFill="1" applyBorder="1" applyAlignment="1">
      <alignment horizontal="center"/>
    </xf>
    <xf numFmtId="43" fontId="31" fillId="10" borderId="0" xfId="5" applyFont="1" applyFill="1" applyBorder="1" applyAlignment="1">
      <alignment horizontal="center"/>
    </xf>
    <xf numFmtId="43" fontId="31" fillId="9" borderId="45" xfId="5" applyFont="1" applyFill="1" applyBorder="1" applyAlignment="1">
      <alignment horizontal="center"/>
    </xf>
    <xf numFmtId="43" fontId="31" fillId="10" borderId="21" xfId="5" applyFont="1" applyFill="1" applyBorder="1" applyAlignment="1">
      <alignment horizontal="center"/>
    </xf>
    <xf numFmtId="0" fontId="3" fillId="0" borderId="0" xfId="26" applyFont="1" applyAlignment="1">
      <alignment horizontal="center"/>
    </xf>
    <xf numFmtId="43" fontId="34" fillId="0" borderId="17" xfId="5" applyFont="1" applyFill="1" applyBorder="1" applyProtection="1">
      <protection locked="0"/>
    </xf>
    <xf numFmtId="166" fontId="34" fillId="0" borderId="0" xfId="25" applyNumberFormat="1" applyFont="1" applyFill="1" applyBorder="1" applyProtection="1">
      <protection locked="0"/>
    </xf>
    <xf numFmtId="166" fontId="34" fillId="6" borderId="0" xfId="25" applyNumberFormat="1" applyFont="1" applyFill="1" applyBorder="1" applyProtection="1">
      <protection locked="0"/>
    </xf>
    <xf numFmtId="166" fontId="34" fillId="18" borderId="16" xfId="25" applyNumberFormat="1" applyFont="1" applyFill="1" applyBorder="1" applyProtection="1">
      <protection locked="0"/>
    </xf>
    <xf numFmtId="0" fontId="3" fillId="0" borderId="0" xfId="26" quotePrefix="1" applyFont="1" applyAlignment="1">
      <alignment horizontal="center"/>
    </xf>
    <xf numFmtId="0" fontId="31" fillId="0" borderId="35" xfId="33" applyFont="1" applyBorder="1" applyAlignment="1" applyProtection="1">
      <alignment horizontal="center"/>
      <protection locked="0"/>
    </xf>
    <xf numFmtId="43" fontId="34" fillId="16" borderId="49" xfId="5" applyFont="1" applyFill="1" applyBorder="1" applyProtection="1">
      <protection locked="0"/>
    </xf>
    <xf numFmtId="166" fontId="34" fillId="16" borderId="40" xfId="25" applyNumberFormat="1" applyFont="1" applyFill="1" applyBorder="1" applyProtection="1">
      <protection locked="0"/>
    </xf>
    <xf numFmtId="43" fontId="34" fillId="16" borderId="40" xfId="5" applyFont="1" applyFill="1" applyBorder="1" applyProtection="1">
      <protection locked="0"/>
    </xf>
    <xf numFmtId="166" fontId="34" fillId="16" borderId="50" xfId="25" applyNumberFormat="1" applyFont="1" applyFill="1" applyBorder="1" applyProtection="1">
      <protection locked="0"/>
    </xf>
    <xf numFmtId="171" fontId="31" fillId="18" borderId="7" xfId="5" applyNumberFormat="1" applyFont="1" applyFill="1" applyBorder="1" applyAlignment="1">
      <alignment horizontal="center"/>
    </xf>
    <xf numFmtId="166" fontId="31" fillId="9" borderId="21" xfId="5" applyNumberFormat="1" applyFont="1" applyFill="1" applyBorder="1" applyAlignment="1">
      <alignment horizontal="center"/>
    </xf>
    <xf numFmtId="171" fontId="31" fillId="13" borderId="21" xfId="5" applyNumberFormat="1" applyFont="1" applyFill="1" applyBorder="1" applyAlignment="1">
      <alignment horizontal="center"/>
    </xf>
    <xf numFmtId="171" fontId="31" fillId="18" borderId="8" xfId="5" applyNumberFormat="1" applyFont="1" applyFill="1" applyBorder="1" applyAlignment="1">
      <alignment horizontal="center"/>
    </xf>
    <xf numFmtId="0" fontId="32" fillId="0" borderId="0" xfId="37" quotePrefix="1" applyNumberFormat="1" applyFont="1" applyProtection="1">
      <protection locked="0"/>
    </xf>
    <xf numFmtId="166" fontId="32" fillId="0" borderId="25" xfId="5" applyNumberFormat="1" applyFont="1" applyFill="1" applyBorder="1" applyProtection="1">
      <protection locked="0"/>
    </xf>
    <xf numFmtId="171" fontId="32" fillId="0" borderId="25" xfId="5" applyNumberFormat="1" applyFont="1" applyFill="1" applyBorder="1" applyProtection="1">
      <protection locked="0"/>
    </xf>
    <xf numFmtId="171" fontId="32" fillId="0" borderId="7" xfId="5" applyNumberFormat="1" applyFont="1" applyFill="1" applyBorder="1" applyProtection="1">
      <protection locked="0"/>
    </xf>
    <xf numFmtId="171" fontId="0" fillId="0" borderId="16" xfId="5" applyNumberFormat="1" applyFont="1" applyFill="1" applyBorder="1"/>
    <xf numFmtId="166" fontId="32" fillId="0" borderId="7" xfId="5" applyNumberFormat="1" applyFont="1" applyFill="1" applyBorder="1" applyProtection="1">
      <protection locked="0"/>
    </xf>
    <xf numFmtId="166" fontId="32" fillId="6" borderId="0" xfId="5" applyNumberFormat="1" applyFont="1" applyFill="1" applyBorder="1" applyProtection="1">
      <protection locked="0"/>
    </xf>
    <xf numFmtId="166" fontId="32" fillId="6" borderId="7" xfId="5" applyNumberFormat="1" applyFont="1" applyFill="1" applyBorder="1" applyProtection="1">
      <protection locked="0"/>
    </xf>
    <xf numFmtId="166" fontId="0" fillId="18" borderId="16" xfId="5" applyNumberFormat="1" applyFont="1" applyFill="1" applyBorder="1"/>
    <xf numFmtId="0" fontId="0" fillId="0" borderId="0" xfId="5" applyNumberFormat="1" applyFont="1" applyFill="1" applyBorder="1" applyProtection="1"/>
    <xf numFmtId="166" fontId="32" fillId="0" borderId="17" xfId="5" applyNumberFormat="1" applyFont="1" applyFill="1" applyBorder="1" applyProtection="1">
      <protection locked="0"/>
    </xf>
    <xf numFmtId="166" fontId="31" fillId="0" borderId="4" xfId="5" applyNumberFormat="1" applyFont="1" applyFill="1" applyBorder="1" applyProtection="1">
      <protection locked="0"/>
    </xf>
    <xf numFmtId="166" fontId="32" fillId="0" borderId="0" xfId="5" applyNumberFormat="1" applyFont="1" applyFill="1" applyBorder="1" applyProtection="1">
      <protection locked="0"/>
    </xf>
    <xf numFmtId="166" fontId="31" fillId="16" borderId="47" xfId="5" applyNumberFormat="1" applyFont="1" applyFill="1" applyBorder="1" applyProtection="1">
      <protection locked="0"/>
    </xf>
    <xf numFmtId="166" fontId="0" fillId="0" borderId="0" xfId="5" applyNumberFormat="1" applyFont="1"/>
    <xf numFmtId="177" fontId="1" fillId="0" borderId="0" xfId="1" applyNumberFormat="1" applyProtection="1">
      <protection locked="0"/>
    </xf>
    <xf numFmtId="177" fontId="4" fillId="0" borderId="0" xfId="1" applyNumberFormat="1" applyFont="1" applyAlignment="1" applyProtection="1">
      <alignment horizontal="left" vertical="top"/>
      <protection locked="0"/>
    </xf>
    <xf numFmtId="177" fontId="2" fillId="0" borderId="6" xfId="4" applyNumberFormat="1" applyFont="1" applyBorder="1" applyAlignment="1" applyProtection="1">
      <alignment horizontal="center" wrapText="1"/>
      <protection locked="0"/>
    </xf>
    <xf numFmtId="177" fontId="0" fillId="0" borderId="6" xfId="3" applyNumberFormat="1" applyFont="1" applyFill="1" applyBorder="1" applyProtection="1">
      <protection locked="0"/>
    </xf>
    <xf numFmtId="177" fontId="2" fillId="0" borderId="6" xfId="1" applyNumberFormat="1" applyFont="1" applyBorder="1"/>
    <xf numFmtId="177" fontId="1" fillId="0" borderId="4" xfId="1" applyNumberFormat="1" applyBorder="1" applyProtection="1">
      <protection locked="0"/>
    </xf>
    <xf numFmtId="177" fontId="1" fillId="0" borderId="6" xfId="1" applyNumberFormat="1" applyBorder="1" applyProtection="1">
      <protection locked="0"/>
    </xf>
    <xf numFmtId="177" fontId="0" fillId="0" borderId="8" xfId="10" quotePrefix="1" applyNumberFormat="1" applyFont="1" applyFill="1" applyBorder="1" applyProtection="1">
      <protection locked="0"/>
    </xf>
    <xf numFmtId="177" fontId="0" fillId="0" borderId="6" xfId="10" quotePrefix="1" applyNumberFormat="1" applyFont="1" applyFill="1" applyBorder="1" applyProtection="1">
      <protection locked="0"/>
    </xf>
    <xf numFmtId="177" fontId="0" fillId="0" borderId="6" xfId="10" applyNumberFormat="1" applyFont="1" applyFill="1" applyBorder="1" applyProtection="1">
      <protection locked="0"/>
    </xf>
    <xf numFmtId="176" fontId="40" fillId="0" borderId="0" xfId="37" applyFont="1" applyProtection="1">
      <protection locked="0"/>
    </xf>
    <xf numFmtId="176" fontId="40" fillId="0" borderId="0" xfId="37" quotePrefix="1" applyFont="1" applyAlignment="1" applyProtection="1">
      <alignment horizontal="center"/>
      <protection locked="0"/>
    </xf>
    <xf numFmtId="0" fontId="14" fillId="0" borderId="0" xfId="0" applyFont="1"/>
    <xf numFmtId="176" fontId="40" fillId="0" borderId="0" xfId="37" applyFont="1" applyAlignment="1" applyProtection="1">
      <alignment horizontal="center"/>
      <protection locked="0"/>
    </xf>
    <xf numFmtId="173" fontId="40" fillId="0" borderId="0" xfId="37" applyNumberFormat="1" applyFont="1" applyProtection="1">
      <protection locked="0"/>
    </xf>
    <xf numFmtId="173" fontId="40" fillId="0" borderId="0" xfId="37" applyNumberFormat="1" applyFont="1" applyAlignment="1" applyProtection="1">
      <alignment horizontal="center"/>
      <protection locked="0"/>
    </xf>
    <xf numFmtId="43" fontId="79" fillId="0" borderId="0" xfId="37" applyNumberFormat="1" applyFont="1" applyAlignment="1" applyProtection="1">
      <alignment horizontal="center"/>
      <protection locked="0"/>
    </xf>
    <xf numFmtId="176" fontId="32" fillId="23" borderId="51" xfId="37" applyFont="1" applyFill="1" applyBorder="1" applyAlignment="1" applyProtection="1">
      <alignment horizontal="center"/>
      <protection locked="0"/>
    </xf>
    <xf numFmtId="176" fontId="32" fillId="23" borderId="11" xfId="37" applyFont="1" applyFill="1" applyBorder="1" applyProtection="1">
      <protection locked="0"/>
    </xf>
    <xf numFmtId="176" fontId="32" fillId="23" borderId="52" xfId="37" applyFont="1" applyFill="1" applyBorder="1" applyProtection="1">
      <protection locked="0"/>
    </xf>
    <xf numFmtId="176" fontId="32" fillId="23" borderId="52" xfId="37" applyFont="1" applyFill="1" applyBorder="1" applyAlignment="1" applyProtection="1">
      <alignment horizontal="center"/>
      <protection locked="0"/>
    </xf>
    <xf numFmtId="176" fontId="32" fillId="23" borderId="53" xfId="37" applyFont="1" applyFill="1" applyBorder="1" applyAlignment="1" applyProtection="1">
      <alignment horizontal="center"/>
      <protection locked="0"/>
    </xf>
    <xf numFmtId="171" fontId="31" fillId="23" borderId="55" xfId="5" applyNumberFormat="1" applyFont="1" applyFill="1" applyBorder="1" applyAlignment="1" applyProtection="1">
      <alignment horizontal="center"/>
    </xf>
    <xf numFmtId="176" fontId="32" fillId="0" borderId="0" xfId="37" applyFont="1" applyProtection="1">
      <protection locked="0"/>
    </xf>
    <xf numFmtId="176" fontId="32" fillId="23" borderId="56" xfId="37" applyFont="1" applyFill="1" applyBorder="1" applyAlignment="1" applyProtection="1">
      <alignment horizontal="center"/>
      <protection locked="0"/>
    </xf>
    <xf numFmtId="176" fontId="31" fillId="23" borderId="0" xfId="37" applyFont="1" applyFill="1" applyProtection="1">
      <protection locked="0"/>
    </xf>
    <xf numFmtId="176" fontId="31" fillId="23" borderId="7" xfId="37" applyFont="1" applyFill="1" applyBorder="1" applyProtection="1">
      <protection locked="0"/>
    </xf>
    <xf numFmtId="176" fontId="31" fillId="23" borderId="7" xfId="37" applyFont="1" applyFill="1" applyBorder="1" applyAlignment="1">
      <alignment horizontal="center"/>
    </xf>
    <xf numFmtId="176" fontId="31" fillId="23" borderId="25" xfId="37" applyFont="1" applyFill="1" applyBorder="1" applyAlignment="1">
      <alignment horizontal="center"/>
    </xf>
    <xf numFmtId="0" fontId="31" fillId="23" borderId="25" xfId="34" applyFont="1" applyFill="1" applyBorder="1" applyAlignment="1">
      <alignment horizontal="center"/>
    </xf>
    <xf numFmtId="171" fontId="31" fillId="23" borderId="0" xfId="5" applyNumberFormat="1" applyFont="1" applyFill="1" applyBorder="1" applyAlignment="1" applyProtection="1">
      <alignment horizontal="center"/>
    </xf>
    <xf numFmtId="171" fontId="31" fillId="23" borderId="28" xfId="5" applyNumberFormat="1" applyFont="1" applyFill="1" applyBorder="1" applyAlignment="1" applyProtection="1">
      <alignment horizontal="center"/>
    </xf>
    <xf numFmtId="171" fontId="31" fillId="23" borderId="44" xfId="5" applyNumberFormat="1" applyFont="1" applyFill="1" applyBorder="1" applyAlignment="1" applyProtection="1">
      <alignment horizontal="center"/>
    </xf>
    <xf numFmtId="176" fontId="31" fillId="0" borderId="0" xfId="37" applyFont="1" applyProtection="1">
      <protection locked="0"/>
    </xf>
    <xf numFmtId="176" fontId="31" fillId="23" borderId="57" xfId="37" applyFont="1" applyFill="1" applyBorder="1" applyAlignment="1" applyProtection="1">
      <alignment horizontal="center" wrapText="1"/>
      <protection locked="0"/>
    </xf>
    <xf numFmtId="176" fontId="31" fillId="23" borderId="29" xfId="37" applyFont="1" applyFill="1" applyBorder="1" applyAlignment="1" applyProtection="1">
      <alignment horizontal="center"/>
      <protection locked="0"/>
    </xf>
    <xf numFmtId="176" fontId="31" fillId="23" borderId="8" xfId="37" applyFont="1" applyFill="1" applyBorder="1" applyAlignment="1" applyProtection="1">
      <alignment horizontal="center"/>
      <protection locked="0"/>
    </xf>
    <xf numFmtId="15" fontId="31" fillId="23" borderId="8" xfId="37" applyNumberFormat="1" applyFont="1" applyFill="1" applyBorder="1" applyAlignment="1">
      <alignment horizontal="center"/>
    </xf>
    <xf numFmtId="176" fontId="31" fillId="23" borderId="29" xfId="37" applyFont="1" applyFill="1" applyBorder="1" applyAlignment="1">
      <alignment horizontal="center"/>
    </xf>
    <xf numFmtId="0" fontId="31" fillId="23" borderId="29" xfId="34" applyFont="1" applyFill="1" applyBorder="1" applyAlignment="1">
      <alignment horizontal="center"/>
    </xf>
    <xf numFmtId="171" fontId="31" fillId="23" borderId="21" xfId="5" applyNumberFormat="1" applyFont="1" applyFill="1" applyBorder="1" applyAlignment="1" applyProtection="1">
      <alignment horizontal="center"/>
    </xf>
    <xf numFmtId="171" fontId="31" fillId="23" borderId="21" xfId="5" applyNumberFormat="1" applyFont="1" applyFill="1" applyBorder="1" applyAlignment="1" applyProtection="1">
      <alignment horizontal="center" wrapText="1"/>
    </xf>
    <xf numFmtId="171" fontId="31" fillId="23" borderId="9" xfId="5" applyNumberFormat="1" applyFont="1" applyFill="1" applyBorder="1" applyAlignment="1" applyProtection="1">
      <alignment horizontal="center"/>
    </xf>
    <xf numFmtId="171" fontId="31" fillId="23" borderId="46" xfId="5" applyNumberFormat="1" applyFont="1" applyFill="1" applyBorder="1" applyAlignment="1" applyProtection="1">
      <alignment horizontal="center"/>
    </xf>
    <xf numFmtId="0" fontId="32" fillId="0" borderId="56" xfId="37" applyNumberFormat="1" applyFont="1" applyBorder="1" applyAlignment="1" applyProtection="1">
      <alignment horizontal="center"/>
      <protection locked="0"/>
    </xf>
    <xf numFmtId="0" fontId="32" fillId="0" borderId="25" xfId="37" applyNumberFormat="1" applyFont="1" applyBorder="1" applyProtection="1">
      <protection locked="0"/>
    </xf>
    <xf numFmtId="0" fontId="32" fillId="0" borderId="7" xfId="37" applyNumberFormat="1" applyFont="1" applyBorder="1" applyAlignment="1" applyProtection="1">
      <alignment horizontal="center"/>
      <protection locked="0"/>
    </xf>
    <xf numFmtId="0" fontId="32" fillId="0" borderId="25" xfId="37" applyNumberFormat="1" applyFont="1" applyBorder="1" applyAlignment="1" applyProtection="1">
      <alignment horizontal="center"/>
      <protection locked="0"/>
    </xf>
    <xf numFmtId="166" fontId="32" fillId="0" borderId="7" xfId="37" applyNumberFormat="1" applyFont="1" applyBorder="1" applyProtection="1">
      <protection locked="0"/>
    </xf>
    <xf numFmtId="166" fontId="32" fillId="23" borderId="0" xfId="5" applyNumberFormat="1" applyFont="1" applyFill="1" applyBorder="1" applyProtection="1">
      <protection locked="0"/>
    </xf>
    <xf numFmtId="166" fontId="32" fillId="0" borderId="25" xfId="37" applyNumberFormat="1" applyFont="1" applyBorder="1" applyProtection="1">
      <protection locked="0"/>
    </xf>
    <xf numFmtId="166" fontId="32" fillId="0" borderId="24" xfId="37" applyNumberFormat="1" applyFont="1" applyBorder="1" applyProtection="1">
      <protection locked="0"/>
    </xf>
    <xf numFmtId="166" fontId="0" fillId="23" borderId="58" xfId="5" applyNumberFormat="1" applyFont="1" applyFill="1" applyBorder="1" applyProtection="1"/>
    <xf numFmtId="166" fontId="0" fillId="23" borderId="44" xfId="5" applyNumberFormat="1" applyFont="1" applyFill="1" applyBorder="1" applyProtection="1"/>
    <xf numFmtId="166" fontId="32" fillId="0" borderId="25" xfId="37" applyNumberFormat="1" applyFont="1" applyBorder="1" applyAlignment="1" applyProtection="1">
      <alignment horizontal="left" indent="1"/>
      <protection locked="0"/>
    </xf>
    <xf numFmtId="0" fontId="81" fillId="0" borderId="0" xfId="0" applyFont="1"/>
    <xf numFmtId="166" fontId="32" fillId="23" borderId="7" xfId="5" applyNumberFormat="1" applyFont="1" applyFill="1" applyBorder="1" applyProtection="1">
      <protection locked="0"/>
    </xf>
    <xf numFmtId="0" fontId="44" fillId="23" borderId="59" xfId="0" applyFont="1" applyFill="1" applyBorder="1" applyAlignment="1">
      <alignment horizontal="center"/>
    </xf>
    <xf numFmtId="0" fontId="44" fillId="23" borderId="3" xfId="0" applyFont="1" applyFill="1" applyBorder="1" applyAlignment="1">
      <alignment horizontal="left"/>
    </xf>
    <xf numFmtId="0" fontId="44" fillId="23" borderId="6" xfId="0" applyFont="1" applyFill="1" applyBorder="1" applyAlignment="1">
      <alignment horizontal="left"/>
    </xf>
    <xf numFmtId="0" fontId="44" fillId="23" borderId="6" xfId="0" applyFont="1" applyFill="1" applyBorder="1" applyAlignment="1">
      <alignment horizontal="center"/>
    </xf>
    <xf numFmtId="0" fontId="44" fillId="23" borderId="3" xfId="0" applyFont="1" applyFill="1" applyBorder="1" applyAlignment="1">
      <alignment horizontal="center"/>
    </xf>
    <xf numFmtId="166" fontId="31" fillId="23" borderId="6" xfId="37" applyNumberFormat="1" applyFont="1" applyFill="1" applyBorder="1" applyProtection="1">
      <protection locked="0"/>
    </xf>
    <xf numFmtId="166" fontId="31" fillId="23" borderId="3" xfId="37" applyNumberFormat="1" applyFont="1" applyFill="1" applyBorder="1" applyProtection="1">
      <protection locked="0"/>
    </xf>
    <xf numFmtId="166" fontId="31" fillId="23" borderId="60" xfId="37" applyNumberFormat="1" applyFont="1" applyFill="1" applyBorder="1" applyProtection="1">
      <protection locked="0"/>
    </xf>
    <xf numFmtId="166" fontId="25" fillId="0" borderId="0" xfId="0" applyNumberFormat="1" applyFont="1"/>
    <xf numFmtId="0" fontId="34" fillId="0" borderId="56" xfId="0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166" fontId="32" fillId="0" borderId="26" xfId="5" applyNumberFormat="1" applyFont="1" applyFill="1" applyBorder="1" applyProtection="1">
      <protection locked="0"/>
    </xf>
    <xf numFmtId="166" fontId="32" fillId="0" borderId="24" xfId="5" applyNumberFormat="1" applyFont="1" applyFill="1" applyBorder="1" applyProtection="1">
      <protection locked="0"/>
    </xf>
    <xf numFmtId="0" fontId="44" fillId="23" borderId="61" xfId="0" applyFont="1" applyFill="1" applyBorder="1" applyAlignment="1">
      <alignment horizontal="center"/>
    </xf>
    <xf numFmtId="0" fontId="44" fillId="23" borderId="62" xfId="0" applyFont="1" applyFill="1" applyBorder="1" applyAlignment="1">
      <alignment horizontal="left"/>
    </xf>
    <xf numFmtId="0" fontId="44" fillId="23" borderId="63" xfId="0" applyFont="1" applyFill="1" applyBorder="1" applyAlignment="1">
      <alignment horizontal="left"/>
    </xf>
    <xf numFmtId="0" fontId="44" fillId="23" borderId="63" xfId="0" applyFont="1" applyFill="1" applyBorder="1" applyAlignment="1">
      <alignment horizontal="center"/>
    </xf>
    <xf numFmtId="0" fontId="44" fillId="23" borderId="62" xfId="0" applyFont="1" applyFill="1" applyBorder="1" applyAlignment="1">
      <alignment horizontal="center"/>
    </xf>
    <xf numFmtId="166" fontId="31" fillId="23" borderId="63" xfId="37" applyNumberFormat="1" applyFont="1" applyFill="1" applyBorder="1" applyProtection="1">
      <protection locked="0"/>
    </xf>
    <xf numFmtId="166" fontId="31" fillId="23" borderId="62" xfId="37" applyNumberFormat="1" applyFont="1" applyFill="1" applyBorder="1" applyProtection="1">
      <protection locked="0"/>
    </xf>
    <xf numFmtId="166" fontId="31" fillId="23" borderId="64" xfId="37" applyNumberFormat="1" applyFont="1" applyFill="1" applyBorder="1" applyProtection="1">
      <protection locked="0"/>
    </xf>
    <xf numFmtId="166" fontId="21" fillId="0" borderId="0" xfId="0" applyNumberFormat="1" applyFont="1"/>
    <xf numFmtId="0" fontId="34" fillId="0" borderId="25" xfId="0" applyFont="1" applyBorder="1" applyAlignment="1">
      <alignment horizontal="left"/>
    </xf>
    <xf numFmtId="0" fontId="34" fillId="0" borderId="7" xfId="0" applyFont="1" applyBorder="1" applyAlignment="1">
      <alignment horizontal="left"/>
    </xf>
    <xf numFmtId="0" fontId="22" fillId="0" borderId="56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14" fillId="0" borderId="14" xfId="0" applyFont="1" applyBorder="1" applyAlignment="1">
      <alignment horizontal="center"/>
    </xf>
    <xf numFmtId="0" fontId="3" fillId="0" borderId="13" xfId="26" applyFont="1" applyBorder="1"/>
    <xf numFmtId="0" fontId="3" fillId="0" borderId="65" xfId="26" applyFont="1" applyBorder="1"/>
    <xf numFmtId="0" fontId="34" fillId="0" borderId="65" xfId="0" applyFont="1" applyBorder="1" applyAlignment="1">
      <alignment horizontal="center"/>
    </xf>
    <xf numFmtId="0" fontId="34" fillId="0" borderId="66" xfId="0" applyFont="1" applyBorder="1" applyAlignment="1">
      <alignment horizontal="center"/>
    </xf>
    <xf numFmtId="166" fontId="32" fillId="0" borderId="65" xfId="37" applyNumberFormat="1" applyFont="1" applyBorder="1" applyProtection="1">
      <protection locked="0"/>
    </xf>
    <xf numFmtId="166" fontId="32" fillId="0" borderId="65" xfId="5" applyNumberFormat="1" applyFont="1" applyFill="1" applyBorder="1" applyProtection="1">
      <protection locked="0"/>
    </xf>
    <xf numFmtId="166" fontId="32" fillId="23" borderId="65" xfId="5" applyNumberFormat="1" applyFont="1" applyFill="1" applyBorder="1" applyProtection="1">
      <protection locked="0"/>
    </xf>
    <xf numFmtId="166" fontId="32" fillId="0" borderId="66" xfId="37" applyNumberFormat="1" applyFont="1" applyBorder="1" applyProtection="1">
      <protection locked="0"/>
    </xf>
    <xf numFmtId="166" fontId="32" fillId="0" borderId="66" xfId="5" applyNumberFormat="1" applyFont="1" applyFill="1" applyBorder="1" applyProtection="1">
      <protection locked="0"/>
    </xf>
    <xf numFmtId="166" fontId="32" fillId="23" borderId="13" xfId="5" applyNumberFormat="1" applyFont="1" applyFill="1" applyBorder="1" applyProtection="1">
      <protection locked="0"/>
    </xf>
    <xf numFmtId="166" fontId="0" fillId="23" borderId="67" xfId="5" applyNumberFormat="1" applyFont="1" applyFill="1" applyBorder="1" applyProtection="1"/>
    <xf numFmtId="0" fontId="14" fillId="0" borderId="0" xfId="0" applyFont="1" applyAlignment="1">
      <alignment horizontal="center"/>
    </xf>
    <xf numFmtId="0" fontId="44" fillId="23" borderId="8" xfId="0" applyFont="1" applyFill="1" applyBorder="1" applyAlignment="1">
      <alignment horizontal="left"/>
    </xf>
    <xf numFmtId="0" fontId="44" fillId="23" borderId="8" xfId="0" applyFont="1" applyFill="1" applyBorder="1" applyAlignment="1">
      <alignment horizontal="center"/>
    </xf>
    <xf numFmtId="0" fontId="44" fillId="23" borderId="29" xfId="0" applyFont="1" applyFill="1" applyBorder="1" applyAlignment="1">
      <alignment horizontal="center"/>
    </xf>
    <xf numFmtId="166" fontId="31" fillId="23" borderId="29" xfId="37" applyNumberFormat="1" applyFont="1" applyFill="1" applyBorder="1" applyProtection="1">
      <protection locked="0"/>
    </xf>
    <xf numFmtId="166" fontId="31" fillId="23" borderId="8" xfId="37" applyNumberFormat="1" applyFont="1" applyFill="1" applyBorder="1" applyProtection="1">
      <protection locked="0"/>
    </xf>
    <xf numFmtId="166" fontId="31" fillId="23" borderId="25" xfId="37" applyNumberFormat="1" applyFont="1" applyFill="1" applyBorder="1" applyProtection="1">
      <protection locked="0"/>
    </xf>
    <xf numFmtId="178" fontId="34" fillId="0" borderId="0" xfId="0" applyNumberFormat="1" applyFont="1"/>
    <xf numFmtId="0" fontId="44" fillId="0" borderId="66" xfId="0" applyFont="1" applyBorder="1"/>
    <xf numFmtId="0" fontId="44" fillId="0" borderId="13" xfId="0" applyFont="1" applyBorder="1"/>
    <xf numFmtId="0" fontId="31" fillId="0" borderId="13" xfId="37" applyNumberFormat="1" applyFont="1" applyBorder="1" applyAlignment="1" applyProtection="1">
      <alignment horizontal="center"/>
      <protection locked="0"/>
    </xf>
    <xf numFmtId="166" fontId="44" fillId="0" borderId="13" xfId="5" applyNumberFormat="1" applyFont="1" applyFill="1" applyBorder="1" applyProtection="1"/>
    <xf numFmtId="166" fontId="44" fillId="0" borderId="15" xfId="5" applyNumberFormat="1" applyFont="1" applyFill="1" applyBorder="1" applyProtection="1"/>
    <xf numFmtId="0" fontId="80" fillId="5" borderId="0" xfId="0" applyFont="1" applyFill="1"/>
    <xf numFmtId="0" fontId="31" fillId="23" borderId="61" xfId="0" applyFont="1" applyFill="1" applyBorder="1" applyAlignment="1">
      <alignment horizontal="left"/>
    </xf>
    <xf numFmtId="0" fontId="31" fillId="23" borderId="63" xfId="0" applyFont="1" applyFill="1" applyBorder="1" applyAlignment="1">
      <alignment horizontal="left"/>
    </xf>
    <xf numFmtId="0" fontId="31" fillId="23" borderId="63" xfId="0" applyFont="1" applyFill="1" applyBorder="1" applyAlignment="1">
      <alignment horizontal="center"/>
    </xf>
    <xf numFmtId="0" fontId="31" fillId="23" borderId="62" xfId="0" applyFont="1" applyFill="1" applyBorder="1" applyAlignment="1">
      <alignment horizontal="center"/>
    </xf>
    <xf numFmtId="178" fontId="34" fillId="0" borderId="0" xfId="0" applyNumberFormat="1" applyFont="1" applyAlignment="1">
      <alignment horizontal="center"/>
    </xf>
    <xf numFmtId="176" fontId="32" fillId="0" borderId="24" xfId="37" applyFont="1" applyBorder="1" applyAlignment="1" applyProtection="1">
      <alignment horizontal="center"/>
      <protection locked="0"/>
    </xf>
    <xf numFmtId="176" fontId="32" fillId="0" borderId="23" xfId="37" applyFont="1" applyBorder="1" applyProtection="1">
      <protection locked="0"/>
    </xf>
    <xf numFmtId="176" fontId="32" fillId="0" borderId="24" xfId="37" applyFont="1" applyBorder="1" applyProtection="1">
      <protection locked="0"/>
    </xf>
    <xf numFmtId="176" fontId="32" fillId="0" borderId="26" xfId="37" applyFont="1" applyBorder="1" applyAlignment="1" applyProtection="1">
      <alignment horizontal="center"/>
      <protection locked="0"/>
    </xf>
    <xf numFmtId="171" fontId="31" fillId="0" borderId="21" xfId="5" applyNumberFormat="1" applyFont="1" applyFill="1" applyBorder="1" applyAlignment="1" applyProtection="1">
      <alignment horizontal="center"/>
    </xf>
    <xf numFmtId="171" fontId="31" fillId="0" borderId="44" xfId="5" applyNumberFormat="1" applyFont="1" applyFill="1" applyBorder="1" applyAlignment="1" applyProtection="1">
      <alignment horizontal="center"/>
    </xf>
    <xf numFmtId="171" fontId="31" fillId="0" borderId="0" xfId="5" applyNumberFormat="1" applyFont="1" applyFill="1" applyBorder="1" applyAlignment="1" applyProtection="1">
      <alignment horizontal="center"/>
    </xf>
    <xf numFmtId="176" fontId="32" fillId="0" borderId="7" xfId="37" applyFont="1" applyBorder="1" applyAlignment="1" applyProtection="1">
      <alignment horizontal="center"/>
      <protection locked="0"/>
    </xf>
    <xf numFmtId="176" fontId="31" fillId="0" borderId="7" xfId="37" applyFont="1" applyBorder="1" applyProtection="1">
      <protection locked="0"/>
    </xf>
    <xf numFmtId="176" fontId="31" fillId="0" borderId="7" xfId="37" applyFont="1" applyBorder="1" applyAlignment="1">
      <alignment horizontal="center"/>
    </xf>
    <xf numFmtId="176" fontId="31" fillId="0" borderId="25" xfId="37" applyFont="1" applyBorder="1" applyAlignment="1">
      <alignment horizontal="center"/>
    </xf>
    <xf numFmtId="0" fontId="31" fillId="0" borderId="25" xfId="34" applyFont="1" applyBorder="1" applyAlignment="1">
      <alignment horizontal="center"/>
    </xf>
    <xf numFmtId="171" fontId="31" fillId="0" borderId="28" xfId="5" applyNumberFormat="1" applyFont="1" applyFill="1" applyBorder="1" applyAlignment="1" applyProtection="1">
      <alignment horizontal="center"/>
    </xf>
    <xf numFmtId="176" fontId="31" fillId="0" borderId="8" xfId="37" applyFont="1" applyBorder="1" applyAlignment="1" applyProtection="1">
      <alignment horizontal="center" wrapText="1"/>
      <protection locked="0"/>
    </xf>
    <xf numFmtId="176" fontId="31" fillId="0" borderId="29" xfId="37" applyFont="1" applyBorder="1" applyAlignment="1" applyProtection="1">
      <alignment horizontal="center"/>
      <protection locked="0"/>
    </xf>
    <xf numFmtId="176" fontId="31" fillId="0" borderId="8" xfId="37" applyFont="1" applyBorder="1" applyAlignment="1" applyProtection="1">
      <alignment horizontal="center"/>
      <protection locked="0"/>
    </xf>
    <xf numFmtId="15" fontId="31" fillId="0" borderId="8" xfId="37" applyNumberFormat="1" applyFont="1" applyBorder="1" applyAlignment="1">
      <alignment horizontal="center"/>
    </xf>
    <xf numFmtId="176" fontId="31" fillId="0" borderId="29" xfId="37" applyFont="1" applyBorder="1" applyAlignment="1">
      <alignment horizontal="center"/>
    </xf>
    <xf numFmtId="0" fontId="31" fillId="0" borderId="29" xfId="34" applyFont="1" applyBorder="1" applyAlignment="1">
      <alignment horizontal="center"/>
    </xf>
    <xf numFmtId="171" fontId="31" fillId="0" borderId="21" xfId="5" applyNumberFormat="1" applyFont="1" applyFill="1" applyBorder="1" applyAlignment="1" applyProtection="1">
      <alignment horizontal="center" wrapText="1"/>
    </xf>
    <xf numFmtId="171" fontId="31" fillId="0" borderId="9" xfId="5" applyNumberFormat="1" applyFont="1" applyFill="1" applyBorder="1" applyAlignment="1" applyProtection="1">
      <alignment horizontal="center"/>
    </xf>
    <xf numFmtId="171" fontId="31" fillId="0" borderId="46" xfId="5" applyNumberFormat="1" applyFont="1" applyFill="1" applyBorder="1" applyAlignment="1" applyProtection="1">
      <alignment horizontal="center"/>
    </xf>
    <xf numFmtId="166" fontId="0" fillId="0" borderId="16" xfId="5" applyNumberFormat="1" applyFont="1" applyFill="1" applyBorder="1" applyProtection="1"/>
    <xf numFmtId="0" fontId="0" fillId="0" borderId="0" xfId="5" applyNumberFormat="1" applyFont="1" applyFill="1" applyBorder="1" applyAlignment="1" applyProtection="1">
      <alignment horizontal="center"/>
    </xf>
    <xf numFmtId="43" fontId="32" fillId="0" borderId="0" xfId="5" applyFont="1" applyFill="1" applyProtection="1"/>
    <xf numFmtId="43" fontId="32" fillId="0" borderId="0" xfId="0" applyNumberFormat="1" applyFont="1"/>
    <xf numFmtId="166" fontId="32" fillId="0" borderId="0" xfId="0" applyNumberFormat="1" applyFont="1"/>
    <xf numFmtId="0" fontId="44" fillId="0" borderId="6" xfId="0" applyFont="1" applyBorder="1" applyAlignment="1">
      <alignment horizontal="center"/>
    </xf>
    <xf numFmtId="0" fontId="44" fillId="0" borderId="3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4" fillId="0" borderId="3" xfId="0" applyFont="1" applyBorder="1" applyAlignment="1">
      <alignment horizontal="center"/>
    </xf>
    <xf numFmtId="166" fontId="31" fillId="0" borderId="6" xfId="37" applyNumberFormat="1" applyFont="1" applyBorder="1" applyProtection="1">
      <protection locked="0"/>
    </xf>
    <xf numFmtId="171" fontId="34" fillId="0" borderId="0" xfId="5" applyNumberFormat="1" applyFont="1" applyFill="1" applyBorder="1" applyProtection="1"/>
    <xf numFmtId="43" fontId="21" fillId="0" borderId="0" xfId="0" applyNumberFormat="1" applyFont="1"/>
    <xf numFmtId="166" fontId="32" fillId="0" borderId="0" xfId="37" applyNumberFormat="1" applyFont="1" applyProtection="1">
      <protection locked="0"/>
    </xf>
    <xf numFmtId="171" fontId="0" fillId="0" borderId="0" xfId="5" applyNumberFormat="1" applyFont="1" applyFill="1" applyBorder="1" applyProtection="1"/>
    <xf numFmtId="0" fontId="44" fillId="0" borderId="7" xfId="0" applyFont="1" applyBorder="1" applyAlignment="1">
      <alignment horizontal="center"/>
    </xf>
    <xf numFmtId="0" fontId="22" fillId="0" borderId="7" xfId="0" applyFont="1" applyBorder="1" applyAlignment="1">
      <alignment horizontal="left"/>
    </xf>
    <xf numFmtId="0" fontId="3" fillId="0" borderId="8" xfId="26" applyFont="1" applyBorder="1"/>
    <xf numFmtId="166" fontId="32" fillId="0" borderId="8" xfId="37" applyNumberFormat="1" applyFont="1" applyBorder="1" applyProtection="1">
      <protection locked="0"/>
    </xf>
    <xf numFmtId="166" fontId="32" fillId="0" borderId="8" xfId="5" applyNumberFormat="1" applyFont="1" applyFill="1" applyBorder="1" applyProtection="1">
      <protection locked="0"/>
    </xf>
    <xf numFmtId="166" fontId="31" fillId="0" borderId="3" xfId="37" applyNumberFormat="1" applyFont="1" applyBorder="1" applyProtection="1">
      <protection locked="0"/>
    </xf>
    <xf numFmtId="171" fontId="14" fillId="0" borderId="0" xfId="0" applyNumberFormat="1" applyFont="1"/>
    <xf numFmtId="0" fontId="44" fillId="0" borderId="0" xfId="0" applyFont="1" applyAlignment="1">
      <alignment horizontal="center"/>
    </xf>
    <xf numFmtId="0" fontId="44" fillId="0" borderId="7" xfId="0" applyFont="1" applyBorder="1"/>
    <xf numFmtId="0" fontId="31" fillId="0" borderId="7" xfId="37" applyNumberFormat="1" applyFont="1" applyBorder="1" applyAlignment="1" applyProtection="1">
      <alignment horizontal="center"/>
      <protection locked="0"/>
    </xf>
    <xf numFmtId="0" fontId="44" fillId="0" borderId="25" xfId="0" applyFont="1" applyBorder="1"/>
    <xf numFmtId="166" fontId="44" fillId="0" borderId="25" xfId="5" applyNumberFormat="1" applyFont="1" applyFill="1" applyBorder="1" applyProtection="1"/>
    <xf numFmtId="166" fontId="44" fillId="0" borderId="0" xfId="5" applyNumberFormat="1" applyFont="1" applyFill="1" applyBorder="1" applyProtection="1"/>
    <xf numFmtId="0" fontId="44" fillId="0" borderId="29" xfId="0" applyFont="1" applyBorder="1" applyAlignment="1">
      <alignment horizontal="center"/>
    </xf>
    <xf numFmtId="0" fontId="31" fillId="0" borderId="8" xfId="0" applyFont="1" applyBorder="1" applyAlignment="1">
      <alignment horizontal="left"/>
    </xf>
    <xf numFmtId="0" fontId="31" fillId="0" borderId="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166" fontId="31" fillId="0" borderId="25" xfId="37" applyNumberFormat="1" applyFont="1" applyBorder="1" applyProtection="1">
      <protection locked="0"/>
    </xf>
    <xf numFmtId="0" fontId="80" fillId="0" borderId="0" xfId="0" applyFont="1"/>
    <xf numFmtId="3" fontId="14" fillId="0" borderId="0" xfId="0" applyNumberFormat="1" applyFont="1"/>
    <xf numFmtId="0" fontId="1" fillId="0" borderId="0" xfId="1"/>
    <xf numFmtId="166" fontId="2" fillId="0" borderId="0" xfId="1" applyNumberFormat="1" applyFont="1"/>
    <xf numFmtId="166" fontId="2" fillId="0" borderId="0" xfId="1" applyNumberFormat="1" applyFont="1" applyAlignment="1">
      <alignment horizontal="right"/>
    </xf>
    <xf numFmtId="0" fontId="82" fillId="0" borderId="0" xfId="1" applyFont="1" applyAlignment="1">
      <alignment horizontal="center"/>
    </xf>
    <xf numFmtId="166" fontId="1" fillId="0" borderId="0" xfId="1" applyNumberFormat="1"/>
    <xf numFmtId="0" fontId="83" fillId="0" borderId="0" xfId="1" applyFont="1" applyAlignment="1">
      <alignment horizontal="center"/>
    </xf>
    <xf numFmtId="43" fontId="1" fillId="0" borderId="0" xfId="1" applyNumberFormat="1"/>
    <xf numFmtId="0" fontId="2" fillId="13" borderId="0" xfId="1" applyFont="1" applyFill="1"/>
    <xf numFmtId="43" fontId="2" fillId="0" borderId="0" xfId="1" applyNumberFormat="1" applyFont="1"/>
    <xf numFmtId="166" fontId="2" fillId="13" borderId="0" xfId="1" applyNumberFormat="1" applyFont="1" applyFill="1" applyAlignment="1">
      <alignment horizontal="right"/>
    </xf>
    <xf numFmtId="0" fontId="83" fillId="13" borderId="0" xfId="1" applyFont="1" applyFill="1" applyAlignment="1">
      <alignment horizontal="center"/>
    </xf>
    <xf numFmtId="0" fontId="1" fillId="0" borderId="0" xfId="1" applyAlignment="1">
      <alignment horizontal="center"/>
    </xf>
    <xf numFmtId="166" fontId="1" fillId="0" borderId="0" xfId="1" applyNumberFormat="1" applyAlignment="1">
      <alignment horizontal="center"/>
    </xf>
    <xf numFmtId="166" fontId="1" fillId="0" borderId="21" xfId="1" applyNumberFormat="1" applyBorder="1"/>
    <xf numFmtId="179" fontId="84" fillId="14" borderId="24" xfId="1" applyNumberFormat="1" applyFont="1" applyFill="1" applyBorder="1" applyAlignment="1">
      <alignment horizontal="right" wrapText="1"/>
    </xf>
    <xf numFmtId="0" fontId="1" fillId="0" borderId="0" xfId="1" applyAlignment="1">
      <alignment wrapText="1"/>
    </xf>
    <xf numFmtId="179" fontId="84" fillId="14" borderId="8" xfId="1" applyNumberFormat="1" applyFont="1" applyFill="1" applyBorder="1" applyAlignment="1">
      <alignment horizontal="right" wrapText="1"/>
    </xf>
    <xf numFmtId="0" fontId="1" fillId="25" borderId="6" xfId="1" applyFill="1" applyBorder="1" applyAlignment="1">
      <alignment horizontal="center"/>
    </xf>
    <xf numFmtId="0" fontId="1" fillId="0" borderId="6" xfId="1" applyBorder="1" applyAlignment="1">
      <alignment horizontal="center"/>
    </xf>
    <xf numFmtId="166" fontId="1" fillId="0" borderId="6" xfId="1" applyNumberFormat="1" applyBorder="1"/>
    <xf numFmtId="179" fontId="1" fillId="0" borderId="6" xfId="1" applyNumberFormat="1" applyBorder="1" applyAlignment="1">
      <alignment horizontal="right"/>
    </xf>
    <xf numFmtId="179" fontId="1" fillId="25" borderId="6" xfId="1" applyNumberFormat="1" applyFill="1" applyBorder="1" applyAlignment="1">
      <alignment horizontal="right"/>
    </xf>
    <xf numFmtId="166" fontId="2" fillId="0" borderId="6" xfId="1" applyNumberFormat="1" applyFont="1" applyBorder="1" applyAlignment="1">
      <alignment horizontal="left"/>
    </xf>
    <xf numFmtId="171" fontId="2" fillId="0" borderId="6" xfId="38" applyNumberFormat="1" applyFont="1" applyBorder="1" applyAlignment="1">
      <alignment horizontal="right"/>
    </xf>
    <xf numFmtId="179" fontId="2" fillId="0" borderId="6" xfId="1" applyNumberFormat="1" applyFont="1" applyBorder="1" applyAlignment="1">
      <alignment horizontal="right"/>
    </xf>
    <xf numFmtId="171" fontId="0" fillId="0" borderId="0" xfId="38" applyNumberFormat="1" applyFont="1"/>
    <xf numFmtId="166" fontId="2" fillId="0" borderId="6" xfId="1" applyNumberFormat="1" applyFont="1" applyBorder="1" applyAlignment="1">
      <alignment horizontal="center"/>
    </xf>
    <xf numFmtId="171" fontId="1" fillId="0" borderId="0" xfId="1" applyNumberFormat="1"/>
    <xf numFmtId="166" fontId="1" fillId="0" borderId="6" xfId="1" applyNumberFormat="1" applyBorder="1" applyAlignment="1">
      <alignment horizontal="left"/>
    </xf>
    <xf numFmtId="166" fontId="1" fillId="0" borderId="6" xfId="1" applyNumberFormat="1" applyBorder="1" applyAlignment="1">
      <alignment horizontal="center"/>
    </xf>
    <xf numFmtId="166" fontId="1" fillId="0" borderId="0" xfId="1" applyNumberFormat="1" applyAlignment="1">
      <alignment horizontal="right"/>
    </xf>
    <xf numFmtId="180" fontId="1" fillId="0" borderId="0" xfId="1" applyNumberFormat="1"/>
    <xf numFmtId="181" fontId="1" fillId="25" borderId="0" xfId="1" applyNumberFormat="1" applyFill="1" applyAlignment="1">
      <alignment horizontal="center"/>
    </xf>
    <xf numFmtId="166" fontId="12" fillId="0" borderId="35" xfId="1" applyNumberFormat="1" applyFont="1" applyBorder="1" applyAlignment="1">
      <alignment horizontal="right"/>
    </xf>
    <xf numFmtId="181" fontId="1" fillId="0" borderId="35" xfId="1" applyNumberFormat="1" applyBorder="1" applyAlignment="1">
      <alignment horizontal="center"/>
    </xf>
    <xf numFmtId="166" fontId="2" fillId="13" borderId="0" xfId="1" applyNumberFormat="1" applyFont="1" applyFill="1" applyAlignment="1">
      <alignment horizontal="left"/>
    </xf>
    <xf numFmtId="166" fontId="2" fillId="13" borderId="0" xfId="1" applyNumberFormat="1" applyFont="1" applyFill="1" applyAlignment="1">
      <alignment horizontal="center"/>
    </xf>
    <xf numFmtId="181" fontId="1" fillId="0" borderId="0" xfId="1" applyNumberFormat="1" applyAlignment="1">
      <alignment horizontal="center"/>
    </xf>
    <xf numFmtId="179" fontId="1" fillId="12" borderId="6" xfId="1" applyNumberFormat="1" applyFill="1" applyBorder="1" applyAlignment="1">
      <alignment horizontal="right"/>
    </xf>
    <xf numFmtId="166" fontId="2" fillId="0" borderId="21" xfId="1" applyNumberFormat="1" applyFont="1" applyBorder="1" applyAlignment="1">
      <alignment horizontal="left"/>
    </xf>
    <xf numFmtId="166" fontId="2" fillId="0" borderId="21" xfId="1" applyNumberFormat="1" applyFont="1" applyBorder="1" applyAlignment="1">
      <alignment horizontal="right"/>
    </xf>
    <xf numFmtId="171" fontId="0" fillId="0" borderId="21" xfId="38" applyNumberFormat="1" applyFont="1" applyBorder="1"/>
    <xf numFmtId="166" fontId="1" fillId="0" borderId="21" xfId="1" applyNumberFormat="1" applyBorder="1" applyAlignment="1">
      <alignment horizontal="right"/>
    </xf>
    <xf numFmtId="166" fontId="1" fillId="0" borderId="0" xfId="1" applyNumberFormat="1" applyAlignment="1">
      <alignment horizontal="left"/>
    </xf>
    <xf numFmtId="166" fontId="1" fillId="0" borderId="23" xfId="1" applyNumberFormat="1" applyBorder="1"/>
    <xf numFmtId="166" fontId="1" fillId="0" borderId="35" xfId="1" applyNumberFormat="1" applyBorder="1"/>
    <xf numFmtId="179" fontId="1" fillId="0" borderId="0" xfId="1" applyNumberFormat="1"/>
    <xf numFmtId="166" fontId="2" fillId="0" borderId="32" xfId="1" applyNumberFormat="1" applyFont="1" applyBorder="1" applyAlignment="1">
      <alignment horizontal="center"/>
    </xf>
    <xf numFmtId="166" fontId="2" fillId="0" borderId="32" xfId="1" applyNumberFormat="1" applyFont="1" applyBorder="1"/>
    <xf numFmtId="0" fontId="1" fillId="26" borderId="6" xfId="1" applyFill="1" applyBorder="1" applyAlignment="1">
      <alignment horizontal="center"/>
    </xf>
    <xf numFmtId="166" fontId="1" fillId="26" borderId="0" xfId="1" applyNumberFormat="1" applyFill="1"/>
    <xf numFmtId="179" fontId="1" fillId="26" borderId="6" xfId="1" applyNumberFormat="1" applyFill="1" applyBorder="1" applyAlignment="1">
      <alignment horizontal="right"/>
    </xf>
    <xf numFmtId="43" fontId="1" fillId="25" borderId="6" xfId="5" applyFont="1" applyFill="1" applyBorder="1" applyAlignment="1">
      <alignment horizontal="right"/>
    </xf>
    <xf numFmtId="43" fontId="2" fillId="0" borderId="6" xfId="5" applyFont="1" applyBorder="1" applyAlignment="1">
      <alignment horizontal="right"/>
    </xf>
    <xf numFmtId="0" fontId="2" fillId="0" borderId="3" xfId="1" applyFont="1" applyBorder="1" applyAlignment="1" applyProtection="1">
      <alignment horizontal="left"/>
      <protection locked="0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5" xfId="1" applyFont="1" applyBorder="1" applyAlignment="1" applyProtection="1">
      <alignment horizontal="left"/>
      <protection locked="0"/>
    </xf>
    <xf numFmtId="0" fontId="2" fillId="0" borderId="3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4" borderId="3" xfId="1" applyFont="1" applyFill="1" applyBorder="1" applyAlignment="1" applyProtection="1">
      <alignment horizontal="center"/>
      <protection locked="0"/>
    </xf>
    <xf numFmtId="0" fontId="2" fillId="4" borderId="4" xfId="1" applyFont="1" applyFill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26" fillId="6" borderId="10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center"/>
    </xf>
    <xf numFmtId="0" fontId="26" fillId="6" borderId="12" xfId="0" applyFont="1" applyFill="1" applyBorder="1" applyAlignment="1">
      <alignment horizontal="center"/>
    </xf>
    <xf numFmtId="0" fontId="31" fillId="0" borderId="10" xfId="34" applyFont="1" applyBorder="1" applyAlignment="1">
      <alignment horizontal="center"/>
    </xf>
    <xf numFmtId="0" fontId="31" fillId="0" borderId="11" xfId="34" applyFont="1" applyBorder="1" applyAlignment="1">
      <alignment horizontal="center"/>
    </xf>
    <xf numFmtId="0" fontId="31" fillId="0" borderId="17" xfId="34" applyFont="1" applyBorder="1" applyAlignment="1">
      <alignment horizontal="center"/>
    </xf>
    <xf numFmtId="0" fontId="31" fillId="0" borderId="0" xfId="34" applyFont="1" applyAlignment="1">
      <alignment horizontal="center"/>
    </xf>
    <xf numFmtId="1" fontId="31" fillId="0" borderId="14" xfId="34" applyNumberFormat="1" applyFont="1" applyBorder="1" applyAlignment="1">
      <alignment horizontal="center"/>
    </xf>
    <xf numFmtId="1" fontId="31" fillId="0" borderId="13" xfId="34" applyNumberFormat="1" applyFont="1" applyBorder="1" applyAlignment="1">
      <alignment horizontal="center"/>
    </xf>
    <xf numFmtId="0" fontId="31" fillId="9" borderId="3" xfId="34" applyFont="1" applyFill="1" applyBorder="1" applyAlignment="1">
      <alignment horizontal="center"/>
    </xf>
    <xf numFmtId="0" fontId="31" fillId="9" borderId="4" xfId="34" applyFont="1" applyFill="1" applyBorder="1" applyAlignment="1">
      <alignment horizontal="center"/>
    </xf>
    <xf numFmtId="0" fontId="31" fillId="9" borderId="5" xfId="34" applyFont="1" applyFill="1" applyBorder="1" applyAlignment="1">
      <alignment horizontal="center"/>
    </xf>
    <xf numFmtId="0" fontId="31" fillId="10" borderId="3" xfId="34" applyFont="1" applyFill="1" applyBorder="1" applyAlignment="1">
      <alignment horizontal="center"/>
    </xf>
    <xf numFmtId="0" fontId="31" fillId="10" borderId="4" xfId="34" applyFont="1" applyFill="1" applyBorder="1" applyAlignment="1">
      <alignment horizontal="center"/>
    </xf>
    <xf numFmtId="0" fontId="31" fillId="10" borderId="5" xfId="34" applyFont="1" applyFill="1" applyBorder="1" applyAlignment="1">
      <alignment horizontal="center"/>
    </xf>
    <xf numFmtId="0" fontId="31" fillId="6" borderId="26" xfId="29" applyFont="1" applyFill="1" applyBorder="1" applyAlignment="1">
      <alignment horizontal="center"/>
    </xf>
    <xf numFmtId="0" fontId="31" fillId="6" borderId="27" xfId="29" applyFont="1" applyFill="1" applyBorder="1" applyAlignment="1">
      <alignment horizontal="center"/>
    </xf>
    <xf numFmtId="0" fontId="31" fillId="0" borderId="0" xfId="29" applyFont="1" applyAlignment="1">
      <alignment horizontal="center"/>
    </xf>
    <xf numFmtId="1" fontId="31" fillId="0" borderId="0" xfId="29" applyNumberFormat="1" applyFont="1" applyAlignment="1">
      <alignment horizontal="center"/>
    </xf>
    <xf numFmtId="0" fontId="31" fillId="6" borderId="3" xfId="29" applyFont="1" applyFill="1" applyBorder="1" applyAlignment="1">
      <alignment horizontal="center"/>
    </xf>
    <xf numFmtId="0" fontId="31" fillId="6" borderId="4" xfId="29" applyFont="1" applyFill="1" applyBorder="1" applyAlignment="1">
      <alignment horizontal="center"/>
    </xf>
    <xf numFmtId="0" fontId="31" fillId="6" borderId="5" xfId="29" applyFont="1" applyFill="1" applyBorder="1" applyAlignment="1">
      <alignment horizontal="center"/>
    </xf>
    <xf numFmtId="0" fontId="31" fillId="9" borderId="26" xfId="1" applyFont="1" applyFill="1" applyBorder="1" applyAlignment="1">
      <alignment horizontal="center"/>
    </xf>
    <xf numFmtId="0" fontId="31" fillId="9" borderId="27" xfId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1" fontId="31" fillId="0" borderId="0" xfId="1" applyNumberFormat="1" applyFont="1" applyAlignment="1">
      <alignment horizontal="center"/>
    </xf>
    <xf numFmtId="0" fontId="31" fillId="9" borderId="3" xfId="1" applyFont="1" applyFill="1" applyBorder="1" applyAlignment="1">
      <alignment horizontal="center"/>
    </xf>
    <xf numFmtId="0" fontId="31" fillId="9" borderId="4" xfId="1" applyFont="1" applyFill="1" applyBorder="1" applyAlignment="1">
      <alignment horizontal="center"/>
    </xf>
    <xf numFmtId="0" fontId="31" fillId="9" borderId="5" xfId="1" applyFont="1" applyFill="1" applyBorder="1" applyAlignment="1">
      <alignment horizontal="center"/>
    </xf>
    <xf numFmtId="0" fontId="31" fillId="10" borderId="3" xfId="1" applyFont="1" applyFill="1" applyBorder="1" applyAlignment="1">
      <alignment horizontal="center"/>
    </xf>
    <xf numFmtId="0" fontId="31" fillId="10" borderId="4" xfId="1" applyFont="1" applyFill="1" applyBorder="1" applyAlignment="1">
      <alignment horizontal="center"/>
    </xf>
    <xf numFmtId="0" fontId="31" fillId="10" borderId="5" xfId="1" applyFont="1" applyFill="1" applyBorder="1" applyAlignment="1">
      <alignment horizontal="center"/>
    </xf>
    <xf numFmtId="0" fontId="31" fillId="9" borderId="26" xfId="26" applyFont="1" applyFill="1" applyBorder="1" applyAlignment="1">
      <alignment horizontal="center"/>
    </xf>
    <xf numFmtId="0" fontId="31" fillId="9" borderId="27" xfId="26" applyFont="1" applyFill="1" applyBorder="1" applyAlignment="1">
      <alignment horizontal="center"/>
    </xf>
    <xf numFmtId="0" fontId="31" fillId="0" borderId="0" xfId="26" applyFont="1" applyAlignment="1">
      <alignment horizontal="center"/>
    </xf>
    <xf numFmtId="0" fontId="31" fillId="9" borderId="3" xfId="26" applyFont="1" applyFill="1" applyBorder="1" applyAlignment="1">
      <alignment horizontal="center"/>
    </xf>
    <xf numFmtId="0" fontId="31" fillId="9" borderId="4" xfId="26" applyFont="1" applyFill="1" applyBorder="1" applyAlignment="1">
      <alignment horizontal="center"/>
    </xf>
    <xf numFmtId="0" fontId="31" fillId="9" borderId="5" xfId="26" applyFont="1" applyFill="1" applyBorder="1" applyAlignment="1">
      <alignment horizontal="center"/>
    </xf>
    <xf numFmtId="0" fontId="31" fillId="10" borderId="3" xfId="26" applyFont="1" applyFill="1" applyBorder="1" applyAlignment="1">
      <alignment horizontal="center"/>
    </xf>
    <xf numFmtId="0" fontId="31" fillId="10" borderId="4" xfId="26" applyFont="1" applyFill="1" applyBorder="1" applyAlignment="1">
      <alignment horizontal="center"/>
    </xf>
    <xf numFmtId="0" fontId="31" fillId="10" borderId="5" xfId="26" applyFont="1" applyFill="1" applyBorder="1" applyAlignment="1">
      <alignment horizontal="center"/>
    </xf>
    <xf numFmtId="43" fontId="79" fillId="0" borderId="19" xfId="37" quotePrefix="1" applyNumberFormat="1" applyFont="1" applyBorder="1" applyAlignment="1" applyProtection="1">
      <alignment horizontal="center"/>
      <protection locked="0"/>
    </xf>
    <xf numFmtId="43" fontId="79" fillId="0" borderId="18" xfId="37" applyNumberFormat="1" applyFont="1" applyBorder="1" applyAlignment="1" applyProtection="1">
      <alignment horizontal="center"/>
      <protection locked="0"/>
    </xf>
    <xf numFmtId="43" fontId="79" fillId="0" borderId="20" xfId="37" applyNumberFormat="1" applyFont="1" applyBorder="1" applyAlignment="1" applyProtection="1">
      <alignment horizontal="center"/>
      <protection locked="0"/>
    </xf>
    <xf numFmtId="0" fontId="31" fillId="9" borderId="41" xfId="34" applyFont="1" applyFill="1" applyBorder="1" applyAlignment="1">
      <alignment horizontal="center"/>
    </xf>
    <xf numFmtId="0" fontId="31" fillId="9" borderId="42" xfId="34" applyFont="1" applyFill="1" applyBorder="1" applyAlignment="1">
      <alignment horizontal="center"/>
    </xf>
    <xf numFmtId="0" fontId="31" fillId="9" borderId="43" xfId="34" applyFont="1" applyFill="1" applyBorder="1" applyAlignment="1">
      <alignment horizontal="center"/>
    </xf>
    <xf numFmtId="171" fontId="31" fillId="10" borderId="29" xfId="5" applyNumberFormat="1" applyFont="1" applyFill="1" applyBorder="1" applyAlignment="1">
      <alignment horizontal="center"/>
    </xf>
    <xf numFmtId="171" fontId="31" fillId="10" borderId="21" xfId="5" applyNumberFormat="1" applyFont="1" applyFill="1" applyBorder="1" applyAlignment="1">
      <alignment horizontal="center"/>
    </xf>
    <xf numFmtId="174" fontId="50" fillId="0" borderId="0" xfId="31" applyFont="1" applyAlignment="1" applyProtection="1">
      <alignment horizontal="center"/>
      <protection locked="0"/>
    </xf>
    <xf numFmtId="0" fontId="14" fillId="0" borderId="0" xfId="8" applyAlignment="1">
      <alignment horizontal="center"/>
    </xf>
    <xf numFmtId="175" fontId="51" fillId="0" borderId="0" xfId="31" applyNumberFormat="1" applyFont="1" applyAlignment="1" applyProtection="1">
      <alignment horizontal="left"/>
      <protection locked="0"/>
    </xf>
    <xf numFmtId="43" fontId="45" fillId="0" borderId="0" xfId="0" applyNumberFormat="1" applyFont="1" applyAlignment="1">
      <alignment horizontal="center"/>
    </xf>
    <xf numFmtId="43" fontId="45" fillId="0" borderId="28" xfId="0" applyNumberFormat="1" applyFont="1" applyBorder="1" applyAlignment="1">
      <alignment horizontal="center"/>
    </xf>
    <xf numFmtId="171" fontId="79" fillId="0" borderId="19" xfId="5" quotePrefix="1" applyNumberFormat="1" applyFont="1" applyFill="1" applyBorder="1" applyAlignment="1" applyProtection="1">
      <alignment horizontal="center"/>
      <protection locked="0"/>
    </xf>
    <xf numFmtId="171" fontId="79" fillId="0" borderId="18" xfId="5" applyNumberFormat="1" applyFont="1" applyFill="1" applyBorder="1" applyAlignment="1" applyProtection="1">
      <alignment horizontal="center"/>
      <protection locked="0"/>
    </xf>
    <xf numFmtId="171" fontId="79" fillId="0" borderId="20" xfId="5" applyNumberFormat="1" applyFont="1" applyFill="1" applyBorder="1" applyAlignment="1" applyProtection="1">
      <alignment horizontal="center"/>
      <protection locked="0"/>
    </xf>
    <xf numFmtId="171" fontId="31" fillId="9" borderId="41" xfId="5" applyNumberFormat="1" applyFont="1" applyFill="1" applyBorder="1" applyAlignment="1">
      <alignment horizontal="center"/>
    </xf>
    <xf numFmtId="171" fontId="31" fillId="9" borderId="42" xfId="5" applyNumberFormat="1" applyFont="1" applyFill="1" applyBorder="1" applyAlignment="1">
      <alignment horizontal="center"/>
    </xf>
    <xf numFmtId="171" fontId="31" fillId="9" borderId="43" xfId="5" applyNumberFormat="1" applyFont="1" applyFill="1" applyBorder="1" applyAlignment="1">
      <alignment horizontal="center"/>
    </xf>
    <xf numFmtId="43" fontId="48" fillId="0" borderId="0" xfId="0" applyNumberFormat="1" applyFont="1" applyAlignment="1">
      <alignment horizontal="center"/>
    </xf>
    <xf numFmtId="43" fontId="48" fillId="0" borderId="21" xfId="0" applyNumberFormat="1" applyFont="1" applyBorder="1" applyAlignment="1">
      <alignment horizontal="center"/>
    </xf>
    <xf numFmtId="43" fontId="6" fillId="0" borderId="0" xfId="7" applyNumberFormat="1" applyFont="1" applyAlignment="1">
      <alignment horizontal="center"/>
    </xf>
    <xf numFmtId="15" fontId="6" fillId="0" borderId="0" xfId="7" quotePrefix="1" applyNumberFormat="1" applyFont="1" applyAlignment="1">
      <alignment horizontal="center"/>
    </xf>
    <xf numFmtId="166" fontId="6" fillId="0" borderId="6" xfId="7" applyNumberFormat="1" applyFont="1" applyBorder="1" applyAlignment="1">
      <alignment horizontal="center" vertical="top"/>
    </xf>
    <xf numFmtId="43" fontId="6" fillId="0" borderId="6" xfId="7" applyNumberFormat="1" applyFont="1" applyBorder="1" applyAlignment="1">
      <alignment horizontal="center" vertical="top"/>
    </xf>
    <xf numFmtId="176" fontId="40" fillId="0" borderId="0" xfId="37" quotePrefix="1" applyFont="1" applyAlignment="1" applyProtection="1">
      <alignment horizontal="center"/>
      <protection locked="0"/>
    </xf>
    <xf numFmtId="176" fontId="40" fillId="0" borderId="0" xfId="37" applyFont="1" applyAlignment="1" applyProtection="1">
      <alignment horizontal="center"/>
      <protection locked="0"/>
    </xf>
    <xf numFmtId="173" fontId="40" fillId="0" borderId="0" xfId="37" applyNumberFormat="1" applyFont="1" applyAlignment="1" applyProtection="1">
      <alignment horizontal="center"/>
      <protection locked="0"/>
    </xf>
    <xf numFmtId="43" fontId="79" fillId="0" borderId="0" xfId="37" quotePrefix="1" applyNumberFormat="1" applyFont="1" applyAlignment="1" applyProtection="1">
      <alignment horizontal="center"/>
      <protection locked="0"/>
    </xf>
    <xf numFmtId="43" fontId="79" fillId="0" borderId="0" xfId="37" applyNumberFormat="1" applyFont="1" applyAlignment="1" applyProtection="1">
      <alignment horizontal="center"/>
      <protection locked="0"/>
    </xf>
    <xf numFmtId="0" fontId="31" fillId="23" borderId="54" xfId="34" applyFont="1" applyFill="1" applyBorder="1" applyAlignment="1">
      <alignment horizontal="center"/>
    </xf>
    <xf numFmtId="0" fontId="31" fillId="23" borderId="42" xfId="34" applyFont="1" applyFill="1" applyBorder="1" applyAlignment="1">
      <alignment horizontal="center"/>
    </xf>
    <xf numFmtId="0" fontId="31" fillId="23" borderId="43" xfId="34" applyFont="1" applyFill="1" applyBorder="1" applyAlignment="1">
      <alignment horizontal="center"/>
    </xf>
    <xf numFmtId="171" fontId="31" fillId="23" borderId="42" xfId="5" applyNumberFormat="1" applyFont="1" applyFill="1" applyBorder="1" applyAlignment="1" applyProtection="1">
      <alignment horizontal="center"/>
    </xf>
    <xf numFmtId="173" fontId="40" fillId="0" borderId="13" xfId="37" applyNumberFormat="1" applyFont="1" applyBorder="1" applyAlignment="1" applyProtection="1">
      <alignment horizontal="center"/>
      <protection locked="0"/>
    </xf>
    <xf numFmtId="43" fontId="79" fillId="0" borderId="10" xfId="37" quotePrefix="1" applyNumberFormat="1" applyFont="1" applyBorder="1" applyAlignment="1" applyProtection="1">
      <alignment horizontal="center"/>
      <protection locked="0"/>
    </xf>
    <xf numFmtId="43" fontId="79" fillId="0" borderId="11" xfId="37" applyNumberFormat="1" applyFont="1" applyBorder="1" applyAlignment="1" applyProtection="1">
      <alignment horizontal="center"/>
      <protection locked="0"/>
    </xf>
    <xf numFmtId="0" fontId="31" fillId="0" borderId="3" xfId="34" applyFont="1" applyBorder="1" applyAlignment="1">
      <alignment horizontal="center"/>
    </xf>
    <xf numFmtId="0" fontId="31" fillId="0" borderId="4" xfId="34" applyFont="1" applyBorder="1" applyAlignment="1">
      <alignment horizontal="center"/>
    </xf>
    <xf numFmtId="0" fontId="31" fillId="0" borderId="5" xfId="34" applyFont="1" applyBorder="1" applyAlignment="1">
      <alignment horizontal="center"/>
    </xf>
    <xf numFmtId="171" fontId="31" fillId="0" borderId="21" xfId="5" applyNumberFormat="1" applyFont="1" applyFill="1" applyBorder="1" applyAlignment="1" applyProtection="1">
      <alignment horizontal="center"/>
    </xf>
    <xf numFmtId="166" fontId="2" fillId="0" borderId="0" xfId="1" applyNumberFormat="1" applyFont="1" applyAlignment="1">
      <alignment horizontal="center"/>
    </xf>
    <xf numFmtId="0" fontId="45" fillId="24" borderId="0" xfId="1" applyFont="1" applyFill="1" applyAlignment="1">
      <alignment horizontal="left"/>
    </xf>
    <xf numFmtId="166" fontId="2" fillId="0" borderId="0" xfId="1" applyNumberFormat="1" applyFont="1"/>
    <xf numFmtId="0" fontId="84" fillId="14" borderId="24" xfId="1" applyFont="1" applyFill="1" applyBorder="1" applyAlignment="1">
      <alignment horizontal="center" wrapText="1"/>
    </xf>
    <xf numFmtId="0" fontId="84" fillId="14" borderId="8" xfId="1" applyFont="1" applyFill="1" applyBorder="1" applyAlignment="1">
      <alignment horizontal="center" wrapText="1"/>
    </xf>
    <xf numFmtId="179" fontId="84" fillId="14" borderId="24" xfId="1" applyNumberFormat="1" applyFont="1" applyFill="1" applyBorder="1" applyAlignment="1">
      <alignment horizontal="right" wrapText="1"/>
    </xf>
    <xf numFmtId="179" fontId="84" fillId="14" borderId="8" xfId="1" applyNumberFormat="1" applyFont="1" applyFill="1" applyBorder="1" applyAlignment="1">
      <alignment horizontal="right" wrapText="1"/>
    </xf>
    <xf numFmtId="166" fontId="1" fillId="0" borderId="0" xfId="1" applyNumberFormat="1"/>
    <xf numFmtId="166" fontId="1" fillId="0" borderId="21" xfId="1" applyNumberFormat="1" applyBorder="1"/>
    <xf numFmtId="179" fontId="1" fillId="0" borderId="7" xfId="1" applyNumberFormat="1" applyBorder="1" applyAlignment="1">
      <alignment horizontal="right" wrapText="1"/>
    </xf>
  </cellXfs>
  <cellStyles count="39">
    <cellStyle name="Comma" xfId="5" builtinId="3"/>
    <cellStyle name="Comma 2" xfId="11" xr:uid="{595F6F2B-B54A-4D88-AB21-37CA7775C996}"/>
    <cellStyle name="Comma 2 2 3 2 2" xfId="27" xr:uid="{F316F67B-ECE1-418B-AFC5-D2FCAFDDE169}"/>
    <cellStyle name="Comma 2 2 4" xfId="32" xr:uid="{C10E75E0-7ED4-4101-9476-EF4EE9A26D9B}"/>
    <cellStyle name="Comma 20" xfId="35" xr:uid="{30C52D04-68BD-4D9C-99D1-1FE0C5C96E94}"/>
    <cellStyle name="Comma 3" xfId="38" xr:uid="{E8E505BA-5214-4ED1-9BEA-9AED628D8C8F}"/>
    <cellStyle name="Comma 49" xfId="25" xr:uid="{24EFB786-E8D3-47C9-A9A7-24F3A17647D8}"/>
    <cellStyle name="Currency" xfId="6" builtinId="4"/>
    <cellStyle name="Currency 2" xfId="3" xr:uid="{62FA2F9E-1BE9-4B55-B54A-1B7C5EF1D523}"/>
    <cellStyle name="Currency 2 2" xfId="9" xr:uid="{F9C9585A-3941-475D-B0B8-86C846F96FC5}"/>
    <cellStyle name="Currency 5 5" xfId="10" xr:uid="{200EA473-643B-4390-BA6B-BF71DA19AAFE}"/>
    <cellStyle name="Hyperlink" xfId="30" builtinId="8"/>
    <cellStyle name="Normal" xfId="0" builtinId="0"/>
    <cellStyle name="Normal - Style1 11 2 2 2" xfId="26" xr:uid="{CB487365-4D61-493B-B202-7629005FB39E}"/>
    <cellStyle name="Normal - Style1 2" xfId="36" xr:uid="{047C06E4-9465-4FE2-B69B-926640691223}"/>
    <cellStyle name="Normal 138" xfId="29" xr:uid="{C27FC749-9ED0-49AB-A599-B86743F22F37}"/>
    <cellStyle name="Normal 2 15" xfId="1" xr:uid="{55B0E41C-FF07-43B2-B62A-D4F2B75C3419}"/>
    <cellStyle name="Normal 2 19" xfId="8" xr:uid="{1DCF951C-F64C-4250-A872-BD4357BD9647}"/>
    <cellStyle name="Normal 2 2 2 2" xfId="4" xr:uid="{44CCDAC3-6B71-40FD-BE70-27F4CA3F7F2E}"/>
    <cellStyle name="Normal 2 2 2 2 2" xfId="7" xr:uid="{BBC6FF47-5C58-47E3-BFC5-E9CD3DEC9FE0}"/>
    <cellStyle name="Normal 3" xfId="28" xr:uid="{73AF709E-17CD-43DF-ABA2-1C4E6BFA979F}"/>
    <cellStyle name="Normal 32" xfId="2" xr:uid="{D8811DD8-8EFD-477B-BE0C-34FCAAEFBDF9}"/>
    <cellStyle name="Normal 69" xfId="34" xr:uid="{0D791228-CFA3-486F-A1D2-A21212180FBE}"/>
    <cellStyle name="Normal_Capital Jan - Mar" xfId="24" xr:uid="{97DE24F8-9239-4CD5-ADA7-3652E6A45786}"/>
    <cellStyle name="Normal_Capital Jan - Mar 2" xfId="33" xr:uid="{C839DA7E-BEB9-4372-B5F4-D9C8F16DD472}"/>
    <cellStyle name="Normal_Capital Jan - Mar 3" xfId="31" xr:uid="{E65C2DFE-F962-4098-82A9-22A20483629C}"/>
    <cellStyle name="Normal_Capital Jan - Mar 4" xfId="37" xr:uid="{24C10603-3430-4251-9737-B43B4B873655}"/>
    <cellStyle name="Normal_CIP&amp;Cip-Ciac" xfId="21" xr:uid="{11F1D206-292F-4412-9C5F-72EF10A017AA}"/>
    <cellStyle name="Normal_DEC" xfId="19" xr:uid="{CD43D643-5911-4072-901A-2B2AB5EBFB10}"/>
    <cellStyle name="Normal_FAInq-Accum" xfId="14" xr:uid="{E678320E-9736-43BC-825D-BDC2C09BEB53}"/>
    <cellStyle name="Normal_FAInq-Accum_1" xfId="16" xr:uid="{6B8C104D-080D-4A34-9155-874216055188}"/>
    <cellStyle name="Normal_FAInq-Costs" xfId="12" xr:uid="{E0B64A93-2999-48A9-8DF3-A87E47C5A87B}"/>
    <cellStyle name="Normal_FAInq-Costs_1" xfId="15" xr:uid="{486F13C0-E372-49D8-BA1E-E642A03ED2B6}"/>
    <cellStyle name="Normal_GLI-CIP" xfId="17" xr:uid="{1F062B6A-DA51-4C31-A4BB-0EDC29DEF7B7}"/>
    <cellStyle name="Normal_GLI-CIP&amp;CIAC" xfId="18" xr:uid="{047AFE0F-3DF6-4EFA-9F15-BB7614D5310E}"/>
    <cellStyle name="Normal_GLI-Cost and Accum" xfId="13" xr:uid="{59BB7718-870B-4817-A537-49DDE5B04F29}"/>
    <cellStyle name="Normal_GLU-Accum" xfId="23" xr:uid="{85822E03-B697-4181-A64A-9985EBA6E795}"/>
    <cellStyle name="Normal_JAN" xfId="22" xr:uid="{4B792224-A559-4082-9935-BF7F86534EAE}"/>
    <cellStyle name="Normal_NOV" xfId="20" xr:uid="{C6A985F0-FB22-405B-8C27-23980209B951}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9525</xdr:rowOff>
    </xdr:from>
    <xdr:to>
      <xdr:col>8</xdr:col>
      <xdr:colOff>0</xdr:colOff>
      <xdr:row>6</xdr:row>
      <xdr:rowOff>152400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181A117D-1D15-4E63-8106-73CD70FB3927}"/>
            </a:ext>
          </a:extLst>
        </xdr:cNvPr>
        <xdr:cNvSpPr>
          <a:spLocks/>
        </xdr:cNvSpPr>
      </xdr:nvSpPr>
      <xdr:spPr bwMode="auto">
        <a:xfrm rot="5400000">
          <a:off x="7594600" y="-1619250"/>
          <a:ext cx="142875" cy="5508625"/>
        </a:xfrm>
        <a:prstGeom prst="leftBrace">
          <a:avLst>
            <a:gd name="adj1" fmla="val 229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5</xdr:row>
      <xdr:rowOff>152400</xdr:rowOff>
    </xdr:from>
    <xdr:to>
      <xdr:col>15</xdr:col>
      <xdr:colOff>9525</xdr:colOff>
      <xdr:row>6</xdr:row>
      <xdr:rowOff>142875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54BE1A1F-7787-4BBB-BF93-5E5C81EE5812}"/>
            </a:ext>
          </a:extLst>
        </xdr:cNvPr>
        <xdr:cNvSpPr>
          <a:spLocks/>
        </xdr:cNvSpPr>
      </xdr:nvSpPr>
      <xdr:spPr bwMode="auto">
        <a:xfrm rot="5400000">
          <a:off x="13352462" y="-1804987"/>
          <a:ext cx="155575" cy="5848350"/>
        </a:xfrm>
        <a:prstGeom prst="leftBrace">
          <a:avLst>
            <a:gd name="adj1" fmla="val 20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9525</xdr:rowOff>
    </xdr:from>
    <xdr:to>
      <xdr:col>8</xdr:col>
      <xdr:colOff>0</xdr:colOff>
      <xdr:row>6</xdr:row>
      <xdr:rowOff>152400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B244EC32-4D11-4741-9579-E603DACAE3D2}"/>
            </a:ext>
          </a:extLst>
        </xdr:cNvPr>
        <xdr:cNvSpPr>
          <a:spLocks/>
        </xdr:cNvSpPr>
      </xdr:nvSpPr>
      <xdr:spPr bwMode="auto">
        <a:xfrm rot="5400000">
          <a:off x="7083425" y="-1463675"/>
          <a:ext cx="142875" cy="5197475"/>
        </a:xfrm>
        <a:prstGeom prst="leftBrace">
          <a:avLst>
            <a:gd name="adj1" fmla="val 229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5</xdr:row>
      <xdr:rowOff>152400</xdr:rowOff>
    </xdr:from>
    <xdr:to>
      <xdr:col>15</xdr:col>
      <xdr:colOff>9525</xdr:colOff>
      <xdr:row>6</xdr:row>
      <xdr:rowOff>142875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E079072-EC3C-48A2-A80F-79CDE7925D30}"/>
            </a:ext>
          </a:extLst>
        </xdr:cNvPr>
        <xdr:cNvSpPr>
          <a:spLocks/>
        </xdr:cNvSpPr>
      </xdr:nvSpPr>
      <xdr:spPr bwMode="auto">
        <a:xfrm rot="5400000">
          <a:off x="12685712" y="-1804987"/>
          <a:ext cx="155575" cy="5848350"/>
        </a:xfrm>
        <a:prstGeom prst="leftBrace">
          <a:avLst>
            <a:gd name="adj1" fmla="val 20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6</xdr:row>
      <xdr:rowOff>9525</xdr:rowOff>
    </xdr:from>
    <xdr:to>
      <xdr:col>8</xdr:col>
      <xdr:colOff>0</xdr:colOff>
      <xdr:row>6</xdr:row>
      <xdr:rowOff>152400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42829705-432D-4A37-B235-2D65949282DD}"/>
            </a:ext>
          </a:extLst>
        </xdr:cNvPr>
        <xdr:cNvSpPr>
          <a:spLocks/>
        </xdr:cNvSpPr>
      </xdr:nvSpPr>
      <xdr:spPr bwMode="auto">
        <a:xfrm rot="5400000">
          <a:off x="7083425" y="-1463675"/>
          <a:ext cx="142875" cy="5197475"/>
        </a:xfrm>
        <a:prstGeom prst="leftBrace">
          <a:avLst>
            <a:gd name="adj1" fmla="val 229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5</xdr:row>
      <xdr:rowOff>152400</xdr:rowOff>
    </xdr:from>
    <xdr:to>
      <xdr:col>15</xdr:col>
      <xdr:colOff>9525</xdr:colOff>
      <xdr:row>6</xdr:row>
      <xdr:rowOff>142875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DF3324A2-A3ED-4D83-B95F-6A3168D35731}"/>
            </a:ext>
          </a:extLst>
        </xdr:cNvPr>
        <xdr:cNvSpPr>
          <a:spLocks/>
        </xdr:cNvSpPr>
      </xdr:nvSpPr>
      <xdr:spPr bwMode="auto">
        <a:xfrm rot="5400000">
          <a:off x="12685712" y="-1804987"/>
          <a:ext cx="155575" cy="5848350"/>
        </a:xfrm>
        <a:prstGeom prst="leftBrace">
          <a:avLst>
            <a:gd name="adj1" fmla="val 20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8A8E-2E81-44C8-9EC1-0574C3CD2E60}">
  <sheetPr>
    <pageSetUpPr fitToPage="1"/>
  </sheetPr>
  <dimension ref="A1:BH237"/>
  <sheetViews>
    <sheetView tabSelected="1" topLeftCell="A2" zoomScale="90" zoomScaleNormal="90" workbookViewId="0">
      <selection activeCell="C233" sqref="C233"/>
    </sheetView>
  </sheetViews>
  <sheetFormatPr defaultColWidth="9.42578125" defaultRowHeight="12.75" x14ac:dyDescent="0.2"/>
  <cols>
    <col min="1" max="1" width="7.5703125" style="1" customWidth="1"/>
    <col min="2" max="2" width="10.42578125" style="1" customWidth="1"/>
    <col min="3" max="3" width="37.5703125" style="2" customWidth="1"/>
    <col min="4" max="4" width="17.42578125" style="2" customWidth="1"/>
    <col min="5" max="5" width="18.5703125" style="2" customWidth="1"/>
    <col min="6" max="6" width="17.42578125" style="995" customWidth="1"/>
    <col min="7" max="10" width="17.42578125" style="2" customWidth="1"/>
    <col min="11" max="11" width="1.5703125" style="2" customWidth="1"/>
    <col min="12" max="19" width="17.42578125" style="2" customWidth="1"/>
    <col min="20" max="22" width="9.42578125" style="2"/>
    <col min="23" max="23" width="14.5703125" style="2" customWidth="1"/>
    <col min="24" max="24" width="52.85546875" style="2" customWidth="1"/>
    <col min="25" max="25" width="14.85546875" style="2" bestFit="1" customWidth="1"/>
    <col min="26" max="27" width="16.140625" style="2" customWidth="1"/>
    <col min="28" max="28" width="16.140625" style="2" bestFit="1" customWidth="1"/>
    <col min="29" max="30" width="14.42578125" style="2" customWidth="1"/>
    <col min="31" max="31" width="14.85546875" style="2" bestFit="1" customWidth="1"/>
    <col min="32" max="32" width="4.42578125" style="2" customWidth="1"/>
    <col min="33" max="33" width="15.140625" style="2" customWidth="1"/>
    <col min="34" max="35" width="15" style="2" customWidth="1"/>
    <col min="36" max="36" width="16.140625" style="2" bestFit="1" customWidth="1"/>
    <col min="37" max="37" width="15.85546875" style="2" customWidth="1"/>
    <col min="38" max="39" width="13.42578125" style="2" bestFit="1" customWidth="1"/>
    <col min="40" max="40" width="14.85546875" style="2" bestFit="1" customWidth="1"/>
    <col min="41" max="42" width="9.42578125" style="2"/>
    <col min="43" max="43" width="14.5703125" style="2" customWidth="1"/>
    <col min="44" max="44" width="52.85546875" style="2" customWidth="1"/>
    <col min="45" max="45" width="14.85546875" style="2" bestFit="1" customWidth="1"/>
    <col min="46" max="47" width="16.140625" style="2" customWidth="1"/>
    <col min="48" max="48" width="16.140625" style="2" bestFit="1" customWidth="1"/>
    <col min="49" max="50" width="14.42578125" style="2" customWidth="1"/>
    <col min="51" max="51" width="14.85546875" style="2" bestFit="1" customWidth="1"/>
    <col min="52" max="52" width="4.42578125" style="2" customWidth="1"/>
    <col min="53" max="53" width="15.140625" style="2" customWidth="1"/>
    <col min="54" max="55" width="15" style="2" customWidth="1"/>
    <col min="56" max="56" width="16.140625" style="2" bestFit="1" customWidth="1"/>
    <col min="57" max="57" width="15.85546875" style="2" customWidth="1"/>
    <col min="58" max="59" width="13.42578125" style="2" bestFit="1" customWidth="1"/>
    <col min="60" max="60" width="14.85546875" style="2" bestFit="1" customWidth="1"/>
    <col min="61" max="16384" width="9.42578125" style="2"/>
  </cols>
  <sheetData>
    <row r="1" spans="1:60" hidden="1" x14ac:dyDescent="0.2">
      <c r="R1" s="3" t="s">
        <v>6</v>
      </c>
      <c r="S1" s="6"/>
      <c r="W1" s="1"/>
      <c r="X1" s="1"/>
      <c r="AN1" s="3" t="s">
        <v>6</v>
      </c>
      <c r="AO1" s="6"/>
      <c r="AQ1" s="1"/>
      <c r="AR1" s="1"/>
      <c r="BH1" s="3" t="s">
        <v>6</v>
      </c>
    </row>
    <row r="2" spans="1:60" ht="18" x14ac:dyDescent="0.2">
      <c r="A2" s="805" t="s">
        <v>1117</v>
      </c>
      <c r="B2" s="805"/>
      <c r="C2" s="805"/>
      <c r="D2" s="805"/>
      <c r="E2" s="805"/>
      <c r="F2" s="996"/>
      <c r="G2" s="805"/>
      <c r="H2" s="805"/>
      <c r="I2" s="805"/>
      <c r="J2" s="805"/>
      <c r="K2" s="805"/>
      <c r="L2" s="805"/>
      <c r="M2" s="805"/>
      <c r="N2" s="805"/>
      <c r="O2" s="805"/>
      <c r="P2" s="805"/>
      <c r="Q2" s="805"/>
      <c r="R2" s="805"/>
      <c r="S2" s="805"/>
      <c r="V2" s="805" t="s">
        <v>1117</v>
      </c>
      <c r="W2" s="1"/>
      <c r="X2" s="1"/>
      <c r="AP2" s="805" t="s">
        <v>1117</v>
      </c>
      <c r="AQ2" s="1"/>
      <c r="AR2" s="1"/>
    </row>
    <row r="3" spans="1:60" ht="20.25" customHeight="1" x14ac:dyDescent="0.2">
      <c r="A3" s="805" t="s">
        <v>7</v>
      </c>
      <c r="B3" s="805"/>
      <c r="C3" s="805"/>
      <c r="D3" s="805"/>
      <c r="E3" s="805"/>
      <c r="F3" s="996"/>
      <c r="G3" s="805"/>
      <c r="H3" s="805"/>
      <c r="I3" s="805"/>
      <c r="J3" s="805"/>
      <c r="K3" s="805"/>
      <c r="L3" s="805"/>
      <c r="M3" s="805"/>
      <c r="N3" s="805"/>
      <c r="O3" s="805"/>
      <c r="P3" s="805"/>
      <c r="Q3" s="805"/>
      <c r="R3" s="805"/>
      <c r="S3" s="805"/>
      <c r="V3" s="805" t="s">
        <v>7</v>
      </c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805" t="s">
        <v>7</v>
      </c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</row>
    <row r="4" spans="1:60" ht="18" x14ac:dyDescent="0.2">
      <c r="A4" s="805" t="s">
        <v>1118</v>
      </c>
      <c r="B4" s="805"/>
      <c r="C4" s="805"/>
      <c r="D4" s="805"/>
      <c r="E4" s="805"/>
      <c r="F4" s="996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V4" s="805" t="s">
        <v>1118</v>
      </c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805" t="s">
        <v>1118</v>
      </c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</row>
    <row r="5" spans="1:60" ht="14.45" customHeight="1" x14ac:dyDescent="0.25">
      <c r="A5" s="804" t="s">
        <v>1119</v>
      </c>
      <c r="V5" s="804" t="s">
        <v>1120</v>
      </c>
      <c r="W5" s="1"/>
      <c r="X5" s="1"/>
      <c r="AP5" s="804" t="s">
        <v>93</v>
      </c>
      <c r="AQ5" s="1"/>
      <c r="AR5" s="1"/>
    </row>
    <row r="6" spans="1:60" ht="32.1" customHeight="1" x14ac:dyDescent="0.2">
      <c r="W6" s="1"/>
      <c r="X6" s="1"/>
      <c r="AQ6" s="1"/>
      <c r="AR6" s="1"/>
    </row>
    <row r="7" spans="1:60" x14ac:dyDescent="0.2">
      <c r="W7" s="1"/>
      <c r="X7" s="1"/>
      <c r="AQ7" s="1"/>
      <c r="AR7" s="1"/>
    </row>
    <row r="8" spans="1:60" x14ac:dyDescent="0.2">
      <c r="W8" s="1"/>
      <c r="X8" s="1"/>
      <c r="AQ8" s="1"/>
      <c r="AR8" s="1"/>
    </row>
    <row r="9" spans="1:60" ht="13.5" thickBot="1" x14ac:dyDescent="0.25">
      <c r="H9" s="8" t="s">
        <v>9</v>
      </c>
      <c r="I9" s="9" t="s">
        <v>10</v>
      </c>
      <c r="V9" s="1"/>
      <c r="W9" s="1"/>
      <c r="AC9" s="8" t="s">
        <v>9</v>
      </c>
      <c r="AD9" s="9" t="s">
        <v>10</v>
      </c>
      <c r="AP9" s="1"/>
      <c r="AQ9" s="1"/>
      <c r="AW9" s="8" t="s">
        <v>9</v>
      </c>
      <c r="AX9" s="9" t="s">
        <v>10</v>
      </c>
    </row>
    <row r="10" spans="1:60" ht="15.75" thickBot="1" x14ac:dyDescent="0.3">
      <c r="H10" s="8" t="s">
        <v>11</v>
      </c>
      <c r="I10" s="10">
        <v>2017</v>
      </c>
      <c r="J10" s="11"/>
      <c r="V10" s="1"/>
      <c r="W10" s="1"/>
      <c r="AC10" s="8" t="s">
        <v>11</v>
      </c>
      <c r="AD10" s="10">
        <v>2017</v>
      </c>
      <c r="AE10" s="11"/>
      <c r="AP10" s="1"/>
      <c r="AQ10" s="1"/>
      <c r="AW10" s="8" t="s">
        <v>11</v>
      </c>
      <c r="AX10" s="10">
        <v>2017</v>
      </c>
      <c r="AY10" s="11"/>
    </row>
    <row r="11" spans="1:60" x14ac:dyDescent="0.2">
      <c r="V11" s="1"/>
      <c r="W11" s="1"/>
      <c r="AP11" s="1"/>
      <c r="AQ11" s="1"/>
    </row>
    <row r="12" spans="1:60" x14ac:dyDescent="0.2">
      <c r="D12" s="1225" t="s">
        <v>12</v>
      </c>
      <c r="E12" s="1226"/>
      <c r="F12" s="1226"/>
      <c r="G12" s="1226"/>
      <c r="H12" s="1226"/>
      <c r="I12" s="1226"/>
      <c r="J12" s="1226"/>
      <c r="L12" s="12"/>
      <c r="M12" s="13"/>
      <c r="N12" s="13"/>
      <c r="O12" s="13"/>
      <c r="P12" s="14" t="s">
        <v>13</v>
      </c>
      <c r="Q12" s="14"/>
      <c r="R12" s="15"/>
      <c r="V12" s="1"/>
      <c r="W12" s="1"/>
      <c r="Y12" s="1225" t="s">
        <v>12</v>
      </c>
      <c r="Z12" s="1226"/>
      <c r="AA12" s="1226"/>
      <c r="AB12" s="1226"/>
      <c r="AC12" s="1226"/>
      <c r="AD12" s="1226"/>
      <c r="AE12" s="1226"/>
      <c r="AG12" s="12"/>
      <c r="AH12" s="13"/>
      <c r="AI12" s="13"/>
      <c r="AJ12" s="13"/>
      <c r="AK12" s="14" t="s">
        <v>13</v>
      </c>
      <c r="AL12" s="14"/>
      <c r="AM12" s="15"/>
      <c r="AP12" s="1"/>
      <c r="AQ12" s="1"/>
      <c r="AS12" s="1225" t="s">
        <v>12</v>
      </c>
      <c r="AT12" s="1226"/>
      <c r="AU12" s="1226"/>
      <c r="AV12" s="1226"/>
      <c r="AW12" s="1226"/>
      <c r="AX12" s="1226"/>
      <c r="AY12" s="1226"/>
      <c r="BA12" s="12"/>
      <c r="BB12" s="13"/>
      <c r="BC12" s="13"/>
      <c r="BD12" s="13"/>
      <c r="BE12" s="14" t="s">
        <v>13</v>
      </c>
      <c r="BF12" s="14"/>
      <c r="BG12" s="15"/>
    </row>
    <row r="13" spans="1:60" ht="30" customHeight="1" x14ac:dyDescent="0.2">
      <c r="A13" s="16" t="s">
        <v>14</v>
      </c>
      <c r="B13" s="16" t="s">
        <v>15</v>
      </c>
      <c r="C13" s="17" t="s">
        <v>16</v>
      </c>
      <c r="D13" s="18" t="s">
        <v>17</v>
      </c>
      <c r="E13" s="44" t="s">
        <v>90</v>
      </c>
      <c r="F13" s="997" t="s">
        <v>90</v>
      </c>
      <c r="G13" s="18" t="s">
        <v>18</v>
      </c>
      <c r="H13" s="19" t="s">
        <v>19</v>
      </c>
      <c r="I13" s="19" t="s">
        <v>20</v>
      </c>
      <c r="J13" s="16" t="s">
        <v>21</v>
      </c>
      <c r="K13" s="20"/>
      <c r="L13" s="18" t="s">
        <v>17</v>
      </c>
      <c r="M13" s="44" t="s">
        <v>90</v>
      </c>
      <c r="N13" s="44" t="s">
        <v>90</v>
      </c>
      <c r="O13" s="18" t="s">
        <v>18</v>
      </c>
      <c r="P13" s="21" t="s">
        <v>22</v>
      </c>
      <c r="Q13" s="21" t="s">
        <v>20</v>
      </c>
      <c r="R13" s="22" t="s">
        <v>21</v>
      </c>
      <c r="S13" s="16" t="s">
        <v>23</v>
      </c>
      <c r="V13" s="16" t="s">
        <v>14</v>
      </c>
      <c r="W13" s="16" t="s">
        <v>15</v>
      </c>
      <c r="X13" s="17" t="s">
        <v>16</v>
      </c>
      <c r="Y13" s="18" t="s">
        <v>17</v>
      </c>
      <c r="Z13" s="44" t="s">
        <v>90</v>
      </c>
      <c r="AA13" s="44" t="s">
        <v>90</v>
      </c>
      <c r="AB13" s="18" t="s">
        <v>18</v>
      </c>
      <c r="AC13" s="19" t="s">
        <v>19</v>
      </c>
      <c r="AD13" s="19" t="s">
        <v>20</v>
      </c>
      <c r="AE13" s="16" t="s">
        <v>21</v>
      </c>
      <c r="AF13" s="20"/>
      <c r="AG13" s="18" t="s">
        <v>17</v>
      </c>
      <c r="AH13" s="44" t="s">
        <v>90</v>
      </c>
      <c r="AI13" s="44" t="s">
        <v>90</v>
      </c>
      <c r="AJ13" s="18" t="s">
        <v>18</v>
      </c>
      <c r="AK13" s="21" t="s">
        <v>22</v>
      </c>
      <c r="AL13" s="21" t="s">
        <v>20</v>
      </c>
      <c r="AM13" s="22" t="s">
        <v>21</v>
      </c>
      <c r="AN13" s="16" t="s">
        <v>23</v>
      </c>
      <c r="AP13" s="16" t="s">
        <v>14</v>
      </c>
      <c r="AQ13" s="16" t="s">
        <v>15</v>
      </c>
      <c r="AR13" s="17" t="s">
        <v>16</v>
      </c>
      <c r="AS13" s="18" t="s">
        <v>17</v>
      </c>
      <c r="AT13" s="44" t="s">
        <v>90</v>
      </c>
      <c r="AU13" s="44" t="s">
        <v>90</v>
      </c>
      <c r="AV13" s="18" t="s">
        <v>18</v>
      </c>
      <c r="AW13" s="19" t="s">
        <v>19</v>
      </c>
      <c r="AX13" s="19" t="s">
        <v>20</v>
      </c>
      <c r="AY13" s="16" t="s">
        <v>21</v>
      </c>
      <c r="AZ13" s="20"/>
      <c r="BA13" s="18" t="s">
        <v>17</v>
      </c>
      <c r="BB13" s="44" t="s">
        <v>90</v>
      </c>
      <c r="BC13" s="44" t="s">
        <v>90</v>
      </c>
      <c r="BD13" s="18" t="s">
        <v>18</v>
      </c>
      <c r="BE13" s="21" t="s">
        <v>22</v>
      </c>
      <c r="BF13" s="21" t="s">
        <v>20</v>
      </c>
      <c r="BG13" s="22" t="s">
        <v>21</v>
      </c>
      <c r="BH13" s="16" t="s">
        <v>23</v>
      </c>
    </row>
    <row r="14" spans="1:60" ht="15" x14ac:dyDescent="0.25">
      <c r="A14" s="16"/>
      <c r="B14" s="23">
        <v>1531</v>
      </c>
      <c r="C14" s="24" t="s">
        <v>24</v>
      </c>
      <c r="D14" s="25">
        <f>+'App.2-BA_ERZ'!D315+'App.2-BA_BRZ'!D315+'App.2-BA_HRZ'!D315+'App.2-BA_PRZ'!D315</f>
        <v>890964.85000000009</v>
      </c>
      <c r="E14" s="25">
        <f>+'App.2-BA_ERZ'!E315+'App.2-BA_BRZ'!E315+'App.2-BA_HRZ'!E315+'App.2-BA_PRZ'!E315</f>
        <v>0</v>
      </c>
      <c r="F14" s="998">
        <f>+'App.2-BA_ERZ'!F315+'App.2-BA_BRZ'!F315+'App.2-BA_HRZ'!F315+'App.2-BA_PRZ'!F315</f>
        <v>0</v>
      </c>
      <c r="G14" s="25">
        <f>SUM(D14:F14)</f>
        <v>890964.85000000009</v>
      </c>
      <c r="H14" s="26">
        <f>+'App.2-BA_ERZ'!H315+'App.2-BA_BRZ'!H315+'App.2-BA_HRZ'!H315+'App.2-BA_PRZ'!H315</f>
        <v>-104196.33000000002</v>
      </c>
      <c r="I14" s="26">
        <f>+'App.2-BA_ERZ'!I315+'App.2-BA_BRZ'!I315+'App.2-BA_HRZ'!I315+'App.2-BA_PRZ'!I315</f>
        <v>338064.32</v>
      </c>
      <c r="J14" s="27">
        <f>D14+H14+I14</f>
        <v>1124832.8400000001</v>
      </c>
      <c r="K14" s="20"/>
      <c r="L14" s="25">
        <f>+'App.2-BA_ERZ'!L315+'App.2-BA_BRZ'!L315+'App.2-BA_HRZ'!L315+'App.2-BA_PRZ'!L315</f>
        <v>-643692.22</v>
      </c>
      <c r="M14" s="25">
        <f>+'App.2-BA_ERZ'!M315+'App.2-BA_BRZ'!M315+'App.2-BA_HRZ'!M315+'App.2-BA_PRZ'!M315</f>
        <v>0</v>
      </c>
      <c r="N14" s="25">
        <f>+'App.2-BA_ERZ'!N315+'App.2-BA_BRZ'!N315+'App.2-BA_HRZ'!N315+'App.2-BA_PRZ'!N315</f>
        <v>0</v>
      </c>
      <c r="O14" s="25">
        <f>SUM(L14:N14)</f>
        <v>-643692.22</v>
      </c>
      <c r="P14" s="26">
        <f>+'App.2-BA_ERZ'!P315+'App.2-BA_BRZ'!P315+'App.2-BA_HRZ'!P315+'App.2-BA_PRZ'!P315</f>
        <v>-94014.33</v>
      </c>
      <c r="Q14" s="26">
        <f>+'App.2-BA_ERZ'!Q315+'App.2-BA_BRZ'!Q315+'App.2-BA_HRZ'!Q315+'App.2-BA_PRZ'!Q315</f>
        <v>0</v>
      </c>
      <c r="R14" s="27">
        <f>L14+P14+Q14</f>
        <v>-737706.54999999993</v>
      </c>
      <c r="S14" s="28">
        <f t="shared" ref="S14:S59" si="0">J14+R14</f>
        <v>387126.29000000015</v>
      </c>
      <c r="V14" s="16"/>
      <c r="W14" s="23">
        <v>1531</v>
      </c>
      <c r="X14" s="24" t="s">
        <v>24</v>
      </c>
      <c r="Y14" s="25">
        <v>890964.85000000033</v>
      </c>
      <c r="Z14" s="25"/>
      <c r="AA14" s="25"/>
      <c r="AB14" s="25">
        <f>SUM(Y14:AA14)</f>
        <v>890964.85000000033</v>
      </c>
      <c r="AC14" s="26">
        <v>-104196.33000000002</v>
      </c>
      <c r="AD14" s="26">
        <v>338064.32</v>
      </c>
      <c r="AE14" s="27">
        <f>Y14+AC14+AD14</f>
        <v>1124832.8400000003</v>
      </c>
      <c r="AF14" s="20"/>
      <c r="AG14" s="25">
        <v>-643692.23</v>
      </c>
      <c r="AH14" s="25"/>
      <c r="AI14" s="25"/>
      <c r="AJ14" s="25">
        <f>SUM(AG14:AI14)</f>
        <v>-643692.23</v>
      </c>
      <c r="AK14" s="26">
        <v>-94014.329999999958</v>
      </c>
      <c r="AL14" s="26">
        <v>0</v>
      </c>
      <c r="AM14" s="27">
        <f>AG14+AK14+AL14</f>
        <v>-737706.55999999994</v>
      </c>
      <c r="AN14" s="28">
        <f t="shared" ref="AN14:AN59" si="1">AE14+AM14</f>
        <v>387126.28000000038</v>
      </c>
      <c r="AP14" s="16"/>
      <c r="AQ14" s="23">
        <v>1531</v>
      </c>
      <c r="AR14" s="24" t="s">
        <v>24</v>
      </c>
      <c r="AS14" s="25">
        <f>+D14-Y14</f>
        <v>0</v>
      </c>
      <c r="AT14" s="25">
        <f t="shared" ref="AT14:AY29" si="2">+E14-Z14</f>
        <v>0</v>
      </c>
      <c r="AU14" s="25">
        <f t="shared" si="2"/>
        <v>0</v>
      </c>
      <c r="AV14" s="25">
        <f t="shared" si="2"/>
        <v>0</v>
      </c>
      <c r="AW14" s="25">
        <f t="shared" si="2"/>
        <v>0</v>
      </c>
      <c r="AX14" s="25">
        <f t="shared" si="2"/>
        <v>0</v>
      </c>
      <c r="AY14" s="25">
        <f t="shared" si="2"/>
        <v>0</v>
      </c>
      <c r="AZ14" s="20"/>
      <c r="BA14" s="25">
        <f>+L14-AG14</f>
        <v>1.0000000009313226E-2</v>
      </c>
      <c r="BB14" s="25">
        <f t="shared" ref="BA14:BH29" si="3">+M14-AH14</f>
        <v>0</v>
      </c>
      <c r="BC14" s="25">
        <f t="shared" si="3"/>
        <v>0</v>
      </c>
      <c r="BD14" s="25">
        <f t="shared" si="3"/>
        <v>1.0000000009313226E-2</v>
      </c>
      <c r="BE14" s="26">
        <f t="shared" si="3"/>
        <v>0</v>
      </c>
      <c r="BF14" s="26">
        <f t="shared" si="3"/>
        <v>0</v>
      </c>
      <c r="BG14" s="27">
        <f t="shared" si="3"/>
        <v>1.0000000009313226E-2</v>
      </c>
      <c r="BH14" s="28">
        <f t="shared" si="3"/>
        <v>9.9999997764825821E-3</v>
      </c>
    </row>
    <row r="15" spans="1:60" ht="15" x14ac:dyDescent="0.25">
      <c r="A15" s="16"/>
      <c r="B15" s="23">
        <v>1609</v>
      </c>
      <c r="C15" s="24" t="s">
        <v>25</v>
      </c>
      <c r="D15" s="25">
        <f>+'App.2-BA_ERZ'!D316+'App.2-BA_BRZ'!D316+'App.2-BA_HRZ'!D316+'App.2-BA_PRZ'!D316</f>
        <v>97109282.540000007</v>
      </c>
      <c r="E15" s="25">
        <f>+'App.2-BA_ERZ'!E316+'App.2-BA_BRZ'!E316+'App.2-BA_HRZ'!E316+'App.2-BA_PRZ'!E316</f>
        <v>0</v>
      </c>
      <c r="F15" s="998">
        <f>+'App.2-BA_ERZ'!F316+'App.2-BA_BRZ'!F316+'App.2-BA_HRZ'!F316+'App.2-BA_PRZ'!F316</f>
        <v>0</v>
      </c>
      <c r="G15" s="25">
        <f>SUM(D15:F15)</f>
        <v>97109282.540000007</v>
      </c>
      <c r="H15" s="26">
        <f>+'App.2-BA_ERZ'!H316+'App.2-BA_BRZ'!H316+'App.2-BA_HRZ'!H316+'App.2-BA_PRZ'!H316</f>
        <v>0</v>
      </c>
      <c r="I15" s="26">
        <f>+'App.2-BA_ERZ'!I316+'App.2-BA_BRZ'!I316+'App.2-BA_HRZ'!I316+'App.2-BA_PRZ'!I316</f>
        <v>0</v>
      </c>
      <c r="J15" s="27">
        <f>D15+H15+I15</f>
        <v>97109282.540000007</v>
      </c>
      <c r="K15" s="20"/>
      <c r="L15" s="25">
        <f>+'App.2-BA_ERZ'!L316+'App.2-BA_BRZ'!L316+'App.2-BA_HRZ'!L316+'App.2-BA_PRZ'!L316</f>
        <v>-12702450.369999999</v>
      </c>
      <c r="M15" s="25">
        <f>+'App.2-BA_ERZ'!M316+'App.2-BA_BRZ'!M316+'App.2-BA_HRZ'!M316+'App.2-BA_PRZ'!M316</f>
        <v>0</v>
      </c>
      <c r="N15" s="25">
        <f>+'App.2-BA_ERZ'!N316+'App.2-BA_BRZ'!N316+'App.2-BA_HRZ'!N316+'App.2-BA_PRZ'!N316</f>
        <v>0</v>
      </c>
      <c r="O15" s="25">
        <f t="shared" ref="O15:O59" si="4">SUM(L15:N15)</f>
        <v>-12702450.369999999</v>
      </c>
      <c r="P15" s="26">
        <f>+'App.2-BA_ERZ'!P316+'App.2-BA_BRZ'!P316+'App.2-BA_HRZ'!P316+'App.2-BA_PRZ'!P316</f>
        <v>-2723738.96</v>
      </c>
      <c r="Q15" s="26">
        <f>+'App.2-BA_ERZ'!Q316+'App.2-BA_BRZ'!Q316+'App.2-BA_HRZ'!Q316+'App.2-BA_PRZ'!Q316</f>
        <v>0</v>
      </c>
      <c r="R15" s="27">
        <f t="shared" ref="R15:R59" si="5">L15+P15+Q15</f>
        <v>-15426189.329999998</v>
      </c>
      <c r="S15" s="28">
        <f t="shared" si="0"/>
        <v>81683093.210000008</v>
      </c>
      <c r="V15" s="16"/>
      <c r="W15" s="23">
        <v>1609</v>
      </c>
      <c r="X15" s="24" t="s">
        <v>25</v>
      </c>
      <c r="Y15" s="25">
        <v>97109282.539999992</v>
      </c>
      <c r="Z15" s="25"/>
      <c r="AA15" s="25"/>
      <c r="AB15" s="25">
        <f>SUM(Y15:AA15)</f>
        <v>97109282.539999992</v>
      </c>
      <c r="AC15" s="26">
        <v>0</v>
      </c>
      <c r="AD15" s="26">
        <v>0</v>
      </c>
      <c r="AE15" s="27">
        <f>Y15+AC15+AD15</f>
        <v>97109282.539999992</v>
      </c>
      <c r="AF15" s="20"/>
      <c r="AG15" s="25">
        <v>-12702450.370000001</v>
      </c>
      <c r="AH15" s="25"/>
      <c r="AI15" s="25"/>
      <c r="AJ15" s="25">
        <f t="shared" ref="AJ15:AJ59" si="6">SUM(AG15:AI15)</f>
        <v>-12702450.370000001</v>
      </c>
      <c r="AK15" s="26">
        <v>-2723738.96</v>
      </c>
      <c r="AL15" s="26">
        <v>0</v>
      </c>
      <c r="AM15" s="27">
        <f t="shared" ref="AM15:AM59" si="7">AG15+AK15+AL15</f>
        <v>-15426189.330000002</v>
      </c>
      <c r="AN15" s="28">
        <f t="shared" si="1"/>
        <v>81683093.209999993</v>
      </c>
      <c r="AP15" s="16"/>
      <c r="AQ15" s="23">
        <v>1609</v>
      </c>
      <c r="AR15" s="24" t="s">
        <v>25</v>
      </c>
      <c r="AS15" s="25">
        <f t="shared" ref="AS15:AS59" si="8">+D15-Y15</f>
        <v>0</v>
      </c>
      <c r="AT15" s="25">
        <f t="shared" si="2"/>
        <v>0</v>
      </c>
      <c r="AU15" s="25">
        <f t="shared" si="2"/>
        <v>0</v>
      </c>
      <c r="AV15" s="25">
        <f t="shared" si="2"/>
        <v>0</v>
      </c>
      <c r="AW15" s="25">
        <f t="shared" si="2"/>
        <v>0</v>
      </c>
      <c r="AX15" s="25">
        <f t="shared" si="2"/>
        <v>0</v>
      </c>
      <c r="AY15" s="25">
        <f t="shared" si="2"/>
        <v>0</v>
      </c>
      <c r="AZ15" s="20"/>
      <c r="BA15" s="25">
        <f t="shared" si="3"/>
        <v>0</v>
      </c>
      <c r="BB15" s="25">
        <f t="shared" si="3"/>
        <v>0</v>
      </c>
      <c r="BC15" s="25">
        <f t="shared" si="3"/>
        <v>0</v>
      </c>
      <c r="BD15" s="25">
        <f t="shared" si="3"/>
        <v>0</v>
      </c>
      <c r="BE15" s="26">
        <f t="shared" si="3"/>
        <v>0</v>
      </c>
      <c r="BF15" s="26">
        <f t="shared" si="3"/>
        <v>0</v>
      </c>
      <c r="BG15" s="27">
        <f t="shared" si="3"/>
        <v>0</v>
      </c>
      <c r="BH15" s="28">
        <f t="shared" si="3"/>
        <v>0</v>
      </c>
    </row>
    <row r="16" spans="1:60" ht="25.5" x14ac:dyDescent="0.25">
      <c r="A16" s="23">
        <v>12</v>
      </c>
      <c r="B16" s="23">
        <v>1611</v>
      </c>
      <c r="C16" s="24" t="s">
        <v>26</v>
      </c>
      <c r="D16" s="25">
        <f>+'App.2-BA_ERZ'!D317+'App.2-BA_BRZ'!D317+'App.2-BA_HRZ'!D317+'App.2-BA_PRZ'!D317</f>
        <v>112886700.88999999</v>
      </c>
      <c r="E16" s="25">
        <f>+'App.2-BA_ERZ'!E317+'App.2-BA_BRZ'!E317+'App.2-BA_HRZ'!E317+'App.2-BA_PRZ'!E317</f>
        <v>0</v>
      </c>
      <c r="F16" s="998">
        <f>+'App.2-BA_ERZ'!F317+'App.2-BA_BRZ'!F317+'App.2-BA_HRZ'!F317+'App.2-BA_PRZ'!F317</f>
        <v>0</v>
      </c>
      <c r="G16" s="25">
        <f t="shared" ref="G16:G59" si="9">SUM(D16:F16)</f>
        <v>112886700.88999999</v>
      </c>
      <c r="H16" s="26">
        <f>+'App.2-BA_ERZ'!H317+'App.2-BA_BRZ'!H317+'App.2-BA_HRZ'!H317+'App.2-BA_PRZ'!H317</f>
        <v>5729752.3100000015</v>
      </c>
      <c r="I16" s="26">
        <f>+'App.2-BA_ERZ'!I317+'App.2-BA_BRZ'!I317+'App.2-BA_HRZ'!I317+'App.2-BA_PRZ'!I317</f>
        <v>-506075.33</v>
      </c>
      <c r="J16" s="27">
        <f>D16+H16+I16</f>
        <v>118110377.86999999</v>
      </c>
      <c r="K16" s="30"/>
      <c r="L16" s="25">
        <f>+'App.2-BA_ERZ'!L317+'App.2-BA_BRZ'!L317+'App.2-BA_HRZ'!L317+'App.2-BA_PRZ'!L317</f>
        <v>-48484293.829999998</v>
      </c>
      <c r="M16" s="25">
        <f>+'App.2-BA_ERZ'!M317+'App.2-BA_BRZ'!M317+'App.2-BA_HRZ'!M317+'App.2-BA_PRZ'!M317</f>
        <v>0</v>
      </c>
      <c r="N16" s="25">
        <f>+'App.2-BA_ERZ'!N317+'App.2-BA_BRZ'!N317+'App.2-BA_HRZ'!N317+'App.2-BA_PRZ'!N317</f>
        <v>0</v>
      </c>
      <c r="O16" s="25">
        <f t="shared" si="4"/>
        <v>-48484293.829999998</v>
      </c>
      <c r="P16" s="26">
        <f>+'App.2-BA_ERZ'!P317+'App.2-BA_BRZ'!P317+'App.2-BA_HRZ'!P317+'App.2-BA_PRZ'!P317</f>
        <v>-14243228.4</v>
      </c>
      <c r="Q16" s="26">
        <f>+'App.2-BA_ERZ'!Q317+'App.2-BA_BRZ'!Q317+'App.2-BA_HRZ'!Q317+'App.2-BA_PRZ'!Q317</f>
        <v>332409.55000000005</v>
      </c>
      <c r="R16" s="27">
        <f t="shared" si="5"/>
        <v>-62395112.68</v>
      </c>
      <c r="S16" s="28">
        <f t="shared" si="0"/>
        <v>55715265.18999999</v>
      </c>
      <c r="V16" s="23">
        <v>12</v>
      </c>
      <c r="W16" s="23">
        <v>1611</v>
      </c>
      <c r="X16" s="24" t="s">
        <v>26</v>
      </c>
      <c r="Y16" s="25">
        <v>112886700.88999999</v>
      </c>
      <c r="Z16" s="25"/>
      <c r="AA16" s="25"/>
      <c r="AB16" s="25">
        <f t="shared" ref="AB16:AB59" si="10">SUM(Y16:AA16)</f>
        <v>112886700.88999999</v>
      </c>
      <c r="AC16" s="26">
        <v>5729752.3100000024</v>
      </c>
      <c r="AD16" s="26">
        <v>-506075.33</v>
      </c>
      <c r="AE16" s="27">
        <f>Y16+AC16+AD16</f>
        <v>118110377.86999999</v>
      </c>
      <c r="AF16" s="30"/>
      <c r="AG16" s="25">
        <v>-48484293.829999983</v>
      </c>
      <c r="AH16" s="25"/>
      <c r="AI16" s="25"/>
      <c r="AJ16" s="25">
        <f t="shared" si="6"/>
        <v>-48484293.829999983</v>
      </c>
      <c r="AK16" s="26">
        <v>-14243228.400000002</v>
      </c>
      <c r="AL16" s="26">
        <v>332409.55000000005</v>
      </c>
      <c r="AM16" s="27">
        <f t="shared" si="7"/>
        <v>-62395112.679999992</v>
      </c>
      <c r="AN16" s="28">
        <f t="shared" si="1"/>
        <v>55715265.189999998</v>
      </c>
      <c r="AP16" s="23">
        <v>12</v>
      </c>
      <c r="AQ16" s="23">
        <v>1611</v>
      </c>
      <c r="AR16" s="24" t="s">
        <v>26</v>
      </c>
      <c r="AS16" s="25">
        <f t="shared" si="8"/>
        <v>0</v>
      </c>
      <c r="AT16" s="25">
        <f t="shared" si="2"/>
        <v>0</v>
      </c>
      <c r="AU16" s="25">
        <f t="shared" si="2"/>
        <v>0</v>
      </c>
      <c r="AV16" s="25">
        <f t="shared" si="2"/>
        <v>0</v>
      </c>
      <c r="AW16" s="25">
        <f t="shared" si="2"/>
        <v>0</v>
      </c>
      <c r="AX16" s="25">
        <f t="shared" si="2"/>
        <v>0</v>
      </c>
      <c r="AY16" s="25">
        <f t="shared" si="2"/>
        <v>0</v>
      </c>
      <c r="AZ16" s="30"/>
      <c r="BA16" s="25">
        <f t="shared" si="3"/>
        <v>0</v>
      </c>
      <c r="BB16" s="25">
        <f t="shared" si="3"/>
        <v>0</v>
      </c>
      <c r="BC16" s="25">
        <f t="shared" si="3"/>
        <v>0</v>
      </c>
      <c r="BD16" s="25">
        <f t="shared" si="3"/>
        <v>0</v>
      </c>
      <c r="BE16" s="26">
        <f t="shared" si="3"/>
        <v>0</v>
      </c>
      <c r="BF16" s="26">
        <f t="shared" si="3"/>
        <v>0</v>
      </c>
      <c r="BG16" s="27">
        <f t="shared" si="3"/>
        <v>0</v>
      </c>
      <c r="BH16" s="28">
        <f t="shared" si="3"/>
        <v>0</v>
      </c>
    </row>
    <row r="17" spans="1:60" ht="25.5" x14ac:dyDescent="0.25">
      <c r="A17" s="23" t="s">
        <v>27</v>
      </c>
      <c r="B17" s="23">
        <v>1612</v>
      </c>
      <c r="C17" s="24" t="s">
        <v>28</v>
      </c>
      <c r="D17" s="25">
        <f>+'App.2-BA_ERZ'!D318+'App.2-BA_BRZ'!D318+'App.2-BA_HRZ'!D318+'App.2-BA_PRZ'!D318</f>
        <v>3289357.43</v>
      </c>
      <c r="E17" s="25">
        <f>+'App.2-BA_ERZ'!E318+'App.2-BA_BRZ'!E318+'App.2-BA_HRZ'!E318+'App.2-BA_PRZ'!E318</f>
        <v>0</v>
      </c>
      <c r="F17" s="998">
        <f>+'App.2-BA_ERZ'!F318+'App.2-BA_BRZ'!F318+'App.2-BA_HRZ'!F318+'App.2-BA_PRZ'!F318</f>
        <v>0</v>
      </c>
      <c r="G17" s="25">
        <f t="shared" si="9"/>
        <v>3289357.43</v>
      </c>
      <c r="H17" s="26">
        <f>+'App.2-BA_ERZ'!H318+'App.2-BA_BRZ'!H318+'App.2-BA_HRZ'!H318+'App.2-BA_PRZ'!H318</f>
        <v>101154.57000000007</v>
      </c>
      <c r="I17" s="26">
        <f>+'App.2-BA_ERZ'!I318+'App.2-BA_BRZ'!I318+'App.2-BA_HRZ'!I318+'App.2-BA_PRZ'!I318</f>
        <v>-19129.680000000168</v>
      </c>
      <c r="J17" s="27">
        <f>D17+H17+I17</f>
        <v>3371382.32</v>
      </c>
      <c r="K17" s="30"/>
      <c r="L17" s="25">
        <f>+'App.2-BA_ERZ'!L318+'App.2-BA_BRZ'!L318+'App.2-BA_HRZ'!L318+'App.2-BA_PRZ'!L318</f>
        <v>3336.84</v>
      </c>
      <c r="M17" s="25">
        <f>+'App.2-BA_ERZ'!M318+'App.2-BA_BRZ'!M318+'App.2-BA_HRZ'!M318+'App.2-BA_PRZ'!M318</f>
        <v>0</v>
      </c>
      <c r="N17" s="25">
        <f>+'App.2-BA_ERZ'!N318+'App.2-BA_BRZ'!N318+'App.2-BA_HRZ'!N318+'App.2-BA_PRZ'!N318</f>
        <v>0</v>
      </c>
      <c r="O17" s="25">
        <f t="shared" si="4"/>
        <v>3336.84</v>
      </c>
      <c r="P17" s="26">
        <f>+'App.2-BA_ERZ'!P318+'App.2-BA_BRZ'!P318+'App.2-BA_HRZ'!P318+'App.2-BA_PRZ'!P318</f>
        <v>-3336.8399999999997</v>
      </c>
      <c r="Q17" s="26">
        <f>+'App.2-BA_ERZ'!Q318+'App.2-BA_BRZ'!Q318+'App.2-BA_HRZ'!Q318+'App.2-BA_PRZ'!Q318</f>
        <v>0</v>
      </c>
      <c r="R17" s="27">
        <f t="shared" si="5"/>
        <v>4.5474735088646412E-13</v>
      </c>
      <c r="S17" s="28">
        <f t="shared" si="0"/>
        <v>3371382.32</v>
      </c>
      <c r="V17" s="23" t="s">
        <v>27</v>
      </c>
      <c r="W17" s="23">
        <v>1612</v>
      </c>
      <c r="X17" s="24" t="s">
        <v>28</v>
      </c>
      <c r="Y17" s="25">
        <v>3289357.4299999997</v>
      </c>
      <c r="Z17" s="25"/>
      <c r="AA17" s="25"/>
      <c r="AB17" s="25">
        <f t="shared" si="10"/>
        <v>3289357.4299999997</v>
      </c>
      <c r="AC17" s="26">
        <v>101154.57000000007</v>
      </c>
      <c r="AD17" s="26">
        <v>-19129.680000000168</v>
      </c>
      <c r="AE17" s="27">
        <f>Y17+AC17+AD17</f>
        <v>3371382.32</v>
      </c>
      <c r="AF17" s="30"/>
      <c r="AG17" s="25">
        <v>3336.8399999999997</v>
      </c>
      <c r="AH17" s="25"/>
      <c r="AI17" s="25"/>
      <c r="AJ17" s="25">
        <f t="shared" si="6"/>
        <v>3336.8399999999997</v>
      </c>
      <c r="AK17" s="26">
        <v>-3336.8399999999997</v>
      </c>
      <c r="AL17" s="26">
        <v>0</v>
      </c>
      <c r="AM17" s="27">
        <f t="shared" si="7"/>
        <v>0</v>
      </c>
      <c r="AN17" s="28">
        <f t="shared" si="1"/>
        <v>3371382.32</v>
      </c>
      <c r="AP17" s="23" t="s">
        <v>27</v>
      </c>
      <c r="AQ17" s="23">
        <v>1612</v>
      </c>
      <c r="AR17" s="24" t="s">
        <v>28</v>
      </c>
      <c r="AS17" s="25">
        <f t="shared" si="8"/>
        <v>0</v>
      </c>
      <c r="AT17" s="25">
        <f t="shared" si="2"/>
        <v>0</v>
      </c>
      <c r="AU17" s="25">
        <f t="shared" si="2"/>
        <v>0</v>
      </c>
      <c r="AV17" s="25">
        <f t="shared" si="2"/>
        <v>0</v>
      </c>
      <c r="AW17" s="25">
        <f t="shared" si="2"/>
        <v>0</v>
      </c>
      <c r="AX17" s="25">
        <f t="shared" si="2"/>
        <v>0</v>
      </c>
      <c r="AY17" s="25">
        <f t="shared" si="2"/>
        <v>0</v>
      </c>
      <c r="AZ17" s="30"/>
      <c r="BA17" s="25">
        <f t="shared" si="3"/>
        <v>0</v>
      </c>
      <c r="BB17" s="25">
        <f t="shared" si="3"/>
        <v>0</v>
      </c>
      <c r="BC17" s="25">
        <f t="shared" si="3"/>
        <v>0</v>
      </c>
      <c r="BD17" s="25">
        <f t="shared" si="3"/>
        <v>0</v>
      </c>
      <c r="BE17" s="26">
        <f t="shared" si="3"/>
        <v>0</v>
      </c>
      <c r="BF17" s="26">
        <f t="shared" si="3"/>
        <v>0</v>
      </c>
      <c r="BG17" s="27">
        <f t="shared" si="3"/>
        <v>4.5474735088646412E-13</v>
      </c>
      <c r="BH17" s="28">
        <f t="shared" si="3"/>
        <v>0</v>
      </c>
    </row>
    <row r="18" spans="1:60" ht="15" x14ac:dyDescent="0.25">
      <c r="A18" s="23" t="s">
        <v>29</v>
      </c>
      <c r="B18" s="23">
        <v>1805</v>
      </c>
      <c r="C18" s="24" t="s">
        <v>30</v>
      </c>
      <c r="D18" s="25">
        <f>+'App.2-BA_ERZ'!D319+'App.2-BA_BRZ'!D319+'App.2-BA_HRZ'!D319+'App.2-BA_PRZ'!D319</f>
        <v>42793223.290000007</v>
      </c>
      <c r="E18" s="25">
        <f>+'App.2-BA_ERZ'!E319+'App.2-BA_BRZ'!E319+'App.2-BA_HRZ'!E319+'App.2-BA_PRZ'!E319</f>
        <v>0</v>
      </c>
      <c r="F18" s="998">
        <f>+'App.2-BA_ERZ'!F319+'App.2-BA_BRZ'!F319+'App.2-BA_HRZ'!F319+'App.2-BA_PRZ'!F319</f>
        <v>0</v>
      </c>
      <c r="G18" s="25">
        <f t="shared" si="9"/>
        <v>42793223.290000007</v>
      </c>
      <c r="H18" s="26">
        <f>+'App.2-BA_ERZ'!H319+'App.2-BA_BRZ'!H319+'App.2-BA_HRZ'!H319+'App.2-BA_PRZ'!H319</f>
        <v>1052715.5800000008</v>
      </c>
      <c r="I18" s="26">
        <f>+'App.2-BA_ERZ'!I319+'App.2-BA_BRZ'!I319+'App.2-BA_HRZ'!I319+'App.2-BA_PRZ'!I319</f>
        <v>-326735.79000000004</v>
      </c>
      <c r="J18" s="27">
        <f>D18+H18+I18</f>
        <v>43519203.080000006</v>
      </c>
      <c r="K18" s="30"/>
      <c r="L18" s="25">
        <f>+'App.2-BA_ERZ'!L319+'App.2-BA_BRZ'!L319+'App.2-BA_HRZ'!L319+'App.2-BA_PRZ'!L319</f>
        <v>0</v>
      </c>
      <c r="M18" s="25">
        <f>+'App.2-BA_ERZ'!M319+'App.2-BA_BRZ'!M319+'App.2-BA_HRZ'!M319+'App.2-BA_PRZ'!M319</f>
        <v>0</v>
      </c>
      <c r="N18" s="25">
        <f>+'App.2-BA_ERZ'!N319+'App.2-BA_BRZ'!N319+'App.2-BA_HRZ'!N319+'App.2-BA_PRZ'!N319</f>
        <v>0</v>
      </c>
      <c r="O18" s="25">
        <f t="shared" si="4"/>
        <v>0</v>
      </c>
      <c r="P18" s="26">
        <f>+'App.2-BA_ERZ'!P319+'App.2-BA_BRZ'!P319+'App.2-BA_HRZ'!P319+'App.2-BA_PRZ'!P319</f>
        <v>0</v>
      </c>
      <c r="Q18" s="26">
        <f>+'App.2-BA_ERZ'!Q319+'App.2-BA_BRZ'!Q319+'App.2-BA_HRZ'!Q319+'App.2-BA_PRZ'!Q319</f>
        <v>0</v>
      </c>
      <c r="R18" s="27">
        <f t="shared" si="5"/>
        <v>0</v>
      </c>
      <c r="S18" s="28">
        <f t="shared" si="0"/>
        <v>43519203.080000006</v>
      </c>
      <c r="V18" s="23" t="s">
        <v>29</v>
      </c>
      <c r="W18" s="23">
        <v>1805</v>
      </c>
      <c r="X18" s="24" t="s">
        <v>30</v>
      </c>
      <c r="Y18" s="25">
        <v>42793223.290000007</v>
      </c>
      <c r="Z18" s="25"/>
      <c r="AA18" s="25"/>
      <c r="AB18" s="25">
        <f t="shared" si="10"/>
        <v>42793223.290000007</v>
      </c>
      <c r="AC18" s="26">
        <v>1052715.5800000008</v>
      </c>
      <c r="AD18" s="26">
        <v>-326735.79000000004</v>
      </c>
      <c r="AE18" s="27">
        <f>Y18+AC18+AD18</f>
        <v>43519203.080000006</v>
      </c>
      <c r="AF18" s="30"/>
      <c r="AG18" s="25">
        <v>0</v>
      </c>
      <c r="AH18" s="25"/>
      <c r="AI18" s="25"/>
      <c r="AJ18" s="25">
        <f t="shared" si="6"/>
        <v>0</v>
      </c>
      <c r="AK18" s="26">
        <v>0</v>
      </c>
      <c r="AL18" s="26">
        <v>0</v>
      </c>
      <c r="AM18" s="27">
        <f t="shared" si="7"/>
        <v>0</v>
      </c>
      <c r="AN18" s="28">
        <f t="shared" si="1"/>
        <v>43519203.080000006</v>
      </c>
      <c r="AP18" s="23" t="s">
        <v>29</v>
      </c>
      <c r="AQ18" s="23">
        <v>1805</v>
      </c>
      <c r="AR18" s="24" t="s">
        <v>30</v>
      </c>
      <c r="AS18" s="25">
        <f t="shared" si="8"/>
        <v>0</v>
      </c>
      <c r="AT18" s="25">
        <f t="shared" si="2"/>
        <v>0</v>
      </c>
      <c r="AU18" s="25">
        <f t="shared" si="2"/>
        <v>0</v>
      </c>
      <c r="AV18" s="25">
        <f t="shared" si="2"/>
        <v>0</v>
      </c>
      <c r="AW18" s="25">
        <f t="shared" si="2"/>
        <v>0</v>
      </c>
      <c r="AX18" s="25">
        <f t="shared" si="2"/>
        <v>0</v>
      </c>
      <c r="AY18" s="25">
        <f t="shared" si="2"/>
        <v>0</v>
      </c>
      <c r="AZ18" s="30"/>
      <c r="BA18" s="25">
        <f t="shared" si="3"/>
        <v>0</v>
      </c>
      <c r="BB18" s="25">
        <f t="shared" si="3"/>
        <v>0</v>
      </c>
      <c r="BC18" s="25">
        <f t="shared" si="3"/>
        <v>0</v>
      </c>
      <c r="BD18" s="25">
        <f t="shared" si="3"/>
        <v>0</v>
      </c>
      <c r="BE18" s="26">
        <f t="shared" si="3"/>
        <v>0</v>
      </c>
      <c r="BF18" s="26">
        <f t="shared" si="3"/>
        <v>0</v>
      </c>
      <c r="BG18" s="27">
        <f t="shared" si="3"/>
        <v>0</v>
      </c>
      <c r="BH18" s="28">
        <f t="shared" si="3"/>
        <v>0</v>
      </c>
    </row>
    <row r="19" spans="1:60" ht="15" x14ac:dyDescent="0.25">
      <c r="A19" s="23">
        <v>47</v>
      </c>
      <c r="B19" s="23">
        <v>1808</v>
      </c>
      <c r="C19" s="24" t="s">
        <v>31</v>
      </c>
      <c r="D19" s="25">
        <f>+'App.2-BA_ERZ'!D320+'App.2-BA_BRZ'!D320+'App.2-BA_HRZ'!D320+'App.2-BA_PRZ'!D320</f>
        <v>74475335.497806445</v>
      </c>
      <c r="E19" s="25">
        <f>+'App.2-BA_ERZ'!E320+'App.2-BA_BRZ'!E320+'App.2-BA_HRZ'!E320+'App.2-BA_PRZ'!E320</f>
        <v>0</v>
      </c>
      <c r="F19" s="998">
        <f>+'App.2-BA_ERZ'!F320+'App.2-BA_BRZ'!F320+'App.2-BA_HRZ'!F320+'App.2-BA_PRZ'!F320</f>
        <v>0</v>
      </c>
      <c r="G19" s="25">
        <f t="shared" si="9"/>
        <v>74475335.497806445</v>
      </c>
      <c r="H19" s="26">
        <f>+'App.2-BA_ERZ'!H320+'App.2-BA_BRZ'!H320+'App.2-BA_HRZ'!H320+'App.2-BA_PRZ'!H320</f>
        <v>1745322.0300000003</v>
      </c>
      <c r="I19" s="26">
        <f>+'App.2-BA_ERZ'!I320+'App.2-BA_BRZ'!I320+'App.2-BA_HRZ'!I320+'App.2-BA_PRZ'!I320</f>
        <v>-158379.44</v>
      </c>
      <c r="J19" s="27">
        <f t="shared" ref="J19:J59" si="11">D19+H19+I19</f>
        <v>76062278.087806448</v>
      </c>
      <c r="K19" s="30"/>
      <c r="L19" s="25">
        <f>+'App.2-BA_ERZ'!L320+'App.2-BA_BRZ'!L320+'App.2-BA_HRZ'!L320+'App.2-BA_PRZ'!L320</f>
        <v>-10769606.799999997</v>
      </c>
      <c r="M19" s="25">
        <f>+'App.2-BA_ERZ'!M320+'App.2-BA_BRZ'!M320+'App.2-BA_HRZ'!M320+'App.2-BA_PRZ'!M320</f>
        <v>0</v>
      </c>
      <c r="N19" s="25">
        <f>+'App.2-BA_ERZ'!N320+'App.2-BA_BRZ'!N320+'App.2-BA_HRZ'!N320+'App.2-BA_PRZ'!N320</f>
        <v>0</v>
      </c>
      <c r="O19" s="25">
        <f t="shared" si="4"/>
        <v>-10769606.799999997</v>
      </c>
      <c r="P19" s="26">
        <f>+'App.2-BA_ERZ'!P320+'App.2-BA_BRZ'!P320+'App.2-BA_HRZ'!P320+'App.2-BA_PRZ'!P320</f>
        <v>-2662228.2299999995</v>
      </c>
      <c r="Q19" s="26">
        <f>+'App.2-BA_ERZ'!Q320+'App.2-BA_BRZ'!Q320+'App.2-BA_HRZ'!Q320+'App.2-BA_PRZ'!Q320</f>
        <v>158379.44</v>
      </c>
      <c r="R19" s="27">
        <f t="shared" si="5"/>
        <v>-13273455.589999998</v>
      </c>
      <c r="S19" s="28">
        <f t="shared" si="0"/>
        <v>62788822.497806452</v>
      </c>
      <c r="V19" s="23">
        <v>47</v>
      </c>
      <c r="W19" s="23">
        <v>1808</v>
      </c>
      <c r="X19" s="24" t="s">
        <v>31</v>
      </c>
      <c r="Y19" s="25">
        <v>74475335.499999985</v>
      </c>
      <c r="Z19" s="25"/>
      <c r="AA19" s="25"/>
      <c r="AB19" s="25">
        <f t="shared" si="10"/>
        <v>74475335.499999985</v>
      </c>
      <c r="AC19" s="26">
        <v>1745322.0300000003</v>
      </c>
      <c r="AD19" s="26">
        <v>-158379.44</v>
      </c>
      <c r="AE19" s="27">
        <f t="shared" ref="AE19:AE59" si="12">Y19+AC19+AD19</f>
        <v>76062278.089999989</v>
      </c>
      <c r="AF19" s="30"/>
      <c r="AG19" s="25">
        <v>-10769606.800000001</v>
      </c>
      <c r="AH19" s="25"/>
      <c r="AI19" s="25"/>
      <c r="AJ19" s="25">
        <f t="shared" si="6"/>
        <v>-10769606.800000001</v>
      </c>
      <c r="AK19" s="26">
        <v>-2662228.23</v>
      </c>
      <c r="AL19" s="26">
        <v>158379.44</v>
      </c>
      <c r="AM19" s="27">
        <f t="shared" si="7"/>
        <v>-13273455.590000002</v>
      </c>
      <c r="AN19" s="28">
        <f t="shared" si="1"/>
        <v>62788822.499999985</v>
      </c>
      <c r="AP19" s="23">
        <v>47</v>
      </c>
      <c r="AQ19" s="23">
        <v>1808</v>
      </c>
      <c r="AR19" s="24" t="s">
        <v>31</v>
      </c>
      <c r="AS19" s="25">
        <f t="shared" si="8"/>
        <v>-2.1935403347015381E-3</v>
      </c>
      <c r="AT19" s="25">
        <f t="shared" si="2"/>
        <v>0</v>
      </c>
      <c r="AU19" s="25">
        <f t="shared" si="2"/>
        <v>0</v>
      </c>
      <c r="AV19" s="25">
        <f t="shared" si="2"/>
        <v>-2.1935403347015381E-3</v>
      </c>
      <c r="AW19" s="25">
        <f t="shared" si="2"/>
        <v>0</v>
      </c>
      <c r="AX19" s="25">
        <f t="shared" si="2"/>
        <v>0</v>
      </c>
      <c r="AY19" s="25">
        <f t="shared" si="2"/>
        <v>-2.1935403347015381E-3</v>
      </c>
      <c r="AZ19" s="30"/>
      <c r="BA19" s="25">
        <f t="shared" si="3"/>
        <v>0</v>
      </c>
      <c r="BB19" s="25">
        <f t="shared" si="3"/>
        <v>0</v>
      </c>
      <c r="BC19" s="25">
        <f t="shared" si="3"/>
        <v>0</v>
      </c>
      <c r="BD19" s="25">
        <f t="shared" si="3"/>
        <v>0</v>
      </c>
      <c r="BE19" s="26">
        <f t="shared" si="3"/>
        <v>0</v>
      </c>
      <c r="BF19" s="26">
        <f t="shared" si="3"/>
        <v>0</v>
      </c>
      <c r="BG19" s="27">
        <f t="shared" si="3"/>
        <v>0</v>
      </c>
      <c r="BH19" s="28">
        <f t="shared" si="3"/>
        <v>-2.1935328841209412E-3</v>
      </c>
    </row>
    <row r="20" spans="1:60" ht="15" x14ac:dyDescent="0.25">
      <c r="A20" s="23">
        <v>13</v>
      </c>
      <c r="B20" s="23">
        <v>1810</v>
      </c>
      <c r="C20" s="24" t="s">
        <v>32</v>
      </c>
      <c r="D20" s="25">
        <f>+'App.2-BA_ERZ'!D321+'App.2-BA_BRZ'!D321+'App.2-BA_HRZ'!D321+'App.2-BA_PRZ'!D321</f>
        <v>11892975.439999999</v>
      </c>
      <c r="E20" s="25">
        <f>+'App.2-BA_ERZ'!E321+'App.2-BA_BRZ'!E321+'App.2-BA_HRZ'!E321+'App.2-BA_PRZ'!E321</f>
        <v>0</v>
      </c>
      <c r="F20" s="998">
        <f>+'App.2-BA_ERZ'!F321+'App.2-BA_BRZ'!F321+'App.2-BA_HRZ'!F321+'App.2-BA_PRZ'!F321</f>
        <v>0</v>
      </c>
      <c r="G20" s="25">
        <f t="shared" si="9"/>
        <v>11892975.439999999</v>
      </c>
      <c r="H20" s="26">
        <f>+'App.2-BA_ERZ'!H321+'App.2-BA_BRZ'!H321+'App.2-BA_HRZ'!H321+'App.2-BA_PRZ'!H321</f>
        <v>674231</v>
      </c>
      <c r="I20" s="26">
        <f>+'App.2-BA_ERZ'!I321+'App.2-BA_BRZ'!I321+'App.2-BA_HRZ'!I321+'App.2-BA_PRZ'!I321</f>
        <v>0</v>
      </c>
      <c r="J20" s="27">
        <f t="shared" si="11"/>
        <v>12567206.439999999</v>
      </c>
      <c r="K20" s="30"/>
      <c r="L20" s="25">
        <f>+'App.2-BA_ERZ'!L321+'App.2-BA_BRZ'!L321+'App.2-BA_HRZ'!L321+'App.2-BA_PRZ'!L321</f>
        <v>-0.01</v>
      </c>
      <c r="M20" s="25">
        <f>+'App.2-BA_ERZ'!M321+'App.2-BA_BRZ'!M321+'App.2-BA_HRZ'!M321+'App.2-BA_PRZ'!M321</f>
        <v>0</v>
      </c>
      <c r="N20" s="25">
        <f>+'App.2-BA_ERZ'!N321+'App.2-BA_BRZ'!N321+'App.2-BA_HRZ'!N321+'App.2-BA_PRZ'!N321</f>
        <v>0</v>
      </c>
      <c r="O20" s="25">
        <f t="shared" si="4"/>
        <v>-0.01</v>
      </c>
      <c r="P20" s="26">
        <f>+'App.2-BA_ERZ'!P321+'App.2-BA_BRZ'!P321+'App.2-BA_HRZ'!P321+'App.2-BA_PRZ'!P321</f>
        <v>0</v>
      </c>
      <c r="Q20" s="26">
        <f>+'App.2-BA_ERZ'!Q321+'App.2-BA_BRZ'!Q321+'App.2-BA_HRZ'!Q321+'App.2-BA_PRZ'!Q321</f>
        <v>0</v>
      </c>
      <c r="R20" s="27">
        <f t="shared" si="5"/>
        <v>-0.01</v>
      </c>
      <c r="S20" s="28">
        <f t="shared" si="0"/>
        <v>12567206.43</v>
      </c>
      <c r="V20" s="23">
        <v>13</v>
      </c>
      <c r="W20" s="23">
        <v>1810</v>
      </c>
      <c r="X20" s="24" t="s">
        <v>32</v>
      </c>
      <c r="Y20" s="25">
        <v>11892975.43</v>
      </c>
      <c r="Z20" s="25"/>
      <c r="AA20" s="25"/>
      <c r="AB20" s="25">
        <f t="shared" si="10"/>
        <v>11892975.43</v>
      </c>
      <c r="AC20" s="26">
        <v>674231</v>
      </c>
      <c r="AD20" s="26">
        <v>0</v>
      </c>
      <c r="AE20" s="27">
        <f t="shared" si="12"/>
        <v>12567206.43</v>
      </c>
      <c r="AF20" s="30"/>
      <c r="AG20" s="25">
        <v>-0.01</v>
      </c>
      <c r="AH20" s="25"/>
      <c r="AI20" s="25"/>
      <c r="AJ20" s="25">
        <f t="shared" si="6"/>
        <v>-0.01</v>
      </c>
      <c r="AK20" s="26">
        <v>0</v>
      </c>
      <c r="AL20" s="26">
        <v>0</v>
      </c>
      <c r="AM20" s="27">
        <f t="shared" si="7"/>
        <v>-0.01</v>
      </c>
      <c r="AN20" s="28">
        <f t="shared" si="1"/>
        <v>12567206.42</v>
      </c>
      <c r="AP20" s="23">
        <v>13</v>
      </c>
      <c r="AQ20" s="23">
        <v>1810</v>
      </c>
      <c r="AR20" s="24" t="s">
        <v>32</v>
      </c>
      <c r="AS20" s="25">
        <f t="shared" si="8"/>
        <v>9.9999997764825821E-3</v>
      </c>
      <c r="AT20" s="25">
        <f t="shared" si="2"/>
        <v>0</v>
      </c>
      <c r="AU20" s="25">
        <f t="shared" si="2"/>
        <v>0</v>
      </c>
      <c r="AV20" s="25">
        <f t="shared" si="2"/>
        <v>9.9999997764825821E-3</v>
      </c>
      <c r="AW20" s="25">
        <f t="shared" si="2"/>
        <v>0</v>
      </c>
      <c r="AX20" s="25">
        <f t="shared" si="2"/>
        <v>0</v>
      </c>
      <c r="AY20" s="25">
        <f t="shared" si="2"/>
        <v>9.9999997764825821E-3</v>
      </c>
      <c r="AZ20" s="30"/>
      <c r="BA20" s="25">
        <f t="shared" si="3"/>
        <v>0</v>
      </c>
      <c r="BB20" s="25">
        <f t="shared" si="3"/>
        <v>0</v>
      </c>
      <c r="BC20" s="25">
        <f t="shared" si="3"/>
        <v>0</v>
      </c>
      <c r="BD20" s="25">
        <f t="shared" si="3"/>
        <v>0</v>
      </c>
      <c r="BE20" s="26">
        <f t="shared" si="3"/>
        <v>0</v>
      </c>
      <c r="BF20" s="26">
        <f t="shared" si="3"/>
        <v>0</v>
      </c>
      <c r="BG20" s="27">
        <f t="shared" si="3"/>
        <v>0</v>
      </c>
      <c r="BH20" s="28">
        <f t="shared" si="3"/>
        <v>9.9999997764825821E-3</v>
      </c>
    </row>
    <row r="21" spans="1:60" ht="15" x14ac:dyDescent="0.25">
      <c r="A21" s="23">
        <v>47</v>
      </c>
      <c r="B21" s="23">
        <v>1815</v>
      </c>
      <c r="C21" s="24" t="s">
        <v>33</v>
      </c>
      <c r="D21" s="25">
        <f>+'App.2-BA_ERZ'!D322+'App.2-BA_BRZ'!D322+'App.2-BA_HRZ'!D322+'App.2-BA_PRZ'!D322</f>
        <v>121160222.49815881</v>
      </c>
      <c r="E21" s="25">
        <f>+'App.2-BA_ERZ'!E322+'App.2-BA_BRZ'!E322+'App.2-BA_HRZ'!E322+'App.2-BA_PRZ'!E322</f>
        <v>0</v>
      </c>
      <c r="F21" s="998">
        <f>+'App.2-BA_ERZ'!F322+'App.2-BA_BRZ'!F322+'App.2-BA_HRZ'!F322+'App.2-BA_PRZ'!F322</f>
        <v>0</v>
      </c>
      <c r="G21" s="25">
        <f t="shared" si="9"/>
        <v>121160222.49815881</v>
      </c>
      <c r="H21" s="26">
        <f>+'App.2-BA_ERZ'!H322+'App.2-BA_BRZ'!H322+'App.2-BA_HRZ'!H322+'App.2-BA_PRZ'!H322</f>
        <v>25280295.450000003</v>
      </c>
      <c r="I21" s="26">
        <f>+'App.2-BA_ERZ'!I322+'App.2-BA_BRZ'!I322+'App.2-BA_HRZ'!I322+'App.2-BA_PRZ'!I322</f>
        <v>0</v>
      </c>
      <c r="J21" s="27">
        <f t="shared" si="11"/>
        <v>146440517.9481588</v>
      </c>
      <c r="K21" s="30"/>
      <c r="L21" s="25">
        <f>+'App.2-BA_ERZ'!L322+'App.2-BA_BRZ'!L322+'App.2-BA_HRZ'!L322+'App.2-BA_PRZ'!L322</f>
        <v>-27974807.465999994</v>
      </c>
      <c r="M21" s="25">
        <f>+'App.2-BA_ERZ'!M322+'App.2-BA_BRZ'!M322+'App.2-BA_HRZ'!M322+'App.2-BA_PRZ'!M322</f>
        <v>0</v>
      </c>
      <c r="N21" s="25">
        <f>+'App.2-BA_ERZ'!N322+'App.2-BA_BRZ'!N322+'App.2-BA_HRZ'!N322+'App.2-BA_PRZ'!N322</f>
        <v>0</v>
      </c>
      <c r="O21" s="25">
        <f t="shared" si="4"/>
        <v>-27974807.465999994</v>
      </c>
      <c r="P21" s="26">
        <f>+'App.2-BA_ERZ'!P322+'App.2-BA_BRZ'!P322+'App.2-BA_HRZ'!P322+'App.2-BA_PRZ'!P322</f>
        <v>-4914890.34</v>
      </c>
      <c r="Q21" s="26">
        <f>+'App.2-BA_ERZ'!Q322+'App.2-BA_BRZ'!Q322+'App.2-BA_HRZ'!Q322+'App.2-BA_PRZ'!Q322</f>
        <v>0</v>
      </c>
      <c r="R21" s="27">
        <f t="shared" si="5"/>
        <v>-32889697.805999994</v>
      </c>
      <c r="S21" s="28">
        <f t="shared" si="0"/>
        <v>113550820.14215881</v>
      </c>
      <c r="V21" s="23">
        <v>47</v>
      </c>
      <c r="W21" s="23">
        <v>1815</v>
      </c>
      <c r="X21" s="24" t="s">
        <v>33</v>
      </c>
      <c r="Y21" s="25">
        <v>121160222.50000001</v>
      </c>
      <c r="Z21" s="25"/>
      <c r="AA21" s="25"/>
      <c r="AB21" s="25">
        <f t="shared" si="10"/>
        <v>121160222.50000001</v>
      </c>
      <c r="AC21" s="26">
        <v>25280295.450000003</v>
      </c>
      <c r="AD21" s="26">
        <v>0</v>
      </c>
      <c r="AE21" s="27">
        <f t="shared" si="12"/>
        <v>146440517.95000002</v>
      </c>
      <c r="AF21" s="30"/>
      <c r="AG21" s="25">
        <v>-27974807.459999997</v>
      </c>
      <c r="AH21" s="25"/>
      <c r="AI21" s="25"/>
      <c r="AJ21" s="25">
        <f t="shared" si="6"/>
        <v>-27974807.459999997</v>
      </c>
      <c r="AK21" s="26">
        <v>-4914890.34</v>
      </c>
      <c r="AL21" s="26">
        <v>0</v>
      </c>
      <c r="AM21" s="27">
        <f t="shared" si="7"/>
        <v>-32889697.799999997</v>
      </c>
      <c r="AN21" s="28">
        <f t="shared" si="1"/>
        <v>113550820.15000002</v>
      </c>
      <c r="AP21" s="23">
        <v>47</v>
      </c>
      <c r="AQ21" s="23">
        <v>1815</v>
      </c>
      <c r="AR21" s="24" t="s">
        <v>33</v>
      </c>
      <c r="AS21" s="25">
        <f t="shared" si="8"/>
        <v>-1.8412023782730103E-3</v>
      </c>
      <c r="AT21" s="25">
        <f t="shared" si="2"/>
        <v>0</v>
      </c>
      <c r="AU21" s="25">
        <f t="shared" si="2"/>
        <v>0</v>
      </c>
      <c r="AV21" s="25">
        <f t="shared" si="2"/>
        <v>-1.8412023782730103E-3</v>
      </c>
      <c r="AW21" s="25">
        <f t="shared" si="2"/>
        <v>0</v>
      </c>
      <c r="AX21" s="25">
        <f t="shared" si="2"/>
        <v>0</v>
      </c>
      <c r="AY21" s="25">
        <f t="shared" si="2"/>
        <v>-1.8412172794342041E-3</v>
      </c>
      <c r="AZ21" s="30"/>
      <c r="BA21" s="25">
        <f t="shared" si="3"/>
        <v>-5.9999972581863403E-3</v>
      </c>
      <c r="BB21" s="25">
        <f t="shared" si="3"/>
        <v>0</v>
      </c>
      <c r="BC21" s="25">
        <f t="shared" si="3"/>
        <v>0</v>
      </c>
      <c r="BD21" s="25">
        <f t="shared" si="3"/>
        <v>-5.9999972581863403E-3</v>
      </c>
      <c r="BE21" s="26">
        <f t="shared" si="3"/>
        <v>0</v>
      </c>
      <c r="BF21" s="26">
        <f t="shared" si="3"/>
        <v>0</v>
      </c>
      <c r="BG21" s="27">
        <f t="shared" si="3"/>
        <v>-5.9999972581863403E-3</v>
      </c>
      <c r="BH21" s="28">
        <f t="shared" si="3"/>
        <v>-7.8412145376205444E-3</v>
      </c>
    </row>
    <row r="22" spans="1:60" ht="15" x14ac:dyDescent="0.25">
      <c r="A22" s="23">
        <v>47</v>
      </c>
      <c r="B22" s="23">
        <v>1820</v>
      </c>
      <c r="C22" s="24" t="s">
        <v>34</v>
      </c>
      <c r="D22" s="25">
        <f>+'App.2-BA_ERZ'!D323+'App.2-BA_BRZ'!D323+'App.2-BA_HRZ'!D323+'App.2-BA_PRZ'!D323</f>
        <v>127587016.65593335</v>
      </c>
      <c r="E22" s="25">
        <f>+'App.2-BA_ERZ'!E323+'App.2-BA_BRZ'!E323+'App.2-BA_HRZ'!E323+'App.2-BA_PRZ'!E323</f>
        <v>0</v>
      </c>
      <c r="F22" s="998">
        <f>+'App.2-BA_ERZ'!F323+'App.2-BA_BRZ'!F323+'App.2-BA_HRZ'!F323+'App.2-BA_PRZ'!F323</f>
        <v>0</v>
      </c>
      <c r="G22" s="25">
        <f t="shared" si="9"/>
        <v>127587016.65593335</v>
      </c>
      <c r="H22" s="26">
        <f>+'App.2-BA_ERZ'!H323+'App.2-BA_BRZ'!H323+'App.2-BA_HRZ'!H323+'App.2-BA_PRZ'!H323</f>
        <v>13192771.849999998</v>
      </c>
      <c r="I22" s="26">
        <f>+'App.2-BA_ERZ'!I323+'App.2-BA_BRZ'!I323+'App.2-BA_HRZ'!I323+'App.2-BA_PRZ'!I323</f>
        <v>0</v>
      </c>
      <c r="J22" s="27">
        <f t="shared" si="11"/>
        <v>140779788.50593334</v>
      </c>
      <c r="K22" s="30"/>
      <c r="L22" s="25">
        <f>+'App.2-BA_ERZ'!L323+'App.2-BA_BRZ'!L323+'App.2-BA_HRZ'!L323+'App.2-BA_PRZ'!L323</f>
        <v>-21500254.759999998</v>
      </c>
      <c r="M22" s="25">
        <f>+'App.2-BA_ERZ'!M323+'App.2-BA_BRZ'!M323+'App.2-BA_HRZ'!M323+'App.2-BA_PRZ'!M323</f>
        <v>0</v>
      </c>
      <c r="N22" s="25">
        <f>+'App.2-BA_ERZ'!N323+'App.2-BA_BRZ'!N323+'App.2-BA_HRZ'!N323+'App.2-BA_PRZ'!N323</f>
        <v>0</v>
      </c>
      <c r="O22" s="25">
        <f t="shared" si="4"/>
        <v>-21500254.759999998</v>
      </c>
      <c r="P22" s="26">
        <f>+'App.2-BA_ERZ'!P323+'App.2-BA_BRZ'!P323+'App.2-BA_HRZ'!P323+'App.2-BA_PRZ'!P323</f>
        <v>-4288378.7699999996</v>
      </c>
      <c r="Q22" s="26">
        <f>+'App.2-BA_ERZ'!Q323+'App.2-BA_BRZ'!Q323+'App.2-BA_HRZ'!Q323+'App.2-BA_PRZ'!Q323</f>
        <v>0</v>
      </c>
      <c r="R22" s="27">
        <f t="shared" si="5"/>
        <v>-25788633.529999997</v>
      </c>
      <c r="S22" s="28">
        <f t="shared" si="0"/>
        <v>114991154.97593334</v>
      </c>
      <c r="V22" s="23">
        <v>47</v>
      </c>
      <c r="W22" s="23">
        <v>1820</v>
      </c>
      <c r="X22" s="24" t="s">
        <v>34</v>
      </c>
      <c r="Y22" s="25">
        <v>127587016.66000003</v>
      </c>
      <c r="Z22" s="25"/>
      <c r="AA22" s="25"/>
      <c r="AB22" s="25">
        <f t="shared" si="10"/>
        <v>127587016.66000003</v>
      </c>
      <c r="AC22" s="26">
        <v>13192771.849999998</v>
      </c>
      <c r="AD22" s="26">
        <v>0</v>
      </c>
      <c r="AE22" s="27">
        <f t="shared" si="12"/>
        <v>140779788.51000002</v>
      </c>
      <c r="AF22" s="30"/>
      <c r="AG22" s="25">
        <v>-21500254.760000002</v>
      </c>
      <c r="AH22" s="25"/>
      <c r="AI22" s="25"/>
      <c r="AJ22" s="25">
        <f t="shared" si="6"/>
        <v>-21500254.760000002</v>
      </c>
      <c r="AK22" s="26">
        <v>-4288378.7700000005</v>
      </c>
      <c r="AL22" s="26">
        <v>0</v>
      </c>
      <c r="AM22" s="27">
        <f t="shared" si="7"/>
        <v>-25788633.530000001</v>
      </c>
      <c r="AN22" s="28">
        <f t="shared" si="1"/>
        <v>114991154.98000002</v>
      </c>
      <c r="AP22" s="23">
        <v>47</v>
      </c>
      <c r="AQ22" s="23">
        <v>1820</v>
      </c>
      <c r="AR22" s="24" t="s">
        <v>34</v>
      </c>
      <c r="AS22" s="25">
        <f t="shared" si="8"/>
        <v>-4.0666759014129639E-3</v>
      </c>
      <c r="AT22" s="25">
        <f t="shared" si="2"/>
        <v>0</v>
      </c>
      <c r="AU22" s="25">
        <f t="shared" si="2"/>
        <v>0</v>
      </c>
      <c r="AV22" s="25">
        <f t="shared" si="2"/>
        <v>-4.0666759014129639E-3</v>
      </c>
      <c r="AW22" s="25">
        <f t="shared" si="2"/>
        <v>0</v>
      </c>
      <c r="AX22" s="25">
        <f t="shared" si="2"/>
        <v>0</v>
      </c>
      <c r="AY22" s="25">
        <f t="shared" si="2"/>
        <v>-4.0666759014129639E-3</v>
      </c>
      <c r="AZ22" s="30"/>
      <c r="BA22" s="25">
        <f t="shared" si="3"/>
        <v>0</v>
      </c>
      <c r="BB22" s="25">
        <f t="shared" si="3"/>
        <v>0</v>
      </c>
      <c r="BC22" s="25">
        <f t="shared" si="3"/>
        <v>0</v>
      </c>
      <c r="BD22" s="25">
        <f t="shared" si="3"/>
        <v>0</v>
      </c>
      <c r="BE22" s="26">
        <f t="shared" si="3"/>
        <v>0</v>
      </c>
      <c r="BF22" s="26">
        <f t="shared" si="3"/>
        <v>0</v>
      </c>
      <c r="BG22" s="27">
        <f t="shared" si="3"/>
        <v>0</v>
      </c>
      <c r="BH22" s="28">
        <f t="shared" si="3"/>
        <v>-4.0666759014129639E-3</v>
      </c>
    </row>
    <row r="23" spans="1:60" ht="15" x14ac:dyDescent="0.25">
      <c r="A23" s="23">
        <v>47</v>
      </c>
      <c r="B23" s="23">
        <v>1825</v>
      </c>
      <c r="C23" s="24" t="s">
        <v>35</v>
      </c>
      <c r="D23" s="25">
        <f>+'App.2-BA_ERZ'!D324+'App.2-BA_BRZ'!D324+'App.2-BA_HRZ'!D324+'App.2-BA_PRZ'!D324</f>
        <v>0</v>
      </c>
      <c r="E23" s="25">
        <f>+'App.2-BA_ERZ'!E324+'App.2-BA_BRZ'!E324+'App.2-BA_HRZ'!E324+'App.2-BA_PRZ'!E324</f>
        <v>0</v>
      </c>
      <c r="F23" s="998">
        <f>+'App.2-BA_ERZ'!F324+'App.2-BA_BRZ'!F324+'App.2-BA_HRZ'!F324+'App.2-BA_PRZ'!F324</f>
        <v>0</v>
      </c>
      <c r="G23" s="25">
        <f t="shared" si="9"/>
        <v>0</v>
      </c>
      <c r="H23" s="26">
        <f>+'App.2-BA_ERZ'!H324+'App.2-BA_BRZ'!H324+'App.2-BA_HRZ'!H324+'App.2-BA_PRZ'!H324</f>
        <v>0</v>
      </c>
      <c r="I23" s="26">
        <f>+'App.2-BA_ERZ'!I324+'App.2-BA_BRZ'!I324+'App.2-BA_HRZ'!I324+'App.2-BA_PRZ'!I324</f>
        <v>0</v>
      </c>
      <c r="J23" s="27">
        <f t="shared" si="11"/>
        <v>0</v>
      </c>
      <c r="K23" s="30"/>
      <c r="L23" s="25">
        <f>+'App.2-BA_ERZ'!L324+'App.2-BA_BRZ'!L324+'App.2-BA_HRZ'!L324+'App.2-BA_PRZ'!L324</f>
        <v>0</v>
      </c>
      <c r="M23" s="25">
        <f>+'App.2-BA_ERZ'!M324+'App.2-BA_BRZ'!M324+'App.2-BA_HRZ'!M324+'App.2-BA_PRZ'!M324</f>
        <v>0</v>
      </c>
      <c r="N23" s="25">
        <f>+'App.2-BA_ERZ'!N324+'App.2-BA_BRZ'!N324+'App.2-BA_HRZ'!N324+'App.2-BA_PRZ'!N324</f>
        <v>0</v>
      </c>
      <c r="O23" s="25">
        <f t="shared" si="4"/>
        <v>0</v>
      </c>
      <c r="P23" s="26">
        <f>+'App.2-BA_ERZ'!P324+'App.2-BA_BRZ'!P324+'App.2-BA_HRZ'!P324+'App.2-BA_PRZ'!P324</f>
        <v>0</v>
      </c>
      <c r="Q23" s="26">
        <f>+'App.2-BA_ERZ'!Q324+'App.2-BA_BRZ'!Q324+'App.2-BA_HRZ'!Q324+'App.2-BA_PRZ'!Q324</f>
        <v>0</v>
      </c>
      <c r="R23" s="27">
        <f t="shared" si="5"/>
        <v>0</v>
      </c>
      <c r="S23" s="28">
        <f t="shared" si="0"/>
        <v>0</v>
      </c>
      <c r="V23" s="23">
        <v>47</v>
      </c>
      <c r="W23" s="23">
        <v>1825</v>
      </c>
      <c r="X23" s="24" t="s">
        <v>35</v>
      </c>
      <c r="Y23" s="25">
        <v>0</v>
      </c>
      <c r="Z23" s="25"/>
      <c r="AA23" s="25"/>
      <c r="AB23" s="25">
        <f t="shared" si="10"/>
        <v>0</v>
      </c>
      <c r="AC23" s="26">
        <v>0</v>
      </c>
      <c r="AD23" s="26">
        <v>0</v>
      </c>
      <c r="AE23" s="27">
        <f t="shared" si="12"/>
        <v>0</v>
      </c>
      <c r="AF23" s="30"/>
      <c r="AG23" s="25">
        <v>0</v>
      </c>
      <c r="AH23" s="25"/>
      <c r="AI23" s="25"/>
      <c r="AJ23" s="25">
        <f t="shared" si="6"/>
        <v>0</v>
      </c>
      <c r="AK23" s="26">
        <v>0</v>
      </c>
      <c r="AL23" s="26">
        <v>0</v>
      </c>
      <c r="AM23" s="27">
        <f t="shared" si="7"/>
        <v>0</v>
      </c>
      <c r="AN23" s="28">
        <f t="shared" si="1"/>
        <v>0</v>
      </c>
      <c r="AP23" s="23">
        <v>47</v>
      </c>
      <c r="AQ23" s="23">
        <v>1825</v>
      </c>
      <c r="AR23" s="24" t="s">
        <v>35</v>
      </c>
      <c r="AS23" s="25">
        <f t="shared" si="8"/>
        <v>0</v>
      </c>
      <c r="AT23" s="25">
        <f t="shared" si="2"/>
        <v>0</v>
      </c>
      <c r="AU23" s="25">
        <f t="shared" si="2"/>
        <v>0</v>
      </c>
      <c r="AV23" s="25">
        <f t="shared" si="2"/>
        <v>0</v>
      </c>
      <c r="AW23" s="25">
        <f t="shared" si="2"/>
        <v>0</v>
      </c>
      <c r="AX23" s="25">
        <f t="shared" si="2"/>
        <v>0</v>
      </c>
      <c r="AY23" s="25">
        <f t="shared" si="2"/>
        <v>0</v>
      </c>
      <c r="AZ23" s="30"/>
      <c r="BA23" s="25">
        <f t="shared" si="3"/>
        <v>0</v>
      </c>
      <c r="BB23" s="25">
        <f t="shared" si="3"/>
        <v>0</v>
      </c>
      <c r="BC23" s="25">
        <f t="shared" si="3"/>
        <v>0</v>
      </c>
      <c r="BD23" s="25">
        <f t="shared" si="3"/>
        <v>0</v>
      </c>
      <c r="BE23" s="26">
        <f t="shared" si="3"/>
        <v>0</v>
      </c>
      <c r="BF23" s="26">
        <f t="shared" si="3"/>
        <v>0</v>
      </c>
      <c r="BG23" s="27">
        <f t="shared" si="3"/>
        <v>0</v>
      </c>
      <c r="BH23" s="28">
        <f t="shared" si="3"/>
        <v>0</v>
      </c>
    </row>
    <row r="24" spans="1:60" ht="15" x14ac:dyDescent="0.25">
      <c r="A24" s="23">
        <v>47</v>
      </c>
      <c r="B24" s="23">
        <v>1830</v>
      </c>
      <c r="C24" s="24" t="s">
        <v>36</v>
      </c>
      <c r="D24" s="25">
        <f>+'App.2-BA_ERZ'!D325+'App.2-BA_BRZ'!D325+'App.2-BA_HRZ'!D325+'App.2-BA_PRZ'!D325</f>
        <v>422285875.45999998</v>
      </c>
      <c r="E24" s="25">
        <f>+'App.2-BA_ERZ'!E325+'App.2-BA_BRZ'!E325+'App.2-BA_HRZ'!E325+'App.2-BA_PRZ'!E325</f>
        <v>0</v>
      </c>
      <c r="F24" s="998">
        <f>+'App.2-BA_ERZ'!F325+'App.2-BA_BRZ'!F325+'App.2-BA_HRZ'!F325+'App.2-BA_PRZ'!F325</f>
        <v>0</v>
      </c>
      <c r="G24" s="25">
        <f t="shared" si="9"/>
        <v>422285875.45999998</v>
      </c>
      <c r="H24" s="26">
        <f>+'App.2-BA_ERZ'!H325+'App.2-BA_BRZ'!H325+'App.2-BA_HRZ'!H325+'App.2-BA_PRZ'!H325</f>
        <v>48888627.13000001</v>
      </c>
      <c r="I24" s="26">
        <f>+'App.2-BA_ERZ'!I325+'App.2-BA_BRZ'!I325+'App.2-BA_HRZ'!I325+'App.2-BA_PRZ'!I325</f>
        <v>-1229930.49</v>
      </c>
      <c r="J24" s="27">
        <f t="shared" si="11"/>
        <v>469944572.09999996</v>
      </c>
      <c r="K24" s="30"/>
      <c r="L24" s="25">
        <f>+'App.2-BA_ERZ'!L325+'App.2-BA_BRZ'!L325+'App.2-BA_HRZ'!L325+'App.2-BA_PRZ'!L325</f>
        <v>-44023473.030000001</v>
      </c>
      <c r="M24" s="25">
        <f>+'App.2-BA_ERZ'!M325+'App.2-BA_BRZ'!M325+'App.2-BA_HRZ'!M325+'App.2-BA_PRZ'!M325</f>
        <v>0</v>
      </c>
      <c r="N24" s="25">
        <f>+'App.2-BA_ERZ'!N325+'App.2-BA_BRZ'!N325+'App.2-BA_HRZ'!N325+'App.2-BA_PRZ'!N325</f>
        <v>0</v>
      </c>
      <c r="O24" s="25">
        <f t="shared" si="4"/>
        <v>-44023473.030000001</v>
      </c>
      <c r="P24" s="26">
        <f>+'App.2-BA_ERZ'!P325+'App.2-BA_BRZ'!P325+'App.2-BA_HRZ'!P325+'App.2-BA_PRZ'!P325</f>
        <v>-10451268.129999999</v>
      </c>
      <c r="Q24" s="26">
        <f>+'App.2-BA_ERZ'!Q325+'App.2-BA_BRZ'!Q325+'App.2-BA_HRZ'!Q325+'App.2-BA_PRZ'!Q325</f>
        <v>377575.69999999995</v>
      </c>
      <c r="R24" s="27">
        <f t="shared" si="5"/>
        <v>-54097165.459999993</v>
      </c>
      <c r="S24" s="28">
        <f t="shared" si="0"/>
        <v>415847406.63999999</v>
      </c>
      <c r="V24" s="23">
        <v>47</v>
      </c>
      <c r="W24" s="23">
        <v>1830</v>
      </c>
      <c r="X24" s="24" t="s">
        <v>36</v>
      </c>
      <c r="Y24" s="25">
        <v>422285875.45999783</v>
      </c>
      <c r="Z24" s="25"/>
      <c r="AA24" s="25"/>
      <c r="AB24" s="25">
        <f t="shared" si="10"/>
        <v>422285875.45999783</v>
      </c>
      <c r="AC24" s="26">
        <v>48888627.13000001</v>
      </c>
      <c r="AD24" s="26">
        <v>-1229930.49</v>
      </c>
      <c r="AE24" s="27">
        <f t="shared" si="12"/>
        <v>469944572.09999782</v>
      </c>
      <c r="AF24" s="30"/>
      <c r="AG24" s="25">
        <v>-44023473.029999807</v>
      </c>
      <c r="AH24" s="25"/>
      <c r="AI24" s="25"/>
      <c r="AJ24" s="25">
        <f t="shared" si="6"/>
        <v>-44023473.029999807</v>
      </c>
      <c r="AK24" s="26">
        <v>-10451268.129999999</v>
      </c>
      <c r="AL24" s="26">
        <v>377575.7</v>
      </c>
      <c r="AM24" s="27">
        <f t="shared" si="7"/>
        <v>-54097165.4599998</v>
      </c>
      <c r="AN24" s="28">
        <f t="shared" si="1"/>
        <v>415847406.63999802</v>
      </c>
      <c r="AP24" s="23">
        <v>47</v>
      </c>
      <c r="AQ24" s="23">
        <v>1830</v>
      </c>
      <c r="AR24" s="24" t="s">
        <v>36</v>
      </c>
      <c r="AS24" s="25">
        <f t="shared" si="8"/>
        <v>2.1457672119140625E-6</v>
      </c>
      <c r="AT24" s="25">
        <f t="shared" si="2"/>
        <v>0</v>
      </c>
      <c r="AU24" s="25">
        <f t="shared" si="2"/>
        <v>0</v>
      </c>
      <c r="AV24" s="25">
        <f t="shared" si="2"/>
        <v>2.1457672119140625E-6</v>
      </c>
      <c r="AW24" s="25">
        <f t="shared" si="2"/>
        <v>0</v>
      </c>
      <c r="AX24" s="25">
        <f t="shared" si="2"/>
        <v>0</v>
      </c>
      <c r="AY24" s="25">
        <f t="shared" si="2"/>
        <v>2.1457672119140625E-6</v>
      </c>
      <c r="AZ24" s="30"/>
      <c r="BA24" s="25">
        <f t="shared" si="3"/>
        <v>-1.9371509552001953E-7</v>
      </c>
      <c r="BB24" s="25">
        <f t="shared" si="3"/>
        <v>0</v>
      </c>
      <c r="BC24" s="25">
        <f t="shared" si="3"/>
        <v>0</v>
      </c>
      <c r="BD24" s="25">
        <f t="shared" si="3"/>
        <v>-1.9371509552001953E-7</v>
      </c>
      <c r="BE24" s="26">
        <f t="shared" si="3"/>
        <v>0</v>
      </c>
      <c r="BF24" s="26">
        <f t="shared" si="3"/>
        <v>0</v>
      </c>
      <c r="BG24" s="27">
        <f t="shared" si="3"/>
        <v>-1.9371509552001953E-7</v>
      </c>
      <c r="BH24" s="28">
        <f t="shared" si="3"/>
        <v>1.9669532775878906E-6</v>
      </c>
    </row>
    <row r="25" spans="1:60" ht="15" x14ac:dyDescent="0.25">
      <c r="A25" s="23">
        <v>47</v>
      </c>
      <c r="B25" s="23">
        <v>1835</v>
      </c>
      <c r="C25" s="24" t="s">
        <v>37</v>
      </c>
      <c r="D25" s="25">
        <f>+'App.2-BA_ERZ'!D326+'App.2-BA_BRZ'!D326+'App.2-BA_HRZ'!D326+'App.2-BA_PRZ'!D326</f>
        <v>283185531.17999995</v>
      </c>
      <c r="E25" s="25">
        <f>+'App.2-BA_ERZ'!E326+'App.2-BA_BRZ'!E326+'App.2-BA_HRZ'!E326+'App.2-BA_PRZ'!E326</f>
        <v>0</v>
      </c>
      <c r="F25" s="998">
        <f>+'App.2-BA_ERZ'!F326+'App.2-BA_BRZ'!F326+'App.2-BA_HRZ'!F326+'App.2-BA_PRZ'!F326</f>
        <v>0</v>
      </c>
      <c r="G25" s="25">
        <f t="shared" si="9"/>
        <v>283185531.17999995</v>
      </c>
      <c r="H25" s="26">
        <f>+'App.2-BA_ERZ'!H326+'App.2-BA_BRZ'!H326+'App.2-BA_HRZ'!H326+'App.2-BA_PRZ'!H326</f>
        <v>28214157.539999999</v>
      </c>
      <c r="I25" s="26">
        <f>+'App.2-BA_ERZ'!I326+'App.2-BA_BRZ'!I326+'App.2-BA_HRZ'!I326+'App.2-BA_PRZ'!I326</f>
        <v>-1273628.24</v>
      </c>
      <c r="J25" s="27">
        <f t="shared" si="11"/>
        <v>310126060.47999996</v>
      </c>
      <c r="K25" s="30"/>
      <c r="L25" s="25">
        <f>+'App.2-BA_ERZ'!L326+'App.2-BA_BRZ'!L326+'App.2-BA_HRZ'!L326+'App.2-BA_PRZ'!L326</f>
        <v>-25833473.419999998</v>
      </c>
      <c r="M25" s="25">
        <f>+'App.2-BA_ERZ'!M326+'App.2-BA_BRZ'!M326+'App.2-BA_HRZ'!M326+'App.2-BA_PRZ'!M326</f>
        <v>0</v>
      </c>
      <c r="N25" s="25">
        <f>+'App.2-BA_ERZ'!N326+'App.2-BA_BRZ'!N326+'App.2-BA_HRZ'!N326+'App.2-BA_PRZ'!N326</f>
        <v>0</v>
      </c>
      <c r="O25" s="25">
        <f t="shared" si="4"/>
        <v>-25833473.419999998</v>
      </c>
      <c r="P25" s="26">
        <f>+'App.2-BA_ERZ'!P326+'App.2-BA_BRZ'!P326+'App.2-BA_HRZ'!P326+'App.2-BA_PRZ'!P326</f>
        <v>-7176176.3899999997</v>
      </c>
      <c r="Q25" s="26">
        <f>+'App.2-BA_ERZ'!Q326+'App.2-BA_BRZ'!Q326+'App.2-BA_HRZ'!Q326+'App.2-BA_PRZ'!Q326</f>
        <v>220344.35</v>
      </c>
      <c r="R25" s="27">
        <f t="shared" si="5"/>
        <v>-32789305.459999997</v>
      </c>
      <c r="S25" s="28">
        <f t="shared" si="0"/>
        <v>277336755.01999998</v>
      </c>
      <c r="V25" s="23">
        <v>47</v>
      </c>
      <c r="W25" s="23">
        <v>1835</v>
      </c>
      <c r="X25" s="24" t="s">
        <v>37</v>
      </c>
      <c r="Y25" s="25">
        <v>283185531.18000036</v>
      </c>
      <c r="Z25" s="25"/>
      <c r="AA25" s="25"/>
      <c r="AB25" s="25">
        <f t="shared" si="10"/>
        <v>283185531.18000036</v>
      </c>
      <c r="AC25" s="26">
        <v>28214157.539999995</v>
      </c>
      <c r="AD25" s="26">
        <v>-1273628.24</v>
      </c>
      <c r="AE25" s="27">
        <f t="shared" si="12"/>
        <v>310126060.48000038</v>
      </c>
      <c r="AF25" s="30"/>
      <c r="AG25" s="25">
        <v>-25833473.420000032</v>
      </c>
      <c r="AH25" s="25"/>
      <c r="AI25" s="25"/>
      <c r="AJ25" s="25">
        <f t="shared" si="6"/>
        <v>-25833473.420000032</v>
      </c>
      <c r="AK25" s="26">
        <v>-7176176.3900000006</v>
      </c>
      <c r="AL25" s="26">
        <v>220344.35</v>
      </c>
      <c r="AM25" s="27">
        <f t="shared" si="7"/>
        <v>-32789305.460000031</v>
      </c>
      <c r="AN25" s="28">
        <f t="shared" si="1"/>
        <v>277336755.02000034</v>
      </c>
      <c r="AP25" s="23">
        <v>47</v>
      </c>
      <c r="AQ25" s="23">
        <v>1835</v>
      </c>
      <c r="AR25" s="24" t="s">
        <v>37</v>
      </c>
      <c r="AS25" s="25">
        <f t="shared" si="8"/>
        <v>0</v>
      </c>
      <c r="AT25" s="25">
        <f t="shared" si="2"/>
        <v>0</v>
      </c>
      <c r="AU25" s="25">
        <f t="shared" si="2"/>
        <v>0</v>
      </c>
      <c r="AV25" s="25">
        <f t="shared" si="2"/>
        <v>0</v>
      </c>
      <c r="AW25" s="25">
        <f t="shared" si="2"/>
        <v>0</v>
      </c>
      <c r="AX25" s="25">
        <f t="shared" si="2"/>
        <v>0</v>
      </c>
      <c r="AY25" s="25">
        <f t="shared" si="2"/>
        <v>0</v>
      </c>
      <c r="AZ25" s="30"/>
      <c r="BA25" s="25">
        <f t="shared" si="3"/>
        <v>3.3527612686157227E-8</v>
      </c>
      <c r="BB25" s="25">
        <f t="shared" si="3"/>
        <v>0</v>
      </c>
      <c r="BC25" s="25">
        <f t="shared" si="3"/>
        <v>0</v>
      </c>
      <c r="BD25" s="25">
        <f t="shared" si="3"/>
        <v>3.3527612686157227E-8</v>
      </c>
      <c r="BE25" s="26">
        <f t="shared" si="3"/>
        <v>0</v>
      </c>
      <c r="BF25" s="26">
        <f t="shared" si="3"/>
        <v>0</v>
      </c>
      <c r="BG25" s="27">
        <f t="shared" si="3"/>
        <v>3.3527612686157227E-8</v>
      </c>
      <c r="BH25" s="28">
        <f t="shared" si="3"/>
        <v>0</v>
      </c>
    </row>
    <row r="26" spans="1:60" ht="15" x14ac:dyDescent="0.25">
      <c r="A26" s="23">
        <v>47</v>
      </c>
      <c r="B26" s="23">
        <v>1840</v>
      </c>
      <c r="C26" s="24" t="s">
        <v>38</v>
      </c>
      <c r="D26" s="25">
        <f>+'App.2-BA_ERZ'!D327+'App.2-BA_BRZ'!D327+'App.2-BA_HRZ'!D327+'App.2-BA_PRZ'!D327</f>
        <v>328620409.81</v>
      </c>
      <c r="E26" s="25">
        <f>+'App.2-BA_ERZ'!E327+'App.2-BA_BRZ'!E327+'App.2-BA_HRZ'!E327+'App.2-BA_PRZ'!E327</f>
        <v>0</v>
      </c>
      <c r="F26" s="998">
        <f>+'App.2-BA_ERZ'!F327+'App.2-BA_BRZ'!F327+'App.2-BA_HRZ'!F327+'App.2-BA_PRZ'!F327</f>
        <v>0</v>
      </c>
      <c r="G26" s="25">
        <f t="shared" si="9"/>
        <v>328620409.81</v>
      </c>
      <c r="H26" s="26">
        <f>+'App.2-BA_ERZ'!H327+'App.2-BA_BRZ'!H327+'App.2-BA_HRZ'!H327+'App.2-BA_PRZ'!H327</f>
        <v>29561784.670000002</v>
      </c>
      <c r="I26" s="26">
        <f>+'App.2-BA_ERZ'!I327+'App.2-BA_BRZ'!I327+'App.2-BA_HRZ'!I327+'App.2-BA_PRZ'!I327</f>
        <v>-180147.20000000001</v>
      </c>
      <c r="J26" s="27">
        <f t="shared" si="11"/>
        <v>358002047.28000003</v>
      </c>
      <c r="K26" s="30"/>
      <c r="L26" s="25">
        <f>+'App.2-BA_ERZ'!L327+'App.2-BA_BRZ'!L327+'App.2-BA_HRZ'!L327+'App.2-BA_PRZ'!L327</f>
        <v>-37934989.439999998</v>
      </c>
      <c r="M26" s="25">
        <f>+'App.2-BA_ERZ'!M327+'App.2-BA_BRZ'!M327+'App.2-BA_HRZ'!M327+'App.2-BA_PRZ'!M327</f>
        <v>0</v>
      </c>
      <c r="N26" s="25">
        <f>+'App.2-BA_ERZ'!N327+'App.2-BA_BRZ'!N327+'App.2-BA_HRZ'!N327+'App.2-BA_PRZ'!N327</f>
        <v>0</v>
      </c>
      <c r="O26" s="25">
        <f t="shared" si="4"/>
        <v>-37934989.439999998</v>
      </c>
      <c r="P26" s="26">
        <f>+'App.2-BA_ERZ'!P327+'App.2-BA_BRZ'!P327+'App.2-BA_HRZ'!P327+'App.2-BA_PRZ'!P327</f>
        <v>-5430374.7400000002</v>
      </c>
      <c r="Q26" s="26">
        <f>+'App.2-BA_ERZ'!Q327+'App.2-BA_BRZ'!Q327+'App.2-BA_HRZ'!Q327+'App.2-BA_PRZ'!Q327</f>
        <v>42860.509999999995</v>
      </c>
      <c r="R26" s="27">
        <f t="shared" si="5"/>
        <v>-43322503.670000002</v>
      </c>
      <c r="S26" s="28">
        <f t="shared" si="0"/>
        <v>314679543.61000001</v>
      </c>
      <c r="V26" s="23">
        <v>47</v>
      </c>
      <c r="W26" s="23">
        <v>1840</v>
      </c>
      <c r="X26" s="24" t="s">
        <v>38</v>
      </c>
      <c r="Y26" s="25">
        <v>328620409.81</v>
      </c>
      <c r="Z26" s="25"/>
      <c r="AA26" s="25"/>
      <c r="AB26" s="25">
        <f t="shared" si="10"/>
        <v>328620409.81</v>
      </c>
      <c r="AC26" s="26">
        <v>29561784.670000002</v>
      </c>
      <c r="AD26" s="26">
        <v>-180147.20000000001</v>
      </c>
      <c r="AE26" s="27">
        <f t="shared" si="12"/>
        <v>358002047.28000003</v>
      </c>
      <c r="AF26" s="30"/>
      <c r="AG26" s="25">
        <v>-37934989.44000002</v>
      </c>
      <c r="AH26" s="25"/>
      <c r="AI26" s="25"/>
      <c r="AJ26" s="25">
        <f t="shared" si="6"/>
        <v>-37934989.44000002</v>
      </c>
      <c r="AK26" s="26">
        <v>-5430374.7400000002</v>
      </c>
      <c r="AL26" s="26">
        <v>42860.509999999995</v>
      </c>
      <c r="AM26" s="27">
        <f t="shared" si="7"/>
        <v>-43322503.670000024</v>
      </c>
      <c r="AN26" s="28">
        <f t="shared" si="1"/>
        <v>314679543.61000001</v>
      </c>
      <c r="AP26" s="23">
        <v>47</v>
      </c>
      <c r="AQ26" s="23">
        <v>1840</v>
      </c>
      <c r="AR26" s="24" t="s">
        <v>38</v>
      </c>
      <c r="AS26" s="25">
        <f t="shared" si="8"/>
        <v>0</v>
      </c>
      <c r="AT26" s="25">
        <f t="shared" si="2"/>
        <v>0</v>
      </c>
      <c r="AU26" s="25">
        <f t="shared" si="2"/>
        <v>0</v>
      </c>
      <c r="AV26" s="25">
        <f t="shared" si="2"/>
        <v>0</v>
      </c>
      <c r="AW26" s="25">
        <f t="shared" si="2"/>
        <v>0</v>
      </c>
      <c r="AX26" s="25">
        <f t="shared" si="2"/>
        <v>0</v>
      </c>
      <c r="AY26" s="25">
        <f t="shared" si="2"/>
        <v>0</v>
      </c>
      <c r="AZ26" s="30"/>
      <c r="BA26" s="25">
        <f t="shared" si="3"/>
        <v>0</v>
      </c>
      <c r="BB26" s="25">
        <f t="shared" si="3"/>
        <v>0</v>
      </c>
      <c r="BC26" s="25">
        <f t="shared" si="3"/>
        <v>0</v>
      </c>
      <c r="BD26" s="25">
        <f t="shared" si="3"/>
        <v>0</v>
      </c>
      <c r="BE26" s="26">
        <f t="shared" si="3"/>
        <v>0</v>
      </c>
      <c r="BF26" s="26">
        <f t="shared" si="3"/>
        <v>0</v>
      </c>
      <c r="BG26" s="27">
        <f t="shared" si="3"/>
        <v>0</v>
      </c>
      <c r="BH26" s="28">
        <f t="shared" si="3"/>
        <v>0</v>
      </c>
    </row>
    <row r="27" spans="1:60" ht="15" x14ac:dyDescent="0.25">
      <c r="A27" s="23">
        <v>47</v>
      </c>
      <c r="B27" s="23">
        <v>1845</v>
      </c>
      <c r="C27" s="24" t="s">
        <v>39</v>
      </c>
      <c r="D27" s="25">
        <f>+'App.2-BA_ERZ'!D328+'App.2-BA_BRZ'!D328+'App.2-BA_HRZ'!D328+'App.2-BA_PRZ'!D328</f>
        <v>828071615.14999986</v>
      </c>
      <c r="E27" s="25">
        <f>+'App.2-BA_ERZ'!E328+'App.2-BA_BRZ'!E328+'App.2-BA_HRZ'!E328+'App.2-BA_PRZ'!E328</f>
        <v>0</v>
      </c>
      <c r="F27" s="998">
        <f>+'App.2-BA_ERZ'!F328+'App.2-BA_BRZ'!F328+'App.2-BA_HRZ'!F328+'App.2-BA_PRZ'!F328</f>
        <v>0</v>
      </c>
      <c r="G27" s="25">
        <f t="shared" si="9"/>
        <v>828071615.14999986</v>
      </c>
      <c r="H27" s="26">
        <f>+'App.2-BA_ERZ'!H328+'App.2-BA_BRZ'!H328+'App.2-BA_HRZ'!H328+'App.2-BA_PRZ'!H328</f>
        <v>85236260.150000006</v>
      </c>
      <c r="I27" s="26">
        <f>+'App.2-BA_ERZ'!I328+'App.2-BA_BRZ'!I328+'App.2-BA_HRZ'!I328+'App.2-BA_PRZ'!I328</f>
        <v>-1568615.07</v>
      </c>
      <c r="J27" s="27">
        <f t="shared" si="11"/>
        <v>911739260.22999978</v>
      </c>
      <c r="K27" s="30"/>
      <c r="L27" s="25">
        <f>+'App.2-BA_ERZ'!L328+'App.2-BA_BRZ'!L328+'App.2-BA_HRZ'!L328+'App.2-BA_PRZ'!L328</f>
        <v>-104823716.39999999</v>
      </c>
      <c r="M27" s="25">
        <f>+'App.2-BA_ERZ'!M328+'App.2-BA_BRZ'!M328+'App.2-BA_HRZ'!M328+'App.2-BA_PRZ'!M328</f>
        <v>0</v>
      </c>
      <c r="N27" s="25">
        <f>+'App.2-BA_ERZ'!N328+'App.2-BA_BRZ'!N328+'App.2-BA_HRZ'!N328+'App.2-BA_PRZ'!N328</f>
        <v>0</v>
      </c>
      <c r="O27" s="25">
        <f t="shared" si="4"/>
        <v>-104823716.39999999</v>
      </c>
      <c r="P27" s="26">
        <f>+'App.2-BA_ERZ'!P328+'App.2-BA_BRZ'!P328+'App.2-BA_HRZ'!P328+'App.2-BA_PRZ'!P328</f>
        <v>-27947729.279071428</v>
      </c>
      <c r="Q27" s="26">
        <f>+'App.2-BA_ERZ'!Q328+'App.2-BA_BRZ'!Q328+'App.2-BA_HRZ'!Q328+'App.2-BA_PRZ'!Q328</f>
        <v>368424.27000000008</v>
      </c>
      <c r="R27" s="27">
        <f t="shared" si="5"/>
        <v>-132403021.40907143</v>
      </c>
      <c r="S27" s="28">
        <f t="shared" si="0"/>
        <v>779336238.82092834</v>
      </c>
      <c r="V27" s="23">
        <v>47</v>
      </c>
      <c r="W27" s="23">
        <v>1845</v>
      </c>
      <c r="X27" s="24" t="s">
        <v>39</v>
      </c>
      <c r="Y27" s="25">
        <v>828071615.14999998</v>
      </c>
      <c r="Z27" s="25"/>
      <c r="AA27" s="25"/>
      <c r="AB27" s="25">
        <f t="shared" si="10"/>
        <v>828071615.14999998</v>
      </c>
      <c r="AC27" s="26">
        <v>85236260.150000021</v>
      </c>
      <c r="AD27" s="26">
        <v>-1568615.0700000003</v>
      </c>
      <c r="AE27" s="27">
        <f t="shared" si="12"/>
        <v>911739260.2299999</v>
      </c>
      <c r="AF27" s="30"/>
      <c r="AG27" s="25">
        <v>-104823716.40000001</v>
      </c>
      <c r="AH27" s="25"/>
      <c r="AI27" s="25"/>
      <c r="AJ27" s="25">
        <f t="shared" si="6"/>
        <v>-104823716.40000001</v>
      </c>
      <c r="AK27" s="26">
        <v>-27947729.279071428</v>
      </c>
      <c r="AL27" s="26">
        <v>368424.27</v>
      </c>
      <c r="AM27" s="27">
        <f t="shared" si="7"/>
        <v>-132403021.40907143</v>
      </c>
      <c r="AN27" s="28">
        <f t="shared" si="1"/>
        <v>779336238.82092845</v>
      </c>
      <c r="AP27" s="23">
        <v>47</v>
      </c>
      <c r="AQ27" s="23">
        <v>1845</v>
      </c>
      <c r="AR27" s="24" t="s">
        <v>39</v>
      </c>
      <c r="AS27" s="25">
        <f t="shared" si="8"/>
        <v>0</v>
      </c>
      <c r="AT27" s="25">
        <f t="shared" si="2"/>
        <v>0</v>
      </c>
      <c r="AU27" s="25">
        <f t="shared" si="2"/>
        <v>0</v>
      </c>
      <c r="AV27" s="25">
        <f t="shared" si="2"/>
        <v>0</v>
      </c>
      <c r="AW27" s="25">
        <f t="shared" si="2"/>
        <v>0</v>
      </c>
      <c r="AX27" s="25">
        <f t="shared" si="2"/>
        <v>0</v>
      </c>
      <c r="AY27" s="25">
        <f t="shared" si="2"/>
        <v>0</v>
      </c>
      <c r="AZ27" s="30"/>
      <c r="BA27" s="25">
        <f t="shared" si="3"/>
        <v>0</v>
      </c>
      <c r="BB27" s="25">
        <f t="shared" si="3"/>
        <v>0</v>
      </c>
      <c r="BC27" s="25">
        <f t="shared" si="3"/>
        <v>0</v>
      </c>
      <c r="BD27" s="25">
        <f t="shared" si="3"/>
        <v>0</v>
      </c>
      <c r="BE27" s="26">
        <f t="shared" si="3"/>
        <v>0</v>
      </c>
      <c r="BF27" s="26">
        <f t="shared" si="3"/>
        <v>0</v>
      </c>
      <c r="BG27" s="27">
        <f t="shared" si="3"/>
        <v>0</v>
      </c>
      <c r="BH27" s="28">
        <f t="shared" si="3"/>
        <v>0</v>
      </c>
    </row>
    <row r="28" spans="1:60" ht="15" x14ac:dyDescent="0.25">
      <c r="A28" s="23">
        <v>47</v>
      </c>
      <c r="B28" s="23">
        <v>1850</v>
      </c>
      <c r="C28" s="24" t="s">
        <v>40</v>
      </c>
      <c r="D28" s="25">
        <f>+'App.2-BA_ERZ'!D329+'App.2-BA_BRZ'!D329+'App.2-BA_HRZ'!D329+'App.2-BA_PRZ'!D329</f>
        <v>403340312.28000009</v>
      </c>
      <c r="E28" s="25">
        <f>+'App.2-BA_ERZ'!E329+'App.2-BA_BRZ'!E329+'App.2-BA_HRZ'!E329+'App.2-BA_PRZ'!E329</f>
        <v>0</v>
      </c>
      <c r="F28" s="998">
        <f>+'App.2-BA_ERZ'!F329+'App.2-BA_BRZ'!F329+'App.2-BA_HRZ'!F329+'App.2-BA_PRZ'!F329</f>
        <v>0</v>
      </c>
      <c r="G28" s="25">
        <f t="shared" si="9"/>
        <v>403340312.28000009</v>
      </c>
      <c r="H28" s="26">
        <f>+'App.2-BA_ERZ'!H329+'App.2-BA_BRZ'!H329+'App.2-BA_HRZ'!H329+'App.2-BA_PRZ'!H329</f>
        <v>40227173.659999996</v>
      </c>
      <c r="I28" s="26">
        <f>+'App.2-BA_ERZ'!I329+'App.2-BA_BRZ'!I329+'App.2-BA_HRZ'!I329+'App.2-BA_PRZ'!I329</f>
        <v>-4923287.62</v>
      </c>
      <c r="J28" s="27">
        <f t="shared" si="11"/>
        <v>438644198.32000005</v>
      </c>
      <c r="K28" s="30"/>
      <c r="L28" s="25">
        <f>+'App.2-BA_ERZ'!L329+'App.2-BA_BRZ'!L329+'App.2-BA_HRZ'!L329+'App.2-BA_PRZ'!L329</f>
        <v>-68252350.739999995</v>
      </c>
      <c r="M28" s="25">
        <f>+'App.2-BA_ERZ'!M329+'App.2-BA_BRZ'!M329+'App.2-BA_HRZ'!M329+'App.2-BA_PRZ'!M329</f>
        <v>0</v>
      </c>
      <c r="N28" s="25">
        <f>+'App.2-BA_ERZ'!N329+'App.2-BA_BRZ'!N329+'App.2-BA_HRZ'!N329+'App.2-BA_PRZ'!N329</f>
        <v>0</v>
      </c>
      <c r="O28" s="25">
        <f t="shared" si="4"/>
        <v>-68252350.739999995</v>
      </c>
      <c r="P28" s="26">
        <f>+'App.2-BA_ERZ'!P329+'App.2-BA_BRZ'!P329+'App.2-BA_HRZ'!P329+'App.2-BA_PRZ'!P329</f>
        <v>-14935440.59</v>
      </c>
      <c r="Q28" s="26">
        <f>+'App.2-BA_ERZ'!Q329+'App.2-BA_BRZ'!Q329+'App.2-BA_HRZ'!Q329+'App.2-BA_PRZ'!Q329</f>
        <v>924373.33000000007</v>
      </c>
      <c r="R28" s="27">
        <f t="shared" si="5"/>
        <v>-82263418</v>
      </c>
      <c r="S28" s="28">
        <f t="shared" si="0"/>
        <v>356380780.32000005</v>
      </c>
      <c r="V28" s="23">
        <v>47</v>
      </c>
      <c r="W28" s="23">
        <v>1850</v>
      </c>
      <c r="X28" s="24" t="s">
        <v>40</v>
      </c>
      <c r="Y28" s="25">
        <v>403340312.2800017</v>
      </c>
      <c r="Z28" s="25"/>
      <c r="AA28" s="25"/>
      <c r="AB28" s="25">
        <f t="shared" si="10"/>
        <v>403340312.2800017</v>
      </c>
      <c r="AC28" s="26">
        <v>40227173.660000004</v>
      </c>
      <c r="AD28" s="26">
        <v>-4923287.62</v>
      </c>
      <c r="AE28" s="27">
        <f t="shared" si="12"/>
        <v>438644198.32000172</v>
      </c>
      <c r="AF28" s="30"/>
      <c r="AG28" s="25">
        <v>-68252350.740000039</v>
      </c>
      <c r="AH28" s="25"/>
      <c r="AI28" s="25"/>
      <c r="AJ28" s="25">
        <f t="shared" si="6"/>
        <v>-68252350.740000039</v>
      </c>
      <c r="AK28" s="26">
        <v>-14935440.59</v>
      </c>
      <c r="AL28" s="26">
        <v>924373.33000000007</v>
      </c>
      <c r="AM28" s="27">
        <f t="shared" si="7"/>
        <v>-82263418.000000045</v>
      </c>
      <c r="AN28" s="28">
        <f t="shared" si="1"/>
        <v>356380780.32000166</v>
      </c>
      <c r="AP28" s="23">
        <v>47</v>
      </c>
      <c r="AQ28" s="23">
        <v>1850</v>
      </c>
      <c r="AR28" s="24" t="s">
        <v>40</v>
      </c>
      <c r="AS28" s="25">
        <f t="shared" si="8"/>
        <v>-1.6093254089355469E-6</v>
      </c>
      <c r="AT28" s="25">
        <f t="shared" si="2"/>
        <v>0</v>
      </c>
      <c r="AU28" s="25">
        <f t="shared" si="2"/>
        <v>0</v>
      </c>
      <c r="AV28" s="25">
        <f t="shared" si="2"/>
        <v>-1.6093254089355469E-6</v>
      </c>
      <c r="AW28" s="25">
        <f t="shared" si="2"/>
        <v>0</v>
      </c>
      <c r="AX28" s="25">
        <f t="shared" si="2"/>
        <v>0</v>
      </c>
      <c r="AY28" s="25">
        <f t="shared" si="2"/>
        <v>-1.6689300537109375E-6</v>
      </c>
      <c r="AZ28" s="30"/>
      <c r="BA28" s="25">
        <f t="shared" si="3"/>
        <v>0</v>
      </c>
      <c r="BB28" s="25">
        <f t="shared" si="3"/>
        <v>0</v>
      </c>
      <c r="BC28" s="25">
        <f t="shared" si="3"/>
        <v>0</v>
      </c>
      <c r="BD28" s="25">
        <f t="shared" si="3"/>
        <v>0</v>
      </c>
      <c r="BE28" s="26">
        <f t="shared" si="3"/>
        <v>0</v>
      </c>
      <c r="BF28" s="26">
        <f t="shared" si="3"/>
        <v>0</v>
      </c>
      <c r="BG28" s="27">
        <f t="shared" si="3"/>
        <v>0</v>
      </c>
      <c r="BH28" s="28">
        <f t="shared" si="3"/>
        <v>-1.6093254089355469E-6</v>
      </c>
    </row>
    <row r="29" spans="1:60" ht="15" x14ac:dyDescent="0.25">
      <c r="A29" s="23">
        <v>47</v>
      </c>
      <c r="B29" s="23">
        <v>1855</v>
      </c>
      <c r="C29" s="24" t="s">
        <v>41</v>
      </c>
      <c r="D29" s="25">
        <f>+'App.2-BA_ERZ'!D330+'App.2-BA_BRZ'!D330+'App.2-BA_HRZ'!D330+'App.2-BA_PRZ'!D330</f>
        <v>93187841.870000005</v>
      </c>
      <c r="E29" s="25">
        <f>+'App.2-BA_ERZ'!E330+'App.2-BA_BRZ'!E330+'App.2-BA_HRZ'!E330+'App.2-BA_PRZ'!E330</f>
        <v>0</v>
      </c>
      <c r="F29" s="998">
        <f>+'App.2-BA_ERZ'!F330+'App.2-BA_BRZ'!F330+'App.2-BA_HRZ'!F330+'App.2-BA_PRZ'!F330</f>
        <v>0</v>
      </c>
      <c r="G29" s="25">
        <f t="shared" si="9"/>
        <v>93187841.870000005</v>
      </c>
      <c r="H29" s="26">
        <f>+'App.2-BA_ERZ'!H330+'App.2-BA_BRZ'!H330+'App.2-BA_HRZ'!H330+'App.2-BA_PRZ'!H330</f>
        <v>8690266.5899999999</v>
      </c>
      <c r="I29" s="26">
        <f>+'App.2-BA_ERZ'!I330+'App.2-BA_BRZ'!I330+'App.2-BA_HRZ'!I330+'App.2-BA_PRZ'!I330</f>
        <v>-6400</v>
      </c>
      <c r="J29" s="27">
        <f t="shared" si="11"/>
        <v>101871708.46000001</v>
      </c>
      <c r="K29" s="30"/>
      <c r="L29" s="25">
        <f>+'App.2-BA_ERZ'!L330+'App.2-BA_BRZ'!L330+'App.2-BA_HRZ'!L330+'App.2-BA_PRZ'!L330</f>
        <v>-22084756.23</v>
      </c>
      <c r="M29" s="25">
        <f>+'App.2-BA_ERZ'!M330+'App.2-BA_BRZ'!M330+'App.2-BA_HRZ'!M330+'App.2-BA_PRZ'!M330</f>
        <v>0</v>
      </c>
      <c r="N29" s="25">
        <f>+'App.2-BA_ERZ'!N330+'App.2-BA_BRZ'!N330+'App.2-BA_HRZ'!N330+'App.2-BA_PRZ'!N330</f>
        <v>0</v>
      </c>
      <c r="O29" s="25">
        <f t="shared" si="4"/>
        <v>-22084756.23</v>
      </c>
      <c r="P29" s="26">
        <f>+'App.2-BA_ERZ'!P330+'App.2-BA_BRZ'!P330+'App.2-BA_HRZ'!P330+'App.2-BA_PRZ'!P330</f>
        <v>-4622277.0100000007</v>
      </c>
      <c r="Q29" s="26">
        <f>+'App.2-BA_ERZ'!Q330+'App.2-BA_BRZ'!Q330+'App.2-BA_HRZ'!Q330+'App.2-BA_PRZ'!Q330</f>
        <v>0</v>
      </c>
      <c r="R29" s="27">
        <f t="shared" si="5"/>
        <v>-26707033.240000002</v>
      </c>
      <c r="S29" s="28">
        <f t="shared" si="0"/>
        <v>75164675.219999999</v>
      </c>
      <c r="V29" s="23">
        <v>47</v>
      </c>
      <c r="W29" s="23">
        <v>1855</v>
      </c>
      <c r="X29" s="24" t="s">
        <v>41</v>
      </c>
      <c r="Y29" s="25">
        <v>93187841.870000005</v>
      </c>
      <c r="Z29" s="25"/>
      <c r="AA29" s="25"/>
      <c r="AB29" s="25">
        <f t="shared" si="10"/>
        <v>93187841.870000005</v>
      </c>
      <c r="AC29" s="26">
        <v>8690266.5899999999</v>
      </c>
      <c r="AD29" s="26">
        <v>-6400</v>
      </c>
      <c r="AE29" s="27">
        <f t="shared" si="12"/>
        <v>101871708.46000001</v>
      </c>
      <c r="AF29" s="30"/>
      <c r="AG29" s="25">
        <v>-22084756.230000004</v>
      </c>
      <c r="AH29" s="25"/>
      <c r="AI29" s="25"/>
      <c r="AJ29" s="25">
        <f t="shared" si="6"/>
        <v>-22084756.230000004</v>
      </c>
      <c r="AK29" s="26">
        <v>-4622277.01</v>
      </c>
      <c r="AL29" s="26">
        <v>0</v>
      </c>
      <c r="AM29" s="27">
        <f t="shared" si="7"/>
        <v>-26707033.240000002</v>
      </c>
      <c r="AN29" s="28">
        <f t="shared" si="1"/>
        <v>75164675.219999999</v>
      </c>
      <c r="AP29" s="23">
        <v>47</v>
      </c>
      <c r="AQ29" s="23">
        <v>1855</v>
      </c>
      <c r="AR29" s="24" t="s">
        <v>41</v>
      </c>
      <c r="AS29" s="25">
        <f t="shared" si="8"/>
        <v>0</v>
      </c>
      <c r="AT29" s="25">
        <f t="shared" si="2"/>
        <v>0</v>
      </c>
      <c r="AU29" s="25">
        <f t="shared" si="2"/>
        <v>0</v>
      </c>
      <c r="AV29" s="25">
        <f t="shared" si="2"/>
        <v>0</v>
      </c>
      <c r="AW29" s="25">
        <f t="shared" si="2"/>
        <v>0</v>
      </c>
      <c r="AX29" s="25">
        <f t="shared" si="2"/>
        <v>0</v>
      </c>
      <c r="AY29" s="25">
        <f t="shared" si="2"/>
        <v>0</v>
      </c>
      <c r="AZ29" s="30"/>
      <c r="BA29" s="25">
        <f t="shared" si="3"/>
        <v>0</v>
      </c>
      <c r="BB29" s="25">
        <f t="shared" si="3"/>
        <v>0</v>
      </c>
      <c r="BC29" s="25">
        <f t="shared" si="3"/>
        <v>0</v>
      </c>
      <c r="BD29" s="25">
        <f t="shared" si="3"/>
        <v>0</v>
      </c>
      <c r="BE29" s="26">
        <f t="shared" si="3"/>
        <v>0</v>
      </c>
      <c r="BF29" s="26">
        <f t="shared" si="3"/>
        <v>0</v>
      </c>
      <c r="BG29" s="27">
        <f t="shared" si="3"/>
        <v>0</v>
      </c>
      <c r="BH29" s="28">
        <f t="shared" si="3"/>
        <v>0</v>
      </c>
    </row>
    <row r="30" spans="1:60" ht="15" x14ac:dyDescent="0.25">
      <c r="A30" s="23">
        <v>47</v>
      </c>
      <c r="B30" s="23">
        <v>1860</v>
      </c>
      <c r="C30" s="24" t="s">
        <v>42</v>
      </c>
      <c r="D30" s="25">
        <f>+'App.2-BA_ERZ'!D331+'App.2-BA_BRZ'!D331+'App.2-BA_HRZ'!D331+'App.2-BA_PRZ'!D331</f>
        <v>216792911.18000001</v>
      </c>
      <c r="E30" s="25">
        <f>+'App.2-BA_ERZ'!E331+'App.2-BA_BRZ'!E331+'App.2-BA_HRZ'!E331+'App.2-BA_PRZ'!E331</f>
        <v>0</v>
      </c>
      <c r="F30" s="998">
        <f>+'App.2-BA_ERZ'!F331+'App.2-BA_BRZ'!F331+'App.2-BA_HRZ'!F331+'App.2-BA_PRZ'!F331</f>
        <v>0</v>
      </c>
      <c r="G30" s="25">
        <f t="shared" si="9"/>
        <v>216792911.18000001</v>
      </c>
      <c r="H30" s="26">
        <f>+'App.2-BA_ERZ'!H331+'App.2-BA_BRZ'!H331+'App.2-BA_HRZ'!H331+'App.2-BA_PRZ'!H331</f>
        <v>16464860.519999998</v>
      </c>
      <c r="I30" s="26">
        <f>+'App.2-BA_ERZ'!I331+'App.2-BA_BRZ'!I331+'App.2-BA_HRZ'!I331+'App.2-BA_PRZ'!I331</f>
        <v>-1676724.85</v>
      </c>
      <c r="J30" s="27">
        <f t="shared" si="11"/>
        <v>231581046.85000002</v>
      </c>
      <c r="K30" s="30"/>
      <c r="L30" s="25">
        <f>+'App.2-BA_ERZ'!L331+'App.2-BA_BRZ'!L331+'App.2-BA_HRZ'!L331+'App.2-BA_PRZ'!L331</f>
        <v>-72540366.980000004</v>
      </c>
      <c r="M30" s="25">
        <f>+'App.2-BA_ERZ'!M331+'App.2-BA_BRZ'!M331+'App.2-BA_HRZ'!M331+'App.2-BA_PRZ'!M331</f>
        <v>0</v>
      </c>
      <c r="N30" s="25">
        <f>+'App.2-BA_ERZ'!N331+'App.2-BA_BRZ'!N331+'App.2-BA_HRZ'!N331+'App.2-BA_PRZ'!N331</f>
        <v>0</v>
      </c>
      <c r="O30" s="25">
        <f t="shared" si="4"/>
        <v>-72540366.980000004</v>
      </c>
      <c r="P30" s="26">
        <f>+'App.2-BA_ERZ'!P331+'App.2-BA_BRZ'!P331+'App.2-BA_HRZ'!P331+'App.2-BA_PRZ'!P331</f>
        <v>-17329764.859999999</v>
      </c>
      <c r="Q30" s="26">
        <f>+'App.2-BA_ERZ'!Q331+'App.2-BA_BRZ'!Q331+'App.2-BA_HRZ'!Q331+'App.2-BA_PRZ'!Q331</f>
        <v>449443.37000000005</v>
      </c>
      <c r="R30" s="27">
        <f t="shared" si="5"/>
        <v>-89420688.469999999</v>
      </c>
      <c r="S30" s="28">
        <f t="shared" si="0"/>
        <v>142160358.38000003</v>
      </c>
      <c r="V30" s="23">
        <v>47</v>
      </c>
      <c r="W30" s="23">
        <v>1860</v>
      </c>
      <c r="X30" s="24" t="s">
        <v>42</v>
      </c>
      <c r="Y30" s="25">
        <v>216792911.18000001</v>
      </c>
      <c r="Z30" s="25"/>
      <c r="AA30" s="25"/>
      <c r="AB30" s="25">
        <f t="shared" si="10"/>
        <v>216792911.18000001</v>
      </c>
      <c r="AC30" s="26">
        <v>16464860.519999998</v>
      </c>
      <c r="AD30" s="26">
        <v>-1676724.85</v>
      </c>
      <c r="AE30" s="27">
        <f t="shared" si="12"/>
        <v>231581046.85000002</v>
      </c>
      <c r="AF30" s="30"/>
      <c r="AG30" s="25">
        <v>-72540366.980000436</v>
      </c>
      <c r="AH30" s="25"/>
      <c r="AI30" s="25"/>
      <c r="AJ30" s="25">
        <f t="shared" si="6"/>
        <v>-72540366.980000436</v>
      </c>
      <c r="AK30" s="26">
        <v>-17329764.859999999</v>
      </c>
      <c r="AL30" s="26">
        <v>449443.37000000005</v>
      </c>
      <c r="AM30" s="27">
        <f t="shared" si="7"/>
        <v>-89420688.470000431</v>
      </c>
      <c r="AN30" s="28">
        <f t="shared" si="1"/>
        <v>142160358.37999958</v>
      </c>
      <c r="AP30" s="23">
        <v>47</v>
      </c>
      <c r="AQ30" s="23">
        <v>1860</v>
      </c>
      <c r="AR30" s="24" t="s">
        <v>42</v>
      </c>
      <c r="AS30" s="25">
        <f t="shared" si="8"/>
        <v>0</v>
      </c>
      <c r="AT30" s="25">
        <f t="shared" ref="AT30:AT59" si="13">+E30-Z30</f>
        <v>0</v>
      </c>
      <c r="AU30" s="25">
        <f t="shared" ref="AU30:AU59" si="14">+F30-AA30</f>
        <v>0</v>
      </c>
      <c r="AV30" s="25">
        <f t="shared" ref="AV30:AV59" si="15">+G30-AB30</f>
        <v>0</v>
      </c>
      <c r="AW30" s="25">
        <f t="shared" ref="AW30:AW59" si="16">+H30-AC30</f>
        <v>0</v>
      </c>
      <c r="AX30" s="25">
        <f t="shared" ref="AX30:AX59" si="17">+I30-AD30</f>
        <v>0</v>
      </c>
      <c r="AY30" s="25">
        <f t="shared" ref="AY30:AY59" si="18">+J30-AE30</f>
        <v>0</v>
      </c>
      <c r="AZ30" s="30"/>
      <c r="BA30" s="25">
        <f t="shared" ref="BA30:BA59" si="19">+L30-AG30</f>
        <v>4.3213367462158203E-7</v>
      </c>
      <c r="BB30" s="25">
        <f t="shared" ref="BB30:BB59" si="20">+M30-AH30</f>
        <v>0</v>
      </c>
      <c r="BC30" s="25">
        <f t="shared" ref="BC30:BC59" si="21">+N30-AI30</f>
        <v>0</v>
      </c>
      <c r="BD30" s="25">
        <f t="shared" ref="BD30:BD59" si="22">+O30-AJ30</f>
        <v>4.3213367462158203E-7</v>
      </c>
      <c r="BE30" s="26">
        <f t="shared" ref="BE30:BE59" si="23">+P30-AK30</f>
        <v>0</v>
      </c>
      <c r="BF30" s="26">
        <f t="shared" ref="BF30:BF59" si="24">+Q30-AL30</f>
        <v>0</v>
      </c>
      <c r="BG30" s="27">
        <f t="shared" ref="BG30:BG59" si="25">+R30-AM30</f>
        <v>4.3213367462158203E-7</v>
      </c>
      <c r="BH30" s="28">
        <f t="shared" ref="BH30:BH59" si="26">+S30-AN30</f>
        <v>4.4703483581542969E-7</v>
      </c>
    </row>
    <row r="31" spans="1:60" ht="15" x14ac:dyDescent="0.25">
      <c r="A31" s="46">
        <v>47</v>
      </c>
      <c r="B31" s="46">
        <v>1865</v>
      </c>
      <c r="C31" s="47" t="s">
        <v>43</v>
      </c>
      <c r="D31" s="25">
        <f>+'App.2-BA_ERZ'!D332+'App.2-BA_BRZ'!D332+'App.2-BA_HRZ'!D332+'App.2-BA_PRZ'!D332</f>
        <v>0</v>
      </c>
      <c r="E31" s="25">
        <f>+'App.2-BA_ERZ'!E332+'App.2-BA_BRZ'!E332+'App.2-BA_HRZ'!E332+'App.2-BA_PRZ'!E332</f>
        <v>0</v>
      </c>
      <c r="F31" s="998">
        <f>+'App.2-BA_ERZ'!F332+'App.2-BA_BRZ'!F332+'App.2-BA_HRZ'!F332+'App.2-BA_PRZ'!F332</f>
        <v>0</v>
      </c>
      <c r="G31" s="25"/>
      <c r="H31" s="26">
        <f>+'App.2-BA_ERZ'!H332+'App.2-BA_BRZ'!H332+'App.2-BA_HRZ'!H332+'App.2-BA_PRZ'!H332</f>
        <v>0</v>
      </c>
      <c r="I31" s="26">
        <f>+'App.2-BA_ERZ'!I332+'App.2-BA_BRZ'!I332+'App.2-BA_HRZ'!I332+'App.2-BA_PRZ'!I332</f>
        <v>0</v>
      </c>
      <c r="J31" s="27">
        <f t="shared" si="11"/>
        <v>0</v>
      </c>
      <c r="K31" s="30"/>
      <c r="L31" s="45">
        <f>+'App.2-BA_ERZ'!L332+'App.2-BA_BRZ'!L332+'App.2-BA_HRZ'!L332+'App.2-BA_PRZ'!L332</f>
        <v>0</v>
      </c>
      <c r="M31" s="45">
        <f>+'App.2-BA_ERZ'!M332+'App.2-BA_BRZ'!M332+'App.2-BA_HRZ'!M332+'App.2-BA_PRZ'!M332</f>
        <v>0</v>
      </c>
      <c r="N31" s="45">
        <f>+'App.2-BA_ERZ'!N332+'App.2-BA_BRZ'!N332+'App.2-BA_HRZ'!N332+'App.2-BA_PRZ'!N332</f>
        <v>0</v>
      </c>
      <c r="O31" s="45">
        <f t="shared" si="4"/>
        <v>0</v>
      </c>
      <c r="P31" s="26">
        <f>+'App.2-BA_ERZ'!P332+'App.2-BA_BRZ'!P332+'App.2-BA_HRZ'!P332+'App.2-BA_PRZ'!P332</f>
        <v>0</v>
      </c>
      <c r="Q31" s="26">
        <f>+'App.2-BA_ERZ'!Q332+'App.2-BA_BRZ'!Q332+'App.2-BA_HRZ'!Q332+'App.2-BA_PRZ'!Q332</f>
        <v>0</v>
      </c>
      <c r="R31" s="27">
        <f t="shared" si="5"/>
        <v>0</v>
      </c>
      <c r="S31" s="28">
        <f t="shared" si="0"/>
        <v>0</v>
      </c>
      <c r="V31" s="46">
        <v>47</v>
      </c>
      <c r="W31" s="46">
        <v>1865</v>
      </c>
      <c r="X31" s="47" t="s">
        <v>43</v>
      </c>
      <c r="Y31" s="25">
        <v>0</v>
      </c>
      <c r="Z31" s="25"/>
      <c r="AA31" s="25"/>
      <c r="AB31" s="25"/>
      <c r="AC31" s="26">
        <v>0</v>
      </c>
      <c r="AD31" s="26">
        <v>0</v>
      </c>
      <c r="AE31" s="27">
        <f t="shared" si="12"/>
        <v>0</v>
      </c>
      <c r="AF31" s="30"/>
      <c r="AG31" s="45">
        <v>0</v>
      </c>
      <c r="AH31" s="45"/>
      <c r="AI31" s="45"/>
      <c r="AJ31" s="45">
        <f t="shared" si="6"/>
        <v>0</v>
      </c>
      <c r="AK31" s="26"/>
      <c r="AL31" s="26">
        <v>0</v>
      </c>
      <c r="AM31" s="27">
        <f t="shared" si="7"/>
        <v>0</v>
      </c>
      <c r="AN31" s="28">
        <f t="shared" si="1"/>
        <v>0</v>
      </c>
      <c r="AP31" s="46">
        <v>47</v>
      </c>
      <c r="AQ31" s="46">
        <v>1865</v>
      </c>
      <c r="AR31" s="47" t="s">
        <v>43</v>
      </c>
      <c r="AS31" s="25">
        <f t="shared" si="8"/>
        <v>0</v>
      </c>
      <c r="AT31" s="25">
        <f t="shared" si="13"/>
        <v>0</v>
      </c>
      <c r="AU31" s="25">
        <f t="shared" si="14"/>
        <v>0</v>
      </c>
      <c r="AV31" s="25">
        <f t="shared" si="15"/>
        <v>0</v>
      </c>
      <c r="AW31" s="25">
        <f t="shared" si="16"/>
        <v>0</v>
      </c>
      <c r="AX31" s="25">
        <f t="shared" si="17"/>
        <v>0</v>
      </c>
      <c r="AY31" s="25">
        <f t="shared" si="18"/>
        <v>0</v>
      </c>
      <c r="AZ31" s="30"/>
      <c r="BA31" s="45">
        <f t="shared" si="19"/>
        <v>0</v>
      </c>
      <c r="BB31" s="45">
        <f t="shared" si="20"/>
        <v>0</v>
      </c>
      <c r="BC31" s="45">
        <f t="shared" si="21"/>
        <v>0</v>
      </c>
      <c r="BD31" s="45">
        <f t="shared" si="22"/>
        <v>0</v>
      </c>
      <c r="BE31" s="26">
        <f t="shared" si="23"/>
        <v>0</v>
      </c>
      <c r="BF31" s="26">
        <f t="shared" si="24"/>
        <v>0</v>
      </c>
      <c r="BG31" s="27">
        <f t="shared" si="25"/>
        <v>0</v>
      </c>
      <c r="BH31" s="28">
        <f t="shared" si="26"/>
        <v>0</v>
      </c>
    </row>
    <row r="32" spans="1:60" ht="15" x14ac:dyDescent="0.25">
      <c r="A32" s="23">
        <v>47</v>
      </c>
      <c r="B32" s="23">
        <v>1875</v>
      </c>
      <c r="C32" s="24" t="s">
        <v>44</v>
      </c>
      <c r="D32" s="25">
        <f>+'App.2-BA_ERZ'!D333+'App.2-BA_BRZ'!D333+'App.2-BA_HRZ'!D333+'App.2-BA_PRZ'!D333</f>
        <v>2118900.58</v>
      </c>
      <c r="E32" s="25">
        <f>+'App.2-BA_ERZ'!E333+'App.2-BA_BRZ'!E333+'App.2-BA_HRZ'!E333+'App.2-BA_PRZ'!E333</f>
        <v>0</v>
      </c>
      <c r="F32" s="998">
        <f>+'App.2-BA_ERZ'!F333+'App.2-BA_BRZ'!F333+'App.2-BA_HRZ'!F333+'App.2-BA_PRZ'!F333</f>
        <v>0</v>
      </c>
      <c r="G32" s="25">
        <f t="shared" si="9"/>
        <v>2118900.58</v>
      </c>
      <c r="H32" s="26">
        <f>+'App.2-BA_ERZ'!H333+'App.2-BA_BRZ'!H333+'App.2-BA_HRZ'!H333+'App.2-BA_PRZ'!H333</f>
        <v>0</v>
      </c>
      <c r="I32" s="26">
        <f>+'App.2-BA_ERZ'!I333+'App.2-BA_BRZ'!I333+'App.2-BA_HRZ'!I333+'App.2-BA_PRZ'!I333</f>
        <v>0</v>
      </c>
      <c r="J32" s="27">
        <f t="shared" si="11"/>
        <v>2118900.58</v>
      </c>
      <c r="K32" s="30"/>
      <c r="L32" s="25">
        <f>+'App.2-BA_ERZ'!L333+'App.2-BA_BRZ'!L333+'App.2-BA_HRZ'!L333+'App.2-BA_PRZ'!L333</f>
        <v>-486634.06000000006</v>
      </c>
      <c r="M32" s="25">
        <f>+'App.2-BA_ERZ'!M333+'App.2-BA_BRZ'!M333+'App.2-BA_HRZ'!M333+'App.2-BA_PRZ'!M333</f>
        <v>0</v>
      </c>
      <c r="N32" s="25">
        <f>+'App.2-BA_ERZ'!N333+'App.2-BA_BRZ'!N333+'App.2-BA_HRZ'!N333+'App.2-BA_PRZ'!N333</f>
        <v>0</v>
      </c>
      <c r="O32" s="25">
        <f t="shared" si="4"/>
        <v>-486634.06000000006</v>
      </c>
      <c r="P32" s="26">
        <f>+'App.2-BA_ERZ'!P333+'App.2-BA_BRZ'!P333+'App.2-BA_HRZ'!P333+'App.2-BA_PRZ'!P333</f>
        <v>-90578.74</v>
      </c>
      <c r="Q32" s="26">
        <f>+'App.2-BA_ERZ'!Q333+'App.2-BA_BRZ'!Q333+'App.2-BA_HRZ'!Q333+'App.2-BA_PRZ'!Q333</f>
        <v>0</v>
      </c>
      <c r="R32" s="27">
        <f t="shared" si="5"/>
        <v>-577212.80000000005</v>
      </c>
      <c r="S32" s="28">
        <f t="shared" si="0"/>
        <v>1541687.78</v>
      </c>
      <c r="V32" s="23">
        <v>47</v>
      </c>
      <c r="W32" s="23">
        <v>1875</v>
      </c>
      <c r="X32" s="24" t="s">
        <v>44</v>
      </c>
      <c r="Y32" s="25">
        <v>2118900.58</v>
      </c>
      <c r="Z32" s="25"/>
      <c r="AA32" s="25"/>
      <c r="AB32" s="25">
        <f t="shared" si="10"/>
        <v>2118900.58</v>
      </c>
      <c r="AC32" s="26">
        <v>0</v>
      </c>
      <c r="AD32" s="26">
        <v>0</v>
      </c>
      <c r="AE32" s="27">
        <f t="shared" si="12"/>
        <v>2118900.58</v>
      </c>
      <c r="AF32" s="30"/>
      <c r="AG32" s="25">
        <v>-486634.06000000006</v>
      </c>
      <c r="AH32" s="25"/>
      <c r="AI32" s="25"/>
      <c r="AJ32" s="25">
        <f t="shared" si="6"/>
        <v>-486634.06000000006</v>
      </c>
      <c r="AK32" s="26">
        <v>-90578.74</v>
      </c>
      <c r="AL32" s="26">
        <v>0</v>
      </c>
      <c r="AM32" s="27">
        <f t="shared" si="7"/>
        <v>-577212.80000000005</v>
      </c>
      <c r="AN32" s="28">
        <f t="shared" si="1"/>
        <v>1541687.78</v>
      </c>
      <c r="AP32" s="23">
        <v>47</v>
      </c>
      <c r="AQ32" s="23">
        <v>1875</v>
      </c>
      <c r="AR32" s="24" t="s">
        <v>44</v>
      </c>
      <c r="AS32" s="25">
        <f t="shared" si="8"/>
        <v>0</v>
      </c>
      <c r="AT32" s="25">
        <f t="shared" si="13"/>
        <v>0</v>
      </c>
      <c r="AU32" s="25">
        <f t="shared" si="14"/>
        <v>0</v>
      </c>
      <c r="AV32" s="25">
        <f t="shared" si="15"/>
        <v>0</v>
      </c>
      <c r="AW32" s="25">
        <f t="shared" si="16"/>
        <v>0</v>
      </c>
      <c r="AX32" s="25">
        <f t="shared" si="17"/>
        <v>0</v>
      </c>
      <c r="AY32" s="25">
        <f t="shared" si="18"/>
        <v>0</v>
      </c>
      <c r="AZ32" s="30"/>
      <c r="BA32" s="25">
        <f t="shared" si="19"/>
        <v>0</v>
      </c>
      <c r="BB32" s="25">
        <f t="shared" si="20"/>
        <v>0</v>
      </c>
      <c r="BC32" s="25">
        <f t="shared" si="21"/>
        <v>0</v>
      </c>
      <c r="BD32" s="25">
        <f t="shared" si="22"/>
        <v>0</v>
      </c>
      <c r="BE32" s="26">
        <f t="shared" si="23"/>
        <v>0</v>
      </c>
      <c r="BF32" s="26">
        <f t="shared" si="24"/>
        <v>0</v>
      </c>
      <c r="BG32" s="27">
        <f t="shared" si="25"/>
        <v>0</v>
      </c>
      <c r="BH32" s="28">
        <f t="shared" si="26"/>
        <v>0</v>
      </c>
    </row>
    <row r="33" spans="1:60" ht="15" x14ac:dyDescent="0.25">
      <c r="A33" s="23" t="s">
        <v>29</v>
      </c>
      <c r="B33" s="23">
        <v>1905</v>
      </c>
      <c r="C33" s="24" t="s">
        <v>30</v>
      </c>
      <c r="D33" s="25">
        <f>+'App.2-BA_ERZ'!D334+'App.2-BA_BRZ'!D334+'App.2-BA_HRZ'!D334+'App.2-BA_PRZ'!D334</f>
        <v>0</v>
      </c>
      <c r="E33" s="25">
        <f>+'App.2-BA_ERZ'!E334+'App.2-BA_BRZ'!E334+'App.2-BA_HRZ'!E334+'App.2-BA_PRZ'!E334</f>
        <v>0</v>
      </c>
      <c r="F33" s="998">
        <f>+'App.2-BA_ERZ'!F334+'App.2-BA_BRZ'!F334+'App.2-BA_HRZ'!F334+'App.2-BA_PRZ'!F334</f>
        <v>0</v>
      </c>
      <c r="G33" s="25">
        <f t="shared" si="9"/>
        <v>0</v>
      </c>
      <c r="H33" s="26">
        <f>+'App.2-BA_ERZ'!H334+'App.2-BA_BRZ'!H334+'App.2-BA_HRZ'!H334+'App.2-BA_PRZ'!H334</f>
        <v>0</v>
      </c>
      <c r="I33" s="26">
        <f>+'App.2-BA_ERZ'!I334+'App.2-BA_BRZ'!I334+'App.2-BA_HRZ'!I334+'App.2-BA_PRZ'!I334</f>
        <v>0</v>
      </c>
      <c r="J33" s="27">
        <f t="shared" si="11"/>
        <v>0</v>
      </c>
      <c r="K33" s="30"/>
      <c r="L33" s="25">
        <f>+'App.2-BA_ERZ'!L334+'App.2-BA_BRZ'!L334+'App.2-BA_HRZ'!L334+'App.2-BA_PRZ'!L334</f>
        <v>0</v>
      </c>
      <c r="M33" s="25">
        <f>+'App.2-BA_ERZ'!M334+'App.2-BA_BRZ'!M334+'App.2-BA_HRZ'!M334+'App.2-BA_PRZ'!M334</f>
        <v>0</v>
      </c>
      <c r="N33" s="25">
        <f>+'App.2-BA_ERZ'!N334+'App.2-BA_BRZ'!N334+'App.2-BA_HRZ'!N334+'App.2-BA_PRZ'!N334</f>
        <v>0</v>
      </c>
      <c r="O33" s="25">
        <f t="shared" si="4"/>
        <v>0</v>
      </c>
      <c r="P33" s="26">
        <f>+'App.2-BA_ERZ'!P334+'App.2-BA_BRZ'!P334+'App.2-BA_HRZ'!P334+'App.2-BA_PRZ'!P334</f>
        <v>0</v>
      </c>
      <c r="Q33" s="26">
        <f>+'App.2-BA_ERZ'!Q334+'App.2-BA_BRZ'!Q334+'App.2-BA_HRZ'!Q334+'App.2-BA_PRZ'!Q334</f>
        <v>0</v>
      </c>
      <c r="R33" s="27">
        <f t="shared" si="5"/>
        <v>0</v>
      </c>
      <c r="S33" s="28">
        <f t="shared" si="0"/>
        <v>0</v>
      </c>
      <c r="V33" s="23" t="s">
        <v>29</v>
      </c>
      <c r="W33" s="23">
        <v>1905</v>
      </c>
      <c r="X33" s="24" t="s">
        <v>30</v>
      </c>
      <c r="Y33" s="25">
        <v>0</v>
      </c>
      <c r="Z33" s="25"/>
      <c r="AA33" s="25"/>
      <c r="AB33" s="25">
        <f t="shared" si="10"/>
        <v>0</v>
      </c>
      <c r="AC33" s="26">
        <v>0</v>
      </c>
      <c r="AD33" s="26">
        <v>0</v>
      </c>
      <c r="AE33" s="27">
        <f t="shared" si="12"/>
        <v>0</v>
      </c>
      <c r="AF33" s="30"/>
      <c r="AG33" s="25">
        <v>0</v>
      </c>
      <c r="AH33" s="25"/>
      <c r="AI33" s="25"/>
      <c r="AJ33" s="25">
        <f t="shared" si="6"/>
        <v>0</v>
      </c>
      <c r="AK33" s="26">
        <v>0</v>
      </c>
      <c r="AL33" s="26">
        <v>0</v>
      </c>
      <c r="AM33" s="27">
        <f t="shared" si="7"/>
        <v>0</v>
      </c>
      <c r="AN33" s="28">
        <f t="shared" si="1"/>
        <v>0</v>
      </c>
      <c r="AP33" s="23" t="s">
        <v>29</v>
      </c>
      <c r="AQ33" s="23">
        <v>1905</v>
      </c>
      <c r="AR33" s="24" t="s">
        <v>30</v>
      </c>
      <c r="AS33" s="25">
        <f t="shared" si="8"/>
        <v>0</v>
      </c>
      <c r="AT33" s="25">
        <f t="shared" si="13"/>
        <v>0</v>
      </c>
      <c r="AU33" s="25">
        <f t="shared" si="14"/>
        <v>0</v>
      </c>
      <c r="AV33" s="25">
        <f t="shared" si="15"/>
        <v>0</v>
      </c>
      <c r="AW33" s="25">
        <f t="shared" si="16"/>
        <v>0</v>
      </c>
      <c r="AX33" s="25">
        <f t="shared" si="17"/>
        <v>0</v>
      </c>
      <c r="AY33" s="25">
        <f t="shared" si="18"/>
        <v>0</v>
      </c>
      <c r="AZ33" s="30"/>
      <c r="BA33" s="25">
        <f t="shared" si="19"/>
        <v>0</v>
      </c>
      <c r="BB33" s="25">
        <f t="shared" si="20"/>
        <v>0</v>
      </c>
      <c r="BC33" s="25">
        <f t="shared" si="21"/>
        <v>0</v>
      </c>
      <c r="BD33" s="25">
        <f t="shared" si="22"/>
        <v>0</v>
      </c>
      <c r="BE33" s="26">
        <f t="shared" si="23"/>
        <v>0</v>
      </c>
      <c r="BF33" s="26">
        <f t="shared" si="24"/>
        <v>0</v>
      </c>
      <c r="BG33" s="27">
        <f t="shared" si="25"/>
        <v>0</v>
      </c>
      <c r="BH33" s="28">
        <f t="shared" si="26"/>
        <v>0</v>
      </c>
    </row>
    <row r="34" spans="1:60" ht="15" x14ac:dyDescent="0.25">
      <c r="A34" s="23">
        <v>47</v>
      </c>
      <c r="B34" s="23">
        <v>1908</v>
      </c>
      <c r="C34" s="24" t="s">
        <v>45</v>
      </c>
      <c r="D34" s="25">
        <f>+'App.2-BA_ERZ'!D335+'App.2-BA_BRZ'!D335+'App.2-BA_HRZ'!D335+'App.2-BA_PRZ'!D335</f>
        <v>79498150.893883735</v>
      </c>
      <c r="E34" s="25">
        <f>+'App.2-BA_ERZ'!E335+'App.2-BA_BRZ'!E335+'App.2-BA_HRZ'!E335+'App.2-BA_PRZ'!E335</f>
        <v>0</v>
      </c>
      <c r="F34" s="998">
        <f>+'App.2-BA_ERZ'!F335+'App.2-BA_BRZ'!F335+'App.2-BA_HRZ'!F335+'App.2-BA_PRZ'!F335</f>
        <v>0</v>
      </c>
      <c r="G34" s="25">
        <f t="shared" si="9"/>
        <v>79498150.893883735</v>
      </c>
      <c r="H34" s="26">
        <f>+'App.2-BA_ERZ'!H335+'App.2-BA_BRZ'!H335+'App.2-BA_HRZ'!H335+'App.2-BA_PRZ'!H335</f>
        <v>1739895.78</v>
      </c>
      <c r="I34" s="26">
        <f>+'App.2-BA_ERZ'!I335+'App.2-BA_BRZ'!I335+'App.2-BA_HRZ'!I335+'App.2-BA_PRZ'!I335</f>
        <v>0</v>
      </c>
      <c r="J34" s="27">
        <f t="shared" si="11"/>
        <v>81238046.673883736</v>
      </c>
      <c r="K34" s="30"/>
      <c r="L34" s="25">
        <f>+'App.2-BA_ERZ'!L335+'App.2-BA_BRZ'!L335+'App.2-BA_HRZ'!L335+'App.2-BA_PRZ'!L335</f>
        <v>-12590961.279999999</v>
      </c>
      <c r="M34" s="25">
        <f>+'App.2-BA_ERZ'!M335+'App.2-BA_BRZ'!M335+'App.2-BA_HRZ'!M335+'App.2-BA_PRZ'!M335</f>
        <v>0</v>
      </c>
      <c r="N34" s="25">
        <f>+'App.2-BA_ERZ'!N335+'App.2-BA_BRZ'!N335+'App.2-BA_HRZ'!N335+'App.2-BA_PRZ'!N335</f>
        <v>0</v>
      </c>
      <c r="O34" s="25">
        <f t="shared" si="4"/>
        <v>-12590961.279999999</v>
      </c>
      <c r="P34" s="26">
        <f>+'App.2-BA_ERZ'!P335+'App.2-BA_BRZ'!P335+'App.2-BA_HRZ'!P335+'App.2-BA_PRZ'!P335</f>
        <v>-2314169.3200000003</v>
      </c>
      <c r="Q34" s="26">
        <f>+'App.2-BA_ERZ'!Q335+'App.2-BA_BRZ'!Q335+'App.2-BA_HRZ'!Q335+'App.2-BA_PRZ'!Q335</f>
        <v>0</v>
      </c>
      <c r="R34" s="27">
        <f t="shared" si="5"/>
        <v>-14905130.6</v>
      </c>
      <c r="S34" s="28">
        <f t="shared" si="0"/>
        <v>66332916.073883735</v>
      </c>
      <c r="V34" s="23">
        <v>47</v>
      </c>
      <c r="W34" s="23">
        <v>1908</v>
      </c>
      <c r="X34" s="24" t="s">
        <v>45</v>
      </c>
      <c r="Y34" s="25">
        <v>79498150.890000001</v>
      </c>
      <c r="Z34" s="25"/>
      <c r="AA34" s="25"/>
      <c r="AB34" s="25">
        <f t="shared" si="10"/>
        <v>79498150.890000001</v>
      </c>
      <c r="AC34" s="26">
        <v>1739895.78</v>
      </c>
      <c r="AD34" s="26">
        <v>0</v>
      </c>
      <c r="AE34" s="27">
        <f t="shared" si="12"/>
        <v>81238046.670000002</v>
      </c>
      <c r="AF34" s="30"/>
      <c r="AG34" s="25">
        <v>-12590961.290000001</v>
      </c>
      <c r="AH34" s="25"/>
      <c r="AI34" s="25"/>
      <c r="AJ34" s="25">
        <f t="shared" si="6"/>
        <v>-12590961.290000001</v>
      </c>
      <c r="AK34" s="26">
        <v>-2314169.3200000003</v>
      </c>
      <c r="AL34" s="26">
        <v>0</v>
      </c>
      <c r="AM34" s="27">
        <f t="shared" si="7"/>
        <v>-14905130.610000001</v>
      </c>
      <c r="AN34" s="28">
        <f t="shared" si="1"/>
        <v>66332916.060000002</v>
      </c>
      <c r="AP34" s="23">
        <v>47</v>
      </c>
      <c r="AQ34" s="23">
        <v>1908</v>
      </c>
      <c r="AR34" s="24" t="s">
        <v>45</v>
      </c>
      <c r="AS34" s="25">
        <f t="shared" si="8"/>
        <v>3.8837343454360962E-3</v>
      </c>
      <c r="AT34" s="25">
        <f t="shared" si="13"/>
        <v>0</v>
      </c>
      <c r="AU34" s="25">
        <f t="shared" si="14"/>
        <v>0</v>
      </c>
      <c r="AV34" s="25">
        <f t="shared" si="15"/>
        <v>3.8837343454360962E-3</v>
      </c>
      <c r="AW34" s="25">
        <f t="shared" si="16"/>
        <v>0</v>
      </c>
      <c r="AX34" s="25">
        <f t="shared" si="17"/>
        <v>0</v>
      </c>
      <c r="AY34" s="25">
        <f t="shared" si="18"/>
        <v>3.8837343454360962E-3</v>
      </c>
      <c r="AZ34" s="30"/>
      <c r="BA34" s="25">
        <f t="shared" si="19"/>
        <v>1.0000001639127731E-2</v>
      </c>
      <c r="BB34" s="25">
        <f t="shared" si="20"/>
        <v>0</v>
      </c>
      <c r="BC34" s="25">
        <f t="shared" si="21"/>
        <v>0</v>
      </c>
      <c r="BD34" s="25">
        <f t="shared" si="22"/>
        <v>1.0000001639127731E-2</v>
      </c>
      <c r="BE34" s="26">
        <f t="shared" si="23"/>
        <v>0</v>
      </c>
      <c r="BF34" s="26">
        <f t="shared" si="24"/>
        <v>0</v>
      </c>
      <c r="BG34" s="27">
        <f t="shared" si="25"/>
        <v>1.0000001639127731E-2</v>
      </c>
      <c r="BH34" s="28">
        <f t="shared" si="26"/>
        <v>1.3883732259273529E-2</v>
      </c>
    </row>
    <row r="35" spans="1:60" ht="15" x14ac:dyDescent="0.25">
      <c r="A35" s="23">
        <v>13</v>
      </c>
      <c r="B35" s="23">
        <v>1910</v>
      </c>
      <c r="C35" s="24" t="s">
        <v>32</v>
      </c>
      <c r="D35" s="25">
        <f>+'App.2-BA_ERZ'!D336+'App.2-BA_BRZ'!D336+'App.2-BA_HRZ'!D336+'App.2-BA_PRZ'!D336</f>
        <v>0</v>
      </c>
      <c r="E35" s="25">
        <f>+'App.2-BA_ERZ'!E336+'App.2-BA_BRZ'!E336+'App.2-BA_HRZ'!E336+'App.2-BA_PRZ'!E336</f>
        <v>0</v>
      </c>
      <c r="F35" s="998">
        <f>+'App.2-BA_ERZ'!F336+'App.2-BA_BRZ'!F336+'App.2-BA_HRZ'!F336+'App.2-BA_PRZ'!F336</f>
        <v>0</v>
      </c>
      <c r="G35" s="25">
        <f t="shared" si="9"/>
        <v>0</v>
      </c>
      <c r="H35" s="26">
        <f>+'App.2-BA_ERZ'!H336+'App.2-BA_BRZ'!H336+'App.2-BA_HRZ'!H336+'App.2-BA_PRZ'!H336</f>
        <v>0</v>
      </c>
      <c r="I35" s="26">
        <f>+'App.2-BA_ERZ'!I336+'App.2-BA_BRZ'!I336+'App.2-BA_HRZ'!I336+'App.2-BA_PRZ'!I336</f>
        <v>0</v>
      </c>
      <c r="J35" s="27">
        <f t="shared" si="11"/>
        <v>0</v>
      </c>
      <c r="K35" s="30"/>
      <c r="L35" s="25">
        <f>+'App.2-BA_ERZ'!L336+'App.2-BA_BRZ'!L336+'App.2-BA_HRZ'!L336+'App.2-BA_PRZ'!L336</f>
        <v>8005.0599999999995</v>
      </c>
      <c r="M35" s="25">
        <f>+'App.2-BA_ERZ'!M336+'App.2-BA_BRZ'!M336+'App.2-BA_HRZ'!M336+'App.2-BA_PRZ'!M336</f>
        <v>0</v>
      </c>
      <c r="N35" s="25">
        <f>+'App.2-BA_ERZ'!N336+'App.2-BA_BRZ'!N336+'App.2-BA_HRZ'!N336+'App.2-BA_PRZ'!N336</f>
        <v>0</v>
      </c>
      <c r="O35" s="25">
        <f t="shared" si="4"/>
        <v>8005.0599999999995</v>
      </c>
      <c r="P35" s="26">
        <f>+'App.2-BA_ERZ'!P336+'App.2-BA_BRZ'!P336+'App.2-BA_HRZ'!P336+'App.2-BA_PRZ'!P336</f>
        <v>-8005.0599999999995</v>
      </c>
      <c r="Q35" s="26">
        <f>+'App.2-BA_ERZ'!Q336+'App.2-BA_BRZ'!Q336+'App.2-BA_HRZ'!Q336+'App.2-BA_PRZ'!Q336</f>
        <v>0</v>
      </c>
      <c r="R35" s="27">
        <f t="shared" si="5"/>
        <v>0</v>
      </c>
      <c r="S35" s="28">
        <f t="shared" si="0"/>
        <v>0</v>
      </c>
      <c r="V35" s="23">
        <v>13</v>
      </c>
      <c r="W35" s="23">
        <v>1910</v>
      </c>
      <c r="X35" s="24" t="s">
        <v>32</v>
      </c>
      <c r="Y35" s="25">
        <v>0</v>
      </c>
      <c r="Z35" s="25"/>
      <c r="AA35" s="25"/>
      <c r="AB35" s="25">
        <f t="shared" si="10"/>
        <v>0</v>
      </c>
      <c r="AC35" s="26">
        <v>0</v>
      </c>
      <c r="AD35" s="26">
        <v>0</v>
      </c>
      <c r="AE35" s="27">
        <f t="shared" si="12"/>
        <v>0</v>
      </c>
      <c r="AF35" s="30"/>
      <c r="AG35" s="25">
        <v>8005.0599999999995</v>
      </c>
      <c r="AH35" s="25"/>
      <c r="AI35" s="25"/>
      <c r="AJ35" s="25">
        <f t="shared" si="6"/>
        <v>8005.0599999999995</v>
      </c>
      <c r="AK35" s="26">
        <v>-8005.0599999999995</v>
      </c>
      <c r="AL35" s="26">
        <v>0</v>
      </c>
      <c r="AM35" s="27">
        <f t="shared" si="7"/>
        <v>0</v>
      </c>
      <c r="AN35" s="28">
        <f t="shared" si="1"/>
        <v>0</v>
      </c>
      <c r="AP35" s="23">
        <v>13</v>
      </c>
      <c r="AQ35" s="23">
        <v>1910</v>
      </c>
      <c r="AR35" s="24" t="s">
        <v>32</v>
      </c>
      <c r="AS35" s="25">
        <f t="shared" si="8"/>
        <v>0</v>
      </c>
      <c r="AT35" s="25">
        <f t="shared" si="13"/>
        <v>0</v>
      </c>
      <c r="AU35" s="25">
        <f t="shared" si="14"/>
        <v>0</v>
      </c>
      <c r="AV35" s="25">
        <f t="shared" si="15"/>
        <v>0</v>
      </c>
      <c r="AW35" s="25">
        <f t="shared" si="16"/>
        <v>0</v>
      </c>
      <c r="AX35" s="25">
        <f t="shared" si="17"/>
        <v>0</v>
      </c>
      <c r="AY35" s="25">
        <f t="shared" si="18"/>
        <v>0</v>
      </c>
      <c r="AZ35" s="30"/>
      <c r="BA35" s="25">
        <f t="shared" si="19"/>
        <v>0</v>
      </c>
      <c r="BB35" s="25">
        <f t="shared" si="20"/>
        <v>0</v>
      </c>
      <c r="BC35" s="25">
        <f t="shared" si="21"/>
        <v>0</v>
      </c>
      <c r="BD35" s="25">
        <f t="shared" si="22"/>
        <v>0</v>
      </c>
      <c r="BE35" s="26">
        <f t="shared" si="23"/>
        <v>0</v>
      </c>
      <c r="BF35" s="26">
        <f t="shared" si="24"/>
        <v>0</v>
      </c>
      <c r="BG35" s="27">
        <f t="shared" si="25"/>
        <v>0</v>
      </c>
      <c r="BH35" s="28">
        <f t="shared" si="26"/>
        <v>0</v>
      </c>
    </row>
    <row r="36" spans="1:60" ht="15" x14ac:dyDescent="0.25">
      <c r="A36" s="23">
        <v>8</v>
      </c>
      <c r="B36" s="23">
        <v>1915</v>
      </c>
      <c r="C36" s="24" t="s">
        <v>46</v>
      </c>
      <c r="D36" s="25">
        <f>+'App.2-BA_ERZ'!D337+'App.2-BA_BRZ'!D337+'App.2-BA_HRZ'!D337+'App.2-BA_PRZ'!D337</f>
        <v>16324916.622499999</v>
      </c>
      <c r="E36" s="25">
        <f>+'App.2-BA_ERZ'!E337+'App.2-BA_BRZ'!E337+'App.2-BA_HRZ'!E337+'App.2-BA_PRZ'!E337</f>
        <v>0</v>
      </c>
      <c r="F36" s="998">
        <f>+'App.2-BA_ERZ'!F337+'App.2-BA_BRZ'!F337+'App.2-BA_HRZ'!F337+'App.2-BA_PRZ'!F337</f>
        <v>0</v>
      </c>
      <c r="G36" s="25">
        <f t="shared" si="9"/>
        <v>16324916.622499999</v>
      </c>
      <c r="H36" s="26">
        <f>+'App.2-BA_ERZ'!H337+'App.2-BA_BRZ'!H337+'App.2-BA_HRZ'!H337+'App.2-BA_PRZ'!H337</f>
        <v>107646.74999999997</v>
      </c>
      <c r="I36" s="26">
        <f>+'App.2-BA_ERZ'!I337+'App.2-BA_BRZ'!I337+'App.2-BA_HRZ'!I337+'App.2-BA_PRZ'!I337</f>
        <v>-945779.29</v>
      </c>
      <c r="J36" s="27">
        <f t="shared" si="11"/>
        <v>15486784.0825</v>
      </c>
      <c r="K36" s="30"/>
      <c r="L36" s="25">
        <f>+'App.2-BA_ERZ'!L337+'App.2-BA_BRZ'!L337+'App.2-BA_HRZ'!L337+'App.2-BA_PRZ'!L337</f>
        <v>-9448568.5200000014</v>
      </c>
      <c r="M36" s="25">
        <f>+'App.2-BA_ERZ'!M337+'App.2-BA_BRZ'!M337+'App.2-BA_HRZ'!M337+'App.2-BA_PRZ'!M337</f>
        <v>0</v>
      </c>
      <c r="N36" s="25">
        <f>+'App.2-BA_ERZ'!N337+'App.2-BA_BRZ'!N337+'App.2-BA_HRZ'!N337+'App.2-BA_PRZ'!N337</f>
        <v>0</v>
      </c>
      <c r="O36" s="25">
        <f t="shared" si="4"/>
        <v>-9448568.5200000014</v>
      </c>
      <c r="P36" s="26">
        <f>+'App.2-BA_ERZ'!P337+'App.2-BA_BRZ'!P337+'App.2-BA_HRZ'!P337+'App.2-BA_PRZ'!P337</f>
        <v>-1668378.9500000002</v>
      </c>
      <c r="Q36" s="26">
        <f>+'App.2-BA_ERZ'!Q337+'App.2-BA_BRZ'!Q337+'App.2-BA_HRZ'!Q337+'App.2-BA_PRZ'!Q337</f>
        <v>945779.29</v>
      </c>
      <c r="R36" s="27">
        <f t="shared" si="5"/>
        <v>-10171168.180000003</v>
      </c>
      <c r="S36" s="28">
        <f t="shared" si="0"/>
        <v>5315615.9024999961</v>
      </c>
      <c r="V36" s="23">
        <v>8</v>
      </c>
      <c r="W36" s="23">
        <v>1915</v>
      </c>
      <c r="X36" s="24" t="s">
        <v>46</v>
      </c>
      <c r="Y36" s="25">
        <v>16324916.619999997</v>
      </c>
      <c r="Z36" s="25"/>
      <c r="AA36" s="25"/>
      <c r="AB36" s="25">
        <f t="shared" si="10"/>
        <v>16324916.619999997</v>
      </c>
      <c r="AC36" s="26">
        <v>107646.74999999997</v>
      </c>
      <c r="AD36" s="26">
        <v>-945779.29</v>
      </c>
      <c r="AE36" s="27">
        <f t="shared" si="12"/>
        <v>15486784.079999998</v>
      </c>
      <c r="AF36" s="30"/>
      <c r="AG36" s="25">
        <v>-9448568.5200000033</v>
      </c>
      <c r="AH36" s="25"/>
      <c r="AI36" s="25"/>
      <c r="AJ36" s="25">
        <f t="shared" si="6"/>
        <v>-9448568.5200000033</v>
      </c>
      <c r="AK36" s="26">
        <v>-1668378.9500000002</v>
      </c>
      <c r="AL36" s="26">
        <v>945779.29</v>
      </c>
      <c r="AM36" s="27">
        <f t="shared" si="7"/>
        <v>-10171168.180000003</v>
      </c>
      <c r="AN36" s="28">
        <f t="shared" si="1"/>
        <v>5315615.8999999948</v>
      </c>
      <c r="AP36" s="23">
        <v>8</v>
      </c>
      <c r="AQ36" s="23">
        <v>1915</v>
      </c>
      <c r="AR36" s="24" t="s">
        <v>46</v>
      </c>
      <c r="AS36" s="25">
        <f t="shared" si="8"/>
        <v>2.5000013411045074E-3</v>
      </c>
      <c r="AT36" s="25">
        <f t="shared" si="13"/>
        <v>0</v>
      </c>
      <c r="AU36" s="25">
        <f t="shared" si="14"/>
        <v>0</v>
      </c>
      <c r="AV36" s="25">
        <f t="shared" si="15"/>
        <v>2.5000013411045074E-3</v>
      </c>
      <c r="AW36" s="25">
        <f t="shared" si="16"/>
        <v>0</v>
      </c>
      <c r="AX36" s="25">
        <f t="shared" si="17"/>
        <v>0</v>
      </c>
      <c r="AY36" s="25">
        <f t="shared" si="18"/>
        <v>2.5000013411045074E-3</v>
      </c>
      <c r="AZ36" s="30"/>
      <c r="BA36" s="25">
        <f t="shared" si="19"/>
        <v>0</v>
      </c>
      <c r="BB36" s="25">
        <f t="shared" si="20"/>
        <v>0</v>
      </c>
      <c r="BC36" s="25">
        <f t="shared" si="21"/>
        <v>0</v>
      </c>
      <c r="BD36" s="25">
        <f t="shared" si="22"/>
        <v>0</v>
      </c>
      <c r="BE36" s="26">
        <f t="shared" si="23"/>
        <v>0</v>
      </c>
      <c r="BF36" s="26">
        <f t="shared" si="24"/>
        <v>0</v>
      </c>
      <c r="BG36" s="27">
        <f t="shared" si="25"/>
        <v>0</v>
      </c>
      <c r="BH36" s="28">
        <f t="shared" si="26"/>
        <v>2.5000013411045074E-3</v>
      </c>
    </row>
    <row r="37" spans="1:60" ht="15" x14ac:dyDescent="0.25">
      <c r="A37" s="23">
        <v>10</v>
      </c>
      <c r="B37" s="23">
        <v>1920</v>
      </c>
      <c r="C37" s="24" t="s">
        <v>47</v>
      </c>
      <c r="D37" s="25">
        <f>+'App.2-BA_ERZ'!D338+'App.2-BA_BRZ'!D338+'App.2-BA_HRZ'!D338+'App.2-BA_PRZ'!D338</f>
        <v>30794663.777999997</v>
      </c>
      <c r="E37" s="25">
        <f>+'App.2-BA_ERZ'!E338+'App.2-BA_BRZ'!E338+'App.2-BA_HRZ'!E338+'App.2-BA_PRZ'!E338</f>
        <v>0</v>
      </c>
      <c r="F37" s="998">
        <f>+'App.2-BA_ERZ'!F338+'App.2-BA_BRZ'!F338+'App.2-BA_HRZ'!F338+'App.2-BA_PRZ'!F338</f>
        <v>0</v>
      </c>
      <c r="G37" s="25">
        <f t="shared" si="9"/>
        <v>30794663.777999997</v>
      </c>
      <c r="H37" s="26">
        <f>+'App.2-BA_ERZ'!H338+'App.2-BA_BRZ'!H338+'App.2-BA_HRZ'!H338+'App.2-BA_PRZ'!H338</f>
        <v>1927116.31</v>
      </c>
      <c r="I37" s="26">
        <f>+'App.2-BA_ERZ'!I338+'App.2-BA_BRZ'!I338+'App.2-BA_HRZ'!I338+'App.2-BA_PRZ'!I338</f>
        <v>-6480614.4100000001</v>
      </c>
      <c r="J37" s="27">
        <f t="shared" si="11"/>
        <v>26241165.677999996</v>
      </c>
      <c r="K37" s="30"/>
      <c r="L37" s="25">
        <f>+'App.2-BA_ERZ'!L338+'App.2-BA_BRZ'!L338+'App.2-BA_HRZ'!L338+'App.2-BA_PRZ'!L338</f>
        <v>-21454726.199999999</v>
      </c>
      <c r="M37" s="25">
        <f>+'App.2-BA_ERZ'!M338+'App.2-BA_BRZ'!M338+'App.2-BA_HRZ'!M338+'App.2-BA_PRZ'!M338</f>
        <v>0</v>
      </c>
      <c r="N37" s="25">
        <f>+'App.2-BA_ERZ'!N338+'App.2-BA_BRZ'!N338+'App.2-BA_HRZ'!N338+'App.2-BA_PRZ'!N338</f>
        <v>0</v>
      </c>
      <c r="O37" s="25">
        <f t="shared" si="4"/>
        <v>-21454726.199999999</v>
      </c>
      <c r="P37" s="26">
        <f>+'App.2-BA_ERZ'!P338+'App.2-BA_BRZ'!P338+'App.2-BA_HRZ'!P338+'App.2-BA_PRZ'!P338</f>
        <v>-4297996.51</v>
      </c>
      <c r="Q37" s="26">
        <f>+'App.2-BA_ERZ'!Q338+'App.2-BA_BRZ'!Q338+'App.2-BA_HRZ'!Q338+'App.2-BA_PRZ'!Q338</f>
        <v>6480614.4100000001</v>
      </c>
      <c r="R37" s="27">
        <f t="shared" si="5"/>
        <v>-19272108.300000001</v>
      </c>
      <c r="S37" s="28">
        <f t="shared" si="0"/>
        <v>6969057.3779999949</v>
      </c>
      <c r="V37" s="23">
        <v>10</v>
      </c>
      <c r="W37" s="23">
        <v>1920</v>
      </c>
      <c r="X37" s="24" t="s">
        <v>47</v>
      </c>
      <c r="Y37" s="25">
        <v>30794663.809999999</v>
      </c>
      <c r="Z37" s="25"/>
      <c r="AA37" s="25"/>
      <c r="AB37" s="25">
        <f t="shared" si="10"/>
        <v>30794663.809999999</v>
      </c>
      <c r="AC37" s="26">
        <v>1927116.3100000003</v>
      </c>
      <c r="AD37" s="26">
        <v>-6480614.4100000001</v>
      </c>
      <c r="AE37" s="27">
        <f t="shared" si="12"/>
        <v>26241165.709999997</v>
      </c>
      <c r="AF37" s="30"/>
      <c r="AG37" s="25">
        <v>-21454726.229999997</v>
      </c>
      <c r="AH37" s="25"/>
      <c r="AI37" s="25"/>
      <c r="AJ37" s="25">
        <f t="shared" si="6"/>
        <v>-21454726.229999997</v>
      </c>
      <c r="AK37" s="26">
        <v>-4297996.51</v>
      </c>
      <c r="AL37" s="26">
        <v>6480614.4100000001</v>
      </c>
      <c r="AM37" s="27">
        <f t="shared" si="7"/>
        <v>-19272108.329999994</v>
      </c>
      <c r="AN37" s="28">
        <f t="shared" si="1"/>
        <v>6969057.3800000027</v>
      </c>
      <c r="AP37" s="23">
        <v>10</v>
      </c>
      <c r="AQ37" s="23">
        <v>1920</v>
      </c>
      <c r="AR37" s="24" t="s">
        <v>47</v>
      </c>
      <c r="AS37" s="25">
        <f t="shared" si="8"/>
        <v>-3.2000001519918442E-2</v>
      </c>
      <c r="AT37" s="25">
        <f t="shared" si="13"/>
        <v>0</v>
      </c>
      <c r="AU37" s="25">
        <f t="shared" si="14"/>
        <v>0</v>
      </c>
      <c r="AV37" s="25">
        <f t="shared" si="15"/>
        <v>-3.2000001519918442E-2</v>
      </c>
      <c r="AW37" s="25">
        <f t="shared" si="16"/>
        <v>0</v>
      </c>
      <c r="AX37" s="25">
        <f t="shared" si="17"/>
        <v>0</v>
      </c>
      <c r="AY37" s="25">
        <f t="shared" si="18"/>
        <v>-3.2000001519918442E-2</v>
      </c>
      <c r="AZ37" s="30"/>
      <c r="BA37" s="25">
        <f t="shared" si="19"/>
        <v>2.9999997466802597E-2</v>
      </c>
      <c r="BB37" s="25">
        <f t="shared" si="20"/>
        <v>0</v>
      </c>
      <c r="BC37" s="25">
        <f t="shared" si="21"/>
        <v>0</v>
      </c>
      <c r="BD37" s="25">
        <f t="shared" si="22"/>
        <v>2.9999997466802597E-2</v>
      </c>
      <c r="BE37" s="26">
        <f t="shared" si="23"/>
        <v>0</v>
      </c>
      <c r="BF37" s="26">
        <f t="shared" si="24"/>
        <v>0</v>
      </c>
      <c r="BG37" s="27">
        <f t="shared" si="25"/>
        <v>2.9999993741512299E-2</v>
      </c>
      <c r="BH37" s="28">
        <f t="shared" si="26"/>
        <v>-2.0000077784061432E-3</v>
      </c>
    </row>
    <row r="38" spans="1:60" ht="15" x14ac:dyDescent="0.25">
      <c r="A38" s="23">
        <v>10</v>
      </c>
      <c r="B38" s="23">
        <v>1930</v>
      </c>
      <c r="C38" s="24" t="s">
        <v>48</v>
      </c>
      <c r="D38" s="25">
        <f>+'App.2-BA_ERZ'!D339+'App.2-BA_BRZ'!D339+'App.2-BA_HRZ'!D339+'App.2-BA_PRZ'!D339</f>
        <v>50361685.670000002</v>
      </c>
      <c r="E38" s="25">
        <f>+'App.2-BA_ERZ'!E339+'App.2-BA_BRZ'!E339+'App.2-BA_HRZ'!E339+'App.2-BA_PRZ'!E339</f>
        <v>0</v>
      </c>
      <c r="F38" s="998">
        <f>+'App.2-BA_ERZ'!F339+'App.2-BA_BRZ'!F339+'App.2-BA_HRZ'!F339+'App.2-BA_PRZ'!F339</f>
        <v>0</v>
      </c>
      <c r="G38" s="25">
        <f t="shared" si="9"/>
        <v>50361685.670000002</v>
      </c>
      <c r="H38" s="26">
        <f>+'App.2-BA_ERZ'!H339+'App.2-BA_BRZ'!H339+'App.2-BA_HRZ'!H339+'App.2-BA_PRZ'!H339</f>
        <v>1419066.2799999998</v>
      </c>
      <c r="I38" s="26">
        <f>+'App.2-BA_ERZ'!I339+'App.2-BA_BRZ'!I339+'App.2-BA_HRZ'!I339+'App.2-BA_PRZ'!I339</f>
        <v>-869029.12</v>
      </c>
      <c r="J38" s="27">
        <f t="shared" si="11"/>
        <v>50911722.830000006</v>
      </c>
      <c r="K38" s="30"/>
      <c r="L38" s="25">
        <f>+'App.2-BA_ERZ'!L339+'App.2-BA_BRZ'!L339+'App.2-BA_HRZ'!L339+'App.2-BA_PRZ'!L339</f>
        <v>-23333206.089999996</v>
      </c>
      <c r="M38" s="25">
        <f>+'App.2-BA_ERZ'!M339+'App.2-BA_BRZ'!M339+'App.2-BA_HRZ'!M339+'App.2-BA_PRZ'!M339</f>
        <v>0</v>
      </c>
      <c r="N38" s="25">
        <f>+'App.2-BA_ERZ'!N339+'App.2-BA_BRZ'!N339+'App.2-BA_HRZ'!N339+'App.2-BA_PRZ'!N339</f>
        <v>0</v>
      </c>
      <c r="O38" s="25">
        <f t="shared" si="4"/>
        <v>-23333206.089999996</v>
      </c>
      <c r="P38" s="26">
        <f>+'App.2-BA_ERZ'!P339+'App.2-BA_BRZ'!P339+'App.2-BA_HRZ'!P339+'App.2-BA_PRZ'!P339</f>
        <v>-4744177.3499999996</v>
      </c>
      <c r="Q38" s="26">
        <f>+'App.2-BA_ERZ'!Q339+'App.2-BA_BRZ'!Q339+'App.2-BA_HRZ'!Q339+'App.2-BA_PRZ'!Q339</f>
        <v>592029.32999999996</v>
      </c>
      <c r="R38" s="27">
        <f t="shared" si="5"/>
        <v>-27485354.109999999</v>
      </c>
      <c r="S38" s="28">
        <f t="shared" si="0"/>
        <v>23426368.720000006</v>
      </c>
      <c r="V38" s="23">
        <v>10</v>
      </c>
      <c r="W38" s="23">
        <v>1930</v>
      </c>
      <c r="X38" s="24" t="s">
        <v>48</v>
      </c>
      <c r="Y38" s="25">
        <v>50361685.669999979</v>
      </c>
      <c r="Z38" s="25"/>
      <c r="AA38" s="25"/>
      <c r="AB38" s="25">
        <f t="shared" si="10"/>
        <v>50361685.669999979</v>
      </c>
      <c r="AC38" s="26">
        <v>1419066.2799999998</v>
      </c>
      <c r="AD38" s="26">
        <v>-869029.12</v>
      </c>
      <c r="AE38" s="27">
        <f t="shared" si="12"/>
        <v>50911722.829999983</v>
      </c>
      <c r="AF38" s="30"/>
      <c r="AG38" s="25">
        <v>-23333206.089999992</v>
      </c>
      <c r="AH38" s="25"/>
      <c r="AI38" s="25"/>
      <c r="AJ38" s="25">
        <f t="shared" si="6"/>
        <v>-23333206.089999992</v>
      </c>
      <c r="AK38" s="26">
        <v>-4744177.3499999987</v>
      </c>
      <c r="AL38" s="26">
        <v>592029.33000000007</v>
      </c>
      <c r="AM38" s="27">
        <f t="shared" si="7"/>
        <v>-27485354.109999992</v>
      </c>
      <c r="AN38" s="28">
        <f t="shared" si="1"/>
        <v>23426368.719999991</v>
      </c>
      <c r="AP38" s="23">
        <v>10</v>
      </c>
      <c r="AQ38" s="23">
        <v>1930</v>
      </c>
      <c r="AR38" s="24" t="s">
        <v>48</v>
      </c>
      <c r="AS38" s="25">
        <f t="shared" si="8"/>
        <v>0</v>
      </c>
      <c r="AT38" s="25">
        <f t="shared" si="13"/>
        <v>0</v>
      </c>
      <c r="AU38" s="25">
        <f t="shared" si="14"/>
        <v>0</v>
      </c>
      <c r="AV38" s="25">
        <f t="shared" si="15"/>
        <v>0</v>
      </c>
      <c r="AW38" s="25">
        <f t="shared" si="16"/>
        <v>0</v>
      </c>
      <c r="AX38" s="25">
        <f t="shared" si="17"/>
        <v>0</v>
      </c>
      <c r="AY38" s="25">
        <f t="shared" si="18"/>
        <v>0</v>
      </c>
      <c r="AZ38" s="30"/>
      <c r="BA38" s="25">
        <f t="shared" si="19"/>
        <v>0</v>
      </c>
      <c r="BB38" s="25">
        <f t="shared" si="20"/>
        <v>0</v>
      </c>
      <c r="BC38" s="25">
        <f t="shared" si="21"/>
        <v>0</v>
      </c>
      <c r="BD38" s="25">
        <f t="shared" si="22"/>
        <v>0</v>
      </c>
      <c r="BE38" s="26">
        <f t="shared" si="23"/>
        <v>0</v>
      </c>
      <c r="BF38" s="26">
        <f t="shared" si="24"/>
        <v>0</v>
      </c>
      <c r="BG38" s="27">
        <f t="shared" si="25"/>
        <v>0</v>
      </c>
      <c r="BH38" s="28">
        <f t="shared" si="26"/>
        <v>0</v>
      </c>
    </row>
    <row r="39" spans="1:60" ht="15" x14ac:dyDescent="0.25">
      <c r="A39" s="23">
        <v>8</v>
      </c>
      <c r="B39" s="23">
        <v>1935</v>
      </c>
      <c r="C39" s="24" t="s">
        <v>49</v>
      </c>
      <c r="D39" s="25">
        <f>+'App.2-BA_ERZ'!D340+'App.2-BA_BRZ'!D340+'App.2-BA_HRZ'!D340+'App.2-BA_PRZ'!D340</f>
        <v>875623.35242536641</v>
      </c>
      <c r="E39" s="25">
        <f>+'App.2-BA_ERZ'!E340+'App.2-BA_BRZ'!E340+'App.2-BA_HRZ'!E340+'App.2-BA_PRZ'!E340</f>
        <v>0</v>
      </c>
      <c r="F39" s="998">
        <f>+'App.2-BA_ERZ'!F340+'App.2-BA_BRZ'!F340+'App.2-BA_HRZ'!F340+'App.2-BA_PRZ'!F340</f>
        <v>0</v>
      </c>
      <c r="G39" s="25">
        <f t="shared" si="9"/>
        <v>875623.35242536641</v>
      </c>
      <c r="H39" s="26">
        <f>+'App.2-BA_ERZ'!H340+'App.2-BA_BRZ'!H340+'App.2-BA_HRZ'!H340+'App.2-BA_PRZ'!H340</f>
        <v>92087.05</v>
      </c>
      <c r="I39" s="26">
        <f>+'App.2-BA_ERZ'!I340+'App.2-BA_BRZ'!I340+'App.2-BA_HRZ'!I340+'App.2-BA_PRZ'!I340</f>
        <v>0</v>
      </c>
      <c r="J39" s="27">
        <f t="shared" si="11"/>
        <v>967710.40242536645</v>
      </c>
      <c r="K39" s="30"/>
      <c r="L39" s="25">
        <f>+'App.2-BA_ERZ'!L340+'App.2-BA_BRZ'!L340+'App.2-BA_HRZ'!L340+'App.2-BA_PRZ'!L340</f>
        <v>-419837.72000000003</v>
      </c>
      <c r="M39" s="25">
        <f>+'App.2-BA_ERZ'!M340+'App.2-BA_BRZ'!M340+'App.2-BA_HRZ'!M340+'App.2-BA_PRZ'!M340</f>
        <v>0</v>
      </c>
      <c r="N39" s="25">
        <f>+'App.2-BA_ERZ'!N340+'App.2-BA_BRZ'!N340+'App.2-BA_HRZ'!N340+'App.2-BA_PRZ'!N340</f>
        <v>0</v>
      </c>
      <c r="O39" s="25">
        <f t="shared" si="4"/>
        <v>-419837.72000000003</v>
      </c>
      <c r="P39" s="26">
        <f>+'App.2-BA_ERZ'!P340+'App.2-BA_BRZ'!P340+'App.2-BA_HRZ'!P340+'App.2-BA_PRZ'!P340</f>
        <v>-123712.78</v>
      </c>
      <c r="Q39" s="26">
        <f>+'App.2-BA_ERZ'!Q340+'App.2-BA_BRZ'!Q340+'App.2-BA_HRZ'!Q340+'App.2-BA_PRZ'!Q340</f>
        <v>0</v>
      </c>
      <c r="R39" s="27">
        <f t="shared" si="5"/>
        <v>-543550.5</v>
      </c>
      <c r="S39" s="28">
        <f t="shared" si="0"/>
        <v>424159.90242536645</v>
      </c>
      <c r="V39" s="23">
        <v>8</v>
      </c>
      <c r="W39" s="23">
        <v>1935</v>
      </c>
      <c r="X39" s="24" t="s">
        <v>49</v>
      </c>
      <c r="Y39" s="25">
        <v>875623.35000000009</v>
      </c>
      <c r="Z39" s="25"/>
      <c r="AA39" s="25"/>
      <c r="AB39" s="25">
        <f t="shared" si="10"/>
        <v>875623.35000000009</v>
      </c>
      <c r="AC39" s="26">
        <v>92087.05</v>
      </c>
      <c r="AD39" s="26">
        <v>0</v>
      </c>
      <c r="AE39" s="27">
        <f t="shared" si="12"/>
        <v>967710.40000000014</v>
      </c>
      <c r="AF39" s="30"/>
      <c r="AG39" s="25">
        <v>-419837.72000000009</v>
      </c>
      <c r="AH39" s="25"/>
      <c r="AI39" s="25"/>
      <c r="AJ39" s="25">
        <f t="shared" si="6"/>
        <v>-419837.72000000009</v>
      </c>
      <c r="AK39" s="26">
        <v>-123712.78</v>
      </c>
      <c r="AL39" s="26">
        <v>0</v>
      </c>
      <c r="AM39" s="27">
        <f t="shared" si="7"/>
        <v>-543550.50000000012</v>
      </c>
      <c r="AN39" s="28">
        <f t="shared" si="1"/>
        <v>424159.9</v>
      </c>
      <c r="AP39" s="23">
        <v>8</v>
      </c>
      <c r="AQ39" s="23">
        <v>1935</v>
      </c>
      <c r="AR39" s="24" t="s">
        <v>49</v>
      </c>
      <c r="AS39" s="25">
        <f t="shared" si="8"/>
        <v>2.4253663141280413E-3</v>
      </c>
      <c r="AT39" s="25">
        <f t="shared" si="13"/>
        <v>0</v>
      </c>
      <c r="AU39" s="25">
        <f t="shared" si="14"/>
        <v>0</v>
      </c>
      <c r="AV39" s="25">
        <f t="shared" si="15"/>
        <v>2.4253663141280413E-3</v>
      </c>
      <c r="AW39" s="25">
        <f t="shared" si="16"/>
        <v>0</v>
      </c>
      <c r="AX39" s="25">
        <f t="shared" si="17"/>
        <v>0</v>
      </c>
      <c r="AY39" s="25">
        <f t="shared" si="18"/>
        <v>2.4253663141280413E-3</v>
      </c>
      <c r="AZ39" s="30"/>
      <c r="BA39" s="25">
        <f t="shared" si="19"/>
        <v>0</v>
      </c>
      <c r="BB39" s="25">
        <f t="shared" si="20"/>
        <v>0</v>
      </c>
      <c r="BC39" s="25">
        <f t="shared" si="21"/>
        <v>0</v>
      </c>
      <c r="BD39" s="25">
        <f t="shared" si="22"/>
        <v>0</v>
      </c>
      <c r="BE39" s="26">
        <f t="shared" si="23"/>
        <v>0</v>
      </c>
      <c r="BF39" s="26">
        <f t="shared" si="24"/>
        <v>0</v>
      </c>
      <c r="BG39" s="27">
        <f t="shared" si="25"/>
        <v>0</v>
      </c>
      <c r="BH39" s="28">
        <f t="shared" si="26"/>
        <v>2.4253664305433631E-3</v>
      </c>
    </row>
    <row r="40" spans="1:60" ht="15" x14ac:dyDescent="0.25">
      <c r="A40" s="23">
        <v>8</v>
      </c>
      <c r="B40" s="23">
        <v>1940</v>
      </c>
      <c r="C40" s="24" t="s">
        <v>50</v>
      </c>
      <c r="D40" s="25">
        <f>+'App.2-BA_ERZ'!D341+'App.2-BA_BRZ'!D341+'App.2-BA_HRZ'!D341+'App.2-BA_PRZ'!D341</f>
        <v>13088237.926666668</v>
      </c>
      <c r="E40" s="25">
        <f>+'App.2-BA_ERZ'!E341+'App.2-BA_BRZ'!E341+'App.2-BA_HRZ'!E341+'App.2-BA_PRZ'!E341</f>
        <v>0</v>
      </c>
      <c r="F40" s="998">
        <f>+'App.2-BA_ERZ'!F341+'App.2-BA_BRZ'!F341+'App.2-BA_HRZ'!F341+'App.2-BA_PRZ'!F341</f>
        <v>0</v>
      </c>
      <c r="G40" s="25">
        <f t="shared" si="9"/>
        <v>13088237.926666668</v>
      </c>
      <c r="H40" s="26">
        <f>+'App.2-BA_ERZ'!H341+'App.2-BA_BRZ'!H341+'App.2-BA_HRZ'!H341+'App.2-BA_PRZ'!H341</f>
        <v>849774.70999999985</v>
      </c>
      <c r="I40" s="26">
        <f>+'App.2-BA_ERZ'!I341+'App.2-BA_BRZ'!I341+'App.2-BA_HRZ'!I341+'App.2-BA_PRZ'!I341</f>
        <v>-655776.38</v>
      </c>
      <c r="J40" s="27">
        <f t="shared" si="11"/>
        <v>13282236.256666666</v>
      </c>
      <c r="K40" s="30"/>
      <c r="L40" s="25">
        <f>+'App.2-BA_ERZ'!L341+'App.2-BA_BRZ'!L341+'App.2-BA_HRZ'!L341+'App.2-BA_PRZ'!L341</f>
        <v>-6398153.6699999999</v>
      </c>
      <c r="M40" s="25">
        <f>+'App.2-BA_ERZ'!M341+'App.2-BA_BRZ'!M341+'App.2-BA_HRZ'!M341+'App.2-BA_PRZ'!M341</f>
        <v>0</v>
      </c>
      <c r="N40" s="25">
        <f>+'App.2-BA_ERZ'!N341+'App.2-BA_BRZ'!N341+'App.2-BA_HRZ'!N341+'App.2-BA_PRZ'!N341</f>
        <v>0</v>
      </c>
      <c r="O40" s="25">
        <f t="shared" si="4"/>
        <v>-6398153.6699999999</v>
      </c>
      <c r="P40" s="26">
        <f>+'App.2-BA_ERZ'!P341+'App.2-BA_BRZ'!P341+'App.2-BA_HRZ'!P341+'App.2-BA_PRZ'!P341</f>
        <v>-1273901.8999999999</v>
      </c>
      <c r="Q40" s="26">
        <f>+'App.2-BA_ERZ'!Q341+'App.2-BA_BRZ'!Q341+'App.2-BA_HRZ'!Q341+'App.2-BA_PRZ'!Q341</f>
        <v>655776.38</v>
      </c>
      <c r="R40" s="27">
        <f t="shared" si="5"/>
        <v>-7016279.1900000004</v>
      </c>
      <c r="S40" s="28">
        <f t="shared" si="0"/>
        <v>6265957.0666666655</v>
      </c>
      <c r="V40" s="23">
        <v>8</v>
      </c>
      <c r="W40" s="23">
        <v>1940</v>
      </c>
      <c r="X40" s="24" t="s">
        <v>50</v>
      </c>
      <c r="Y40" s="25">
        <v>13088237.930000003</v>
      </c>
      <c r="Z40" s="25"/>
      <c r="AA40" s="25"/>
      <c r="AB40" s="25">
        <f t="shared" si="10"/>
        <v>13088237.930000003</v>
      </c>
      <c r="AC40" s="26">
        <v>849774.70999999985</v>
      </c>
      <c r="AD40" s="26">
        <v>-655776.38</v>
      </c>
      <c r="AE40" s="27">
        <f t="shared" si="12"/>
        <v>13282236.260000002</v>
      </c>
      <c r="AF40" s="30"/>
      <c r="AG40" s="25">
        <v>-6398153.6699999999</v>
      </c>
      <c r="AH40" s="25"/>
      <c r="AI40" s="25"/>
      <c r="AJ40" s="25">
        <f t="shared" si="6"/>
        <v>-6398153.6699999999</v>
      </c>
      <c r="AK40" s="26">
        <v>-1273901.8999999999</v>
      </c>
      <c r="AL40" s="26">
        <v>655776.38</v>
      </c>
      <c r="AM40" s="27">
        <f t="shared" si="7"/>
        <v>-7016279.1900000004</v>
      </c>
      <c r="AN40" s="28">
        <f t="shared" si="1"/>
        <v>6265957.0700000012</v>
      </c>
      <c r="AP40" s="23">
        <v>8</v>
      </c>
      <c r="AQ40" s="23">
        <v>1940</v>
      </c>
      <c r="AR40" s="24" t="s">
        <v>50</v>
      </c>
      <c r="AS40" s="25">
        <f t="shared" si="8"/>
        <v>-3.333335742354393E-3</v>
      </c>
      <c r="AT40" s="25">
        <f t="shared" si="13"/>
        <v>0</v>
      </c>
      <c r="AU40" s="25">
        <f t="shared" si="14"/>
        <v>0</v>
      </c>
      <c r="AV40" s="25">
        <f t="shared" si="15"/>
        <v>-3.333335742354393E-3</v>
      </c>
      <c r="AW40" s="25">
        <f t="shared" si="16"/>
        <v>0</v>
      </c>
      <c r="AX40" s="25">
        <f t="shared" si="17"/>
        <v>0</v>
      </c>
      <c r="AY40" s="25">
        <f t="shared" si="18"/>
        <v>-3.333335742354393E-3</v>
      </c>
      <c r="AZ40" s="30"/>
      <c r="BA40" s="25">
        <f t="shared" si="19"/>
        <v>0</v>
      </c>
      <c r="BB40" s="25">
        <f t="shared" si="20"/>
        <v>0</v>
      </c>
      <c r="BC40" s="25">
        <f t="shared" si="21"/>
        <v>0</v>
      </c>
      <c r="BD40" s="25">
        <f t="shared" si="22"/>
        <v>0</v>
      </c>
      <c r="BE40" s="26">
        <f t="shared" si="23"/>
        <v>0</v>
      </c>
      <c r="BF40" s="26">
        <f t="shared" si="24"/>
        <v>0</v>
      </c>
      <c r="BG40" s="27">
        <f t="shared" si="25"/>
        <v>0</v>
      </c>
      <c r="BH40" s="28">
        <f t="shared" si="26"/>
        <v>-3.333335742354393E-3</v>
      </c>
    </row>
    <row r="41" spans="1:60" ht="15" x14ac:dyDescent="0.25">
      <c r="A41" s="23">
        <v>8</v>
      </c>
      <c r="B41" s="23">
        <v>1945</v>
      </c>
      <c r="C41" s="24" t="s">
        <v>51</v>
      </c>
      <c r="D41" s="25">
        <f>+'App.2-BA_ERZ'!D342+'App.2-BA_BRZ'!D342+'App.2-BA_HRZ'!D342+'App.2-BA_PRZ'!D342</f>
        <v>1389004.7989999999</v>
      </c>
      <c r="E41" s="25">
        <f>+'App.2-BA_ERZ'!E342+'App.2-BA_BRZ'!E342+'App.2-BA_HRZ'!E342+'App.2-BA_PRZ'!E342</f>
        <v>0</v>
      </c>
      <c r="F41" s="998">
        <f>+'App.2-BA_ERZ'!F342+'App.2-BA_BRZ'!F342+'App.2-BA_HRZ'!F342+'App.2-BA_PRZ'!F342</f>
        <v>0</v>
      </c>
      <c r="G41" s="25">
        <f t="shared" si="9"/>
        <v>1389004.7989999999</v>
      </c>
      <c r="H41" s="26">
        <f>+'App.2-BA_ERZ'!H342+'App.2-BA_BRZ'!H342+'App.2-BA_HRZ'!H342+'App.2-BA_PRZ'!H342</f>
        <v>78267.03</v>
      </c>
      <c r="I41" s="26">
        <f>+'App.2-BA_ERZ'!I342+'App.2-BA_BRZ'!I342+'App.2-BA_HRZ'!I342+'App.2-BA_PRZ'!I342</f>
        <v>-212152.69</v>
      </c>
      <c r="J41" s="27">
        <f t="shared" si="11"/>
        <v>1255119.139</v>
      </c>
      <c r="K41" s="30"/>
      <c r="L41" s="25">
        <f>+'App.2-BA_ERZ'!L342+'App.2-BA_BRZ'!L342+'App.2-BA_HRZ'!L342+'App.2-BA_PRZ'!L342</f>
        <v>-708809.56</v>
      </c>
      <c r="M41" s="25">
        <f>+'App.2-BA_ERZ'!M342+'App.2-BA_BRZ'!M342+'App.2-BA_HRZ'!M342+'App.2-BA_PRZ'!M342</f>
        <v>0</v>
      </c>
      <c r="N41" s="25">
        <f>+'App.2-BA_ERZ'!N342+'App.2-BA_BRZ'!N342+'App.2-BA_HRZ'!N342+'App.2-BA_PRZ'!N342</f>
        <v>0</v>
      </c>
      <c r="O41" s="25">
        <f t="shared" si="4"/>
        <v>-708809.56</v>
      </c>
      <c r="P41" s="26">
        <f>+'App.2-BA_ERZ'!P342+'App.2-BA_BRZ'!P342+'App.2-BA_HRZ'!P342+'App.2-BA_PRZ'!P342</f>
        <v>-108152.2</v>
      </c>
      <c r="Q41" s="26">
        <f>+'App.2-BA_ERZ'!Q342+'App.2-BA_BRZ'!Q342+'App.2-BA_HRZ'!Q342+'App.2-BA_PRZ'!Q342</f>
        <v>212152.69</v>
      </c>
      <c r="R41" s="27">
        <f t="shared" si="5"/>
        <v>-604809.07000000007</v>
      </c>
      <c r="S41" s="28">
        <f t="shared" si="0"/>
        <v>650310.0689999999</v>
      </c>
      <c r="V41" s="23">
        <v>8</v>
      </c>
      <c r="W41" s="23">
        <v>1945</v>
      </c>
      <c r="X41" s="24" t="s">
        <v>51</v>
      </c>
      <c r="Y41" s="25">
        <v>1389004.7990000001</v>
      </c>
      <c r="Z41" s="25"/>
      <c r="AA41" s="25"/>
      <c r="AB41" s="25">
        <f t="shared" si="10"/>
        <v>1389004.7990000001</v>
      </c>
      <c r="AC41" s="26">
        <v>78267.03</v>
      </c>
      <c r="AD41" s="26">
        <v>-212152.69</v>
      </c>
      <c r="AE41" s="27">
        <f t="shared" si="12"/>
        <v>1255119.1390000002</v>
      </c>
      <c r="AF41" s="30"/>
      <c r="AG41" s="25">
        <v>-708809.55999999982</v>
      </c>
      <c r="AH41" s="25"/>
      <c r="AI41" s="25"/>
      <c r="AJ41" s="25">
        <f t="shared" si="6"/>
        <v>-708809.55999999982</v>
      </c>
      <c r="AK41" s="26">
        <v>-108152.2</v>
      </c>
      <c r="AL41" s="26">
        <v>212152.69</v>
      </c>
      <c r="AM41" s="27">
        <f t="shared" si="7"/>
        <v>-604809.06999999983</v>
      </c>
      <c r="AN41" s="28">
        <f t="shared" si="1"/>
        <v>650310.06900000037</v>
      </c>
      <c r="AP41" s="23">
        <v>8</v>
      </c>
      <c r="AQ41" s="23">
        <v>1945</v>
      </c>
      <c r="AR41" s="24" t="s">
        <v>51</v>
      </c>
      <c r="AS41" s="25">
        <f t="shared" si="8"/>
        <v>0</v>
      </c>
      <c r="AT41" s="25">
        <f t="shared" si="13"/>
        <v>0</v>
      </c>
      <c r="AU41" s="25">
        <f t="shared" si="14"/>
        <v>0</v>
      </c>
      <c r="AV41" s="25">
        <f t="shared" si="15"/>
        <v>0</v>
      </c>
      <c r="AW41" s="25">
        <f t="shared" si="16"/>
        <v>0</v>
      </c>
      <c r="AX41" s="25">
        <f t="shared" si="17"/>
        <v>0</v>
      </c>
      <c r="AY41" s="25">
        <f t="shared" si="18"/>
        <v>0</v>
      </c>
      <c r="AZ41" s="30"/>
      <c r="BA41" s="25">
        <f t="shared" si="19"/>
        <v>0</v>
      </c>
      <c r="BB41" s="25">
        <f t="shared" si="20"/>
        <v>0</v>
      </c>
      <c r="BC41" s="25">
        <f t="shared" si="21"/>
        <v>0</v>
      </c>
      <c r="BD41" s="25">
        <f t="shared" si="22"/>
        <v>0</v>
      </c>
      <c r="BE41" s="26">
        <f t="shared" si="23"/>
        <v>0</v>
      </c>
      <c r="BF41" s="26">
        <f t="shared" si="24"/>
        <v>0</v>
      </c>
      <c r="BG41" s="27">
        <f t="shared" si="25"/>
        <v>0</v>
      </c>
      <c r="BH41" s="28">
        <f t="shared" si="26"/>
        <v>0</v>
      </c>
    </row>
    <row r="42" spans="1:60" ht="15" x14ac:dyDescent="0.25">
      <c r="A42" s="23">
        <v>8</v>
      </c>
      <c r="B42" s="23">
        <v>1950</v>
      </c>
      <c r="C42" s="24" t="s">
        <v>52</v>
      </c>
      <c r="D42" s="25">
        <f>+'App.2-BA_ERZ'!D343+'App.2-BA_BRZ'!D343+'App.2-BA_HRZ'!D343+'App.2-BA_PRZ'!D343</f>
        <v>0</v>
      </c>
      <c r="E42" s="25">
        <f>+'App.2-BA_ERZ'!E343+'App.2-BA_BRZ'!E343+'App.2-BA_HRZ'!E343+'App.2-BA_PRZ'!E343</f>
        <v>0</v>
      </c>
      <c r="F42" s="998">
        <f>+'App.2-BA_ERZ'!F343+'App.2-BA_BRZ'!F343+'App.2-BA_HRZ'!F343+'App.2-BA_PRZ'!F343</f>
        <v>0</v>
      </c>
      <c r="G42" s="25">
        <f t="shared" si="9"/>
        <v>0</v>
      </c>
      <c r="H42" s="26">
        <f>+'App.2-BA_ERZ'!H343+'App.2-BA_BRZ'!H343+'App.2-BA_HRZ'!H343+'App.2-BA_PRZ'!H343</f>
        <v>0</v>
      </c>
      <c r="I42" s="26">
        <f>+'App.2-BA_ERZ'!I343+'App.2-BA_BRZ'!I343+'App.2-BA_HRZ'!I343+'App.2-BA_PRZ'!I343</f>
        <v>0</v>
      </c>
      <c r="J42" s="27">
        <f t="shared" si="11"/>
        <v>0</v>
      </c>
      <c r="K42" s="30"/>
      <c r="L42" s="25">
        <f>+'App.2-BA_ERZ'!L343+'App.2-BA_BRZ'!L343+'App.2-BA_HRZ'!L343+'App.2-BA_PRZ'!L343</f>
        <v>0</v>
      </c>
      <c r="M42" s="25">
        <f>+'App.2-BA_ERZ'!M343+'App.2-BA_BRZ'!M343+'App.2-BA_HRZ'!M343+'App.2-BA_PRZ'!M343</f>
        <v>0</v>
      </c>
      <c r="N42" s="25">
        <f>+'App.2-BA_ERZ'!N343+'App.2-BA_BRZ'!N343+'App.2-BA_HRZ'!N343+'App.2-BA_PRZ'!N343</f>
        <v>0</v>
      </c>
      <c r="O42" s="25">
        <f t="shared" si="4"/>
        <v>0</v>
      </c>
      <c r="P42" s="26">
        <f>+'App.2-BA_ERZ'!P343+'App.2-BA_BRZ'!P343+'App.2-BA_HRZ'!P343+'App.2-BA_PRZ'!P343</f>
        <v>0</v>
      </c>
      <c r="Q42" s="26">
        <f>+'App.2-BA_ERZ'!Q343+'App.2-BA_BRZ'!Q343+'App.2-BA_HRZ'!Q343+'App.2-BA_PRZ'!Q343</f>
        <v>0</v>
      </c>
      <c r="R42" s="27">
        <f t="shared" si="5"/>
        <v>0</v>
      </c>
      <c r="S42" s="28">
        <f t="shared" si="0"/>
        <v>0</v>
      </c>
      <c r="V42" s="23">
        <v>8</v>
      </c>
      <c r="W42" s="23">
        <v>1950</v>
      </c>
      <c r="X42" s="24" t="s">
        <v>52</v>
      </c>
      <c r="Y42" s="25">
        <v>0</v>
      </c>
      <c r="Z42" s="25"/>
      <c r="AA42" s="25"/>
      <c r="AB42" s="25">
        <f t="shared" si="10"/>
        <v>0</v>
      </c>
      <c r="AC42" s="26">
        <v>0</v>
      </c>
      <c r="AD42" s="26">
        <v>0</v>
      </c>
      <c r="AE42" s="27">
        <f t="shared" si="12"/>
        <v>0</v>
      </c>
      <c r="AF42" s="30"/>
      <c r="AG42" s="25">
        <v>0</v>
      </c>
      <c r="AH42" s="25"/>
      <c r="AI42" s="25"/>
      <c r="AJ42" s="25">
        <f t="shared" si="6"/>
        <v>0</v>
      </c>
      <c r="AK42" s="26">
        <v>0</v>
      </c>
      <c r="AL42" s="26">
        <v>0</v>
      </c>
      <c r="AM42" s="27">
        <f t="shared" si="7"/>
        <v>0</v>
      </c>
      <c r="AN42" s="28">
        <f t="shared" si="1"/>
        <v>0</v>
      </c>
      <c r="AP42" s="23">
        <v>8</v>
      </c>
      <c r="AQ42" s="23">
        <v>1950</v>
      </c>
      <c r="AR42" s="24" t="s">
        <v>52</v>
      </c>
      <c r="AS42" s="25">
        <f t="shared" si="8"/>
        <v>0</v>
      </c>
      <c r="AT42" s="25">
        <f t="shared" si="13"/>
        <v>0</v>
      </c>
      <c r="AU42" s="25">
        <f t="shared" si="14"/>
        <v>0</v>
      </c>
      <c r="AV42" s="25">
        <f t="shared" si="15"/>
        <v>0</v>
      </c>
      <c r="AW42" s="25">
        <f t="shared" si="16"/>
        <v>0</v>
      </c>
      <c r="AX42" s="25">
        <f t="shared" si="17"/>
        <v>0</v>
      </c>
      <c r="AY42" s="25">
        <f t="shared" si="18"/>
        <v>0</v>
      </c>
      <c r="AZ42" s="30"/>
      <c r="BA42" s="25">
        <f t="shared" si="19"/>
        <v>0</v>
      </c>
      <c r="BB42" s="25">
        <f t="shared" si="20"/>
        <v>0</v>
      </c>
      <c r="BC42" s="25">
        <f t="shared" si="21"/>
        <v>0</v>
      </c>
      <c r="BD42" s="25">
        <f t="shared" si="22"/>
        <v>0</v>
      </c>
      <c r="BE42" s="26">
        <f t="shared" si="23"/>
        <v>0</v>
      </c>
      <c r="BF42" s="26">
        <f t="shared" si="24"/>
        <v>0</v>
      </c>
      <c r="BG42" s="27">
        <f t="shared" si="25"/>
        <v>0</v>
      </c>
      <c r="BH42" s="28">
        <f t="shared" si="26"/>
        <v>0</v>
      </c>
    </row>
    <row r="43" spans="1:60" ht="15" x14ac:dyDescent="0.25">
      <c r="A43" s="23">
        <v>8</v>
      </c>
      <c r="B43" s="23">
        <v>1955</v>
      </c>
      <c r="C43" s="24" t="s">
        <v>53</v>
      </c>
      <c r="D43" s="25">
        <f>+'App.2-BA_ERZ'!D344+'App.2-BA_BRZ'!D344+'App.2-BA_HRZ'!D344+'App.2-BA_PRZ'!D344</f>
        <v>5853194.8982265163</v>
      </c>
      <c r="E43" s="25">
        <f>+'App.2-BA_ERZ'!E344+'App.2-BA_BRZ'!E344+'App.2-BA_HRZ'!E344+'App.2-BA_PRZ'!E344</f>
        <v>0</v>
      </c>
      <c r="F43" s="998">
        <f>+'App.2-BA_ERZ'!F344+'App.2-BA_BRZ'!F344+'App.2-BA_HRZ'!F344+'App.2-BA_PRZ'!F344</f>
        <v>0</v>
      </c>
      <c r="G43" s="25">
        <f t="shared" si="9"/>
        <v>5853194.8982265163</v>
      </c>
      <c r="H43" s="26">
        <f>+'App.2-BA_ERZ'!H344+'App.2-BA_BRZ'!H344+'App.2-BA_HRZ'!H344+'App.2-BA_PRZ'!H344</f>
        <v>121090.6</v>
      </c>
      <c r="I43" s="26">
        <f>+'App.2-BA_ERZ'!I344+'App.2-BA_BRZ'!I344+'App.2-BA_HRZ'!I344+'App.2-BA_PRZ'!I344</f>
        <v>0</v>
      </c>
      <c r="J43" s="27">
        <f t="shared" si="11"/>
        <v>5974285.4982265159</v>
      </c>
      <c r="K43" s="30"/>
      <c r="L43" s="25">
        <f>+'App.2-BA_ERZ'!L344+'App.2-BA_BRZ'!L344+'App.2-BA_HRZ'!L344+'App.2-BA_PRZ'!L344</f>
        <v>-3802250.0200000005</v>
      </c>
      <c r="M43" s="25">
        <f>+'App.2-BA_ERZ'!M344+'App.2-BA_BRZ'!M344+'App.2-BA_HRZ'!M344+'App.2-BA_PRZ'!M344</f>
        <v>0</v>
      </c>
      <c r="N43" s="25">
        <f>+'App.2-BA_ERZ'!N344+'App.2-BA_BRZ'!N344+'App.2-BA_HRZ'!N344+'App.2-BA_PRZ'!N344</f>
        <v>0</v>
      </c>
      <c r="O43" s="25">
        <f t="shared" si="4"/>
        <v>-3802250.0200000005</v>
      </c>
      <c r="P43" s="26">
        <f>+'App.2-BA_ERZ'!P344+'App.2-BA_BRZ'!P344+'App.2-BA_HRZ'!P344+'App.2-BA_PRZ'!P344</f>
        <v>-462501.6</v>
      </c>
      <c r="Q43" s="26">
        <f>+'App.2-BA_ERZ'!Q344+'App.2-BA_BRZ'!Q344+'App.2-BA_HRZ'!Q344+'App.2-BA_PRZ'!Q344</f>
        <v>0</v>
      </c>
      <c r="R43" s="27">
        <f t="shared" si="5"/>
        <v>-4264751.62</v>
      </c>
      <c r="S43" s="28">
        <f t="shared" si="0"/>
        <v>1709533.8782265158</v>
      </c>
      <c r="V43" s="23">
        <v>8</v>
      </c>
      <c r="W43" s="23">
        <v>1955</v>
      </c>
      <c r="X43" s="24" t="s">
        <v>53</v>
      </c>
      <c r="Y43" s="25">
        <v>5853194.9000000004</v>
      </c>
      <c r="Z43" s="25"/>
      <c r="AA43" s="25"/>
      <c r="AB43" s="25">
        <f t="shared" si="10"/>
        <v>5853194.9000000004</v>
      </c>
      <c r="AC43" s="26">
        <v>121090.6</v>
      </c>
      <c r="AD43" s="26">
        <v>0</v>
      </c>
      <c r="AE43" s="27">
        <f t="shared" si="12"/>
        <v>5974285.5</v>
      </c>
      <c r="AF43" s="30"/>
      <c r="AG43" s="25">
        <v>-3802250.0200000009</v>
      </c>
      <c r="AH43" s="25"/>
      <c r="AI43" s="25"/>
      <c r="AJ43" s="25">
        <f t="shared" si="6"/>
        <v>-3802250.0200000009</v>
      </c>
      <c r="AK43" s="26">
        <v>-462501.6</v>
      </c>
      <c r="AL43" s="26">
        <v>0</v>
      </c>
      <c r="AM43" s="27">
        <f t="shared" si="7"/>
        <v>-4264751.620000001</v>
      </c>
      <c r="AN43" s="28">
        <f t="shared" si="1"/>
        <v>1709533.879999999</v>
      </c>
      <c r="AP43" s="23">
        <v>8</v>
      </c>
      <c r="AQ43" s="23">
        <v>1955</v>
      </c>
      <c r="AR43" s="24" t="s">
        <v>53</v>
      </c>
      <c r="AS43" s="25">
        <f t="shared" si="8"/>
        <v>-1.7734840512275696E-3</v>
      </c>
      <c r="AT43" s="25">
        <f t="shared" si="13"/>
        <v>0</v>
      </c>
      <c r="AU43" s="25">
        <f t="shared" si="14"/>
        <v>0</v>
      </c>
      <c r="AV43" s="25">
        <f t="shared" si="15"/>
        <v>-1.7734840512275696E-3</v>
      </c>
      <c r="AW43" s="25">
        <f t="shared" si="16"/>
        <v>0</v>
      </c>
      <c r="AX43" s="25">
        <f t="shared" si="17"/>
        <v>0</v>
      </c>
      <c r="AY43" s="25">
        <f t="shared" si="18"/>
        <v>-1.7734840512275696E-3</v>
      </c>
      <c r="AZ43" s="30"/>
      <c r="BA43" s="25">
        <f t="shared" si="19"/>
        <v>0</v>
      </c>
      <c r="BB43" s="25">
        <f t="shared" si="20"/>
        <v>0</v>
      </c>
      <c r="BC43" s="25">
        <f t="shared" si="21"/>
        <v>0</v>
      </c>
      <c r="BD43" s="25">
        <f t="shared" si="22"/>
        <v>0</v>
      </c>
      <c r="BE43" s="26">
        <f t="shared" si="23"/>
        <v>0</v>
      </c>
      <c r="BF43" s="26">
        <f t="shared" si="24"/>
        <v>0</v>
      </c>
      <c r="BG43" s="27">
        <f t="shared" si="25"/>
        <v>0</v>
      </c>
      <c r="BH43" s="28">
        <f t="shared" si="26"/>
        <v>-1.773483119904995E-3</v>
      </c>
    </row>
    <row r="44" spans="1:60" ht="15" x14ac:dyDescent="0.25">
      <c r="A44" s="23">
        <v>8</v>
      </c>
      <c r="B44" s="23">
        <v>1960</v>
      </c>
      <c r="C44" s="24" t="s">
        <v>54</v>
      </c>
      <c r="D44" s="25">
        <f>+'App.2-BA_ERZ'!D345+'App.2-BA_BRZ'!D345+'App.2-BA_HRZ'!D345+'App.2-BA_PRZ'!D345</f>
        <v>148.70000000011083</v>
      </c>
      <c r="E44" s="25">
        <f>+'App.2-BA_ERZ'!E345+'App.2-BA_BRZ'!E345+'App.2-BA_HRZ'!E345+'App.2-BA_PRZ'!E345</f>
        <v>0</v>
      </c>
      <c r="F44" s="998">
        <f>+'App.2-BA_ERZ'!F345+'App.2-BA_BRZ'!F345+'App.2-BA_HRZ'!F345+'App.2-BA_PRZ'!F345</f>
        <v>0</v>
      </c>
      <c r="G44" s="25">
        <f t="shared" si="9"/>
        <v>148.70000000011083</v>
      </c>
      <c r="H44" s="26">
        <f>+'App.2-BA_ERZ'!H345+'App.2-BA_BRZ'!H345+'App.2-BA_HRZ'!H345+'App.2-BA_PRZ'!H345</f>
        <v>2044585.0699999998</v>
      </c>
      <c r="I44" s="26">
        <f>+'App.2-BA_ERZ'!I345+'App.2-BA_BRZ'!I345+'App.2-BA_HRZ'!I345+'App.2-BA_PRZ'!I345</f>
        <v>0</v>
      </c>
      <c r="J44" s="27">
        <f t="shared" si="11"/>
        <v>2044733.77</v>
      </c>
      <c r="K44" s="30"/>
      <c r="L44" s="25">
        <f>+'App.2-BA_ERZ'!L345+'App.2-BA_BRZ'!L345+'App.2-BA_HRZ'!L345+'App.2-BA_PRZ'!L345</f>
        <v>4132.09</v>
      </c>
      <c r="M44" s="25">
        <f>+'App.2-BA_ERZ'!M345+'App.2-BA_BRZ'!M345+'App.2-BA_HRZ'!M345+'App.2-BA_PRZ'!M345</f>
        <v>0</v>
      </c>
      <c r="N44" s="25">
        <f>+'App.2-BA_ERZ'!N345+'App.2-BA_BRZ'!N345+'App.2-BA_HRZ'!N345+'App.2-BA_PRZ'!N345</f>
        <v>0</v>
      </c>
      <c r="O44" s="25">
        <f t="shared" si="4"/>
        <v>4132.09</v>
      </c>
      <c r="P44" s="26">
        <f>+'App.2-BA_ERZ'!P345+'App.2-BA_BRZ'!P345+'App.2-BA_HRZ'!P345+'App.2-BA_PRZ'!P345</f>
        <v>-121609.54999999999</v>
      </c>
      <c r="Q44" s="26">
        <f>+'App.2-BA_ERZ'!Q345+'App.2-BA_BRZ'!Q345+'App.2-BA_HRZ'!Q345+'App.2-BA_PRZ'!Q345</f>
        <v>0</v>
      </c>
      <c r="R44" s="27">
        <f t="shared" si="5"/>
        <v>-117477.45999999999</v>
      </c>
      <c r="S44" s="28">
        <f t="shared" si="0"/>
        <v>1927256.31</v>
      </c>
      <c r="V44" s="23">
        <v>8</v>
      </c>
      <c r="W44" s="23">
        <v>1960</v>
      </c>
      <c r="X44" s="24" t="s">
        <v>54</v>
      </c>
      <c r="Y44" s="25">
        <v>148.70000000018626</v>
      </c>
      <c r="Z44" s="25"/>
      <c r="AA44" s="25"/>
      <c r="AB44" s="25">
        <f t="shared" si="10"/>
        <v>148.70000000018626</v>
      </c>
      <c r="AC44" s="26">
        <v>2044585.0699999998</v>
      </c>
      <c r="AD44" s="26">
        <v>0</v>
      </c>
      <c r="AE44" s="27">
        <f t="shared" si="12"/>
        <v>2044733.77</v>
      </c>
      <c r="AF44" s="30"/>
      <c r="AG44" s="25">
        <v>4132.089999999982</v>
      </c>
      <c r="AH44" s="25"/>
      <c r="AI44" s="25"/>
      <c r="AJ44" s="25">
        <f t="shared" si="6"/>
        <v>4132.089999999982</v>
      </c>
      <c r="AK44" s="26">
        <v>-121609.54999999999</v>
      </c>
      <c r="AL44" s="26">
        <v>0</v>
      </c>
      <c r="AM44" s="27">
        <f t="shared" si="7"/>
        <v>-117477.46</v>
      </c>
      <c r="AN44" s="28">
        <f t="shared" si="1"/>
        <v>1927256.31</v>
      </c>
      <c r="AP44" s="23">
        <v>8</v>
      </c>
      <c r="AQ44" s="23">
        <v>1960</v>
      </c>
      <c r="AR44" s="24" t="s">
        <v>54</v>
      </c>
      <c r="AS44" s="25">
        <f t="shared" si="8"/>
        <v>-7.5431216828292236E-11</v>
      </c>
      <c r="AT44" s="25">
        <f t="shared" si="13"/>
        <v>0</v>
      </c>
      <c r="AU44" s="25">
        <f t="shared" si="14"/>
        <v>0</v>
      </c>
      <c r="AV44" s="25">
        <f t="shared" si="15"/>
        <v>-7.5431216828292236E-11</v>
      </c>
      <c r="AW44" s="25">
        <f t="shared" si="16"/>
        <v>0</v>
      </c>
      <c r="AX44" s="25">
        <f t="shared" si="17"/>
        <v>0</v>
      </c>
      <c r="AY44" s="25">
        <f t="shared" si="18"/>
        <v>0</v>
      </c>
      <c r="AZ44" s="30"/>
      <c r="BA44" s="25">
        <f t="shared" si="19"/>
        <v>1.8189894035458565E-11</v>
      </c>
      <c r="BB44" s="25">
        <f t="shared" si="20"/>
        <v>0</v>
      </c>
      <c r="BC44" s="25">
        <f t="shared" si="21"/>
        <v>0</v>
      </c>
      <c r="BD44" s="25">
        <f t="shared" si="22"/>
        <v>1.8189894035458565E-11</v>
      </c>
      <c r="BE44" s="26">
        <f t="shared" si="23"/>
        <v>0</v>
      </c>
      <c r="BF44" s="26">
        <f t="shared" si="24"/>
        <v>0</v>
      </c>
      <c r="BG44" s="27">
        <f t="shared" si="25"/>
        <v>0</v>
      </c>
      <c r="BH44" s="28">
        <f t="shared" si="26"/>
        <v>0</v>
      </c>
    </row>
    <row r="45" spans="1:60" ht="25.5" x14ac:dyDescent="0.25">
      <c r="A45" s="1">
        <v>47</v>
      </c>
      <c r="B45" s="23">
        <v>1970</v>
      </c>
      <c r="C45" s="24" t="s">
        <v>55</v>
      </c>
      <c r="D45" s="25">
        <f>+'App.2-BA_ERZ'!D346+'App.2-BA_BRZ'!D346+'App.2-BA_HRZ'!D346+'App.2-BA_PRZ'!D346</f>
        <v>312338.08</v>
      </c>
      <c r="E45" s="25">
        <f>+'App.2-BA_ERZ'!E346+'App.2-BA_BRZ'!E346+'App.2-BA_HRZ'!E346+'App.2-BA_PRZ'!E346</f>
        <v>0</v>
      </c>
      <c r="F45" s="998">
        <f>+'App.2-BA_ERZ'!F346+'App.2-BA_BRZ'!F346+'App.2-BA_HRZ'!F346+'App.2-BA_PRZ'!F346</f>
        <v>0</v>
      </c>
      <c r="G45" s="25">
        <f t="shared" si="9"/>
        <v>312338.08</v>
      </c>
      <c r="H45" s="26">
        <f>+'App.2-BA_ERZ'!H346+'App.2-BA_BRZ'!H346+'App.2-BA_HRZ'!H346+'App.2-BA_PRZ'!H346</f>
        <v>0</v>
      </c>
      <c r="I45" s="26">
        <f>+'App.2-BA_ERZ'!I346+'App.2-BA_BRZ'!I346+'App.2-BA_HRZ'!I346+'App.2-BA_PRZ'!I346</f>
        <v>0</v>
      </c>
      <c r="J45" s="27">
        <f t="shared" si="11"/>
        <v>312338.08</v>
      </c>
      <c r="K45" s="30"/>
      <c r="L45" s="25">
        <f>+'App.2-BA_ERZ'!L346+'App.2-BA_BRZ'!L346+'App.2-BA_HRZ'!L346+'App.2-BA_PRZ'!L346</f>
        <v>-306837.02</v>
      </c>
      <c r="M45" s="25">
        <f>+'App.2-BA_ERZ'!M346+'App.2-BA_BRZ'!M346+'App.2-BA_HRZ'!M346+'App.2-BA_PRZ'!M346</f>
        <v>0</v>
      </c>
      <c r="N45" s="25">
        <f>+'App.2-BA_ERZ'!N346+'App.2-BA_BRZ'!N346+'App.2-BA_HRZ'!N346+'App.2-BA_PRZ'!N346</f>
        <v>0</v>
      </c>
      <c r="O45" s="25">
        <f t="shared" si="4"/>
        <v>-306837.02</v>
      </c>
      <c r="P45" s="26">
        <f>+'App.2-BA_ERZ'!P346+'App.2-BA_BRZ'!P346+'App.2-BA_HRZ'!P346+'App.2-BA_PRZ'!P346</f>
        <v>-5501.06</v>
      </c>
      <c r="Q45" s="26">
        <f>+'App.2-BA_ERZ'!Q346+'App.2-BA_BRZ'!Q346+'App.2-BA_HRZ'!Q346+'App.2-BA_PRZ'!Q346</f>
        <v>0</v>
      </c>
      <c r="R45" s="27">
        <f t="shared" si="5"/>
        <v>-312338.08</v>
      </c>
      <c r="S45" s="28">
        <f t="shared" si="0"/>
        <v>0</v>
      </c>
      <c r="V45" s="1">
        <v>47</v>
      </c>
      <c r="W45" s="23">
        <v>1970</v>
      </c>
      <c r="X45" s="24" t="s">
        <v>55</v>
      </c>
      <c r="Y45" s="25">
        <v>312338.08</v>
      </c>
      <c r="Z45" s="25"/>
      <c r="AA45" s="25"/>
      <c r="AB45" s="25">
        <f t="shared" si="10"/>
        <v>312338.08</v>
      </c>
      <c r="AC45" s="26">
        <v>0</v>
      </c>
      <c r="AD45" s="26">
        <v>0</v>
      </c>
      <c r="AE45" s="27">
        <f t="shared" si="12"/>
        <v>312338.08</v>
      </c>
      <c r="AF45" s="30"/>
      <c r="AG45" s="25">
        <v>-306837.02</v>
      </c>
      <c r="AH45" s="25"/>
      <c r="AI45" s="25"/>
      <c r="AJ45" s="25">
        <f t="shared" si="6"/>
        <v>-306837.02</v>
      </c>
      <c r="AK45" s="26">
        <v>-5501.06</v>
      </c>
      <c r="AL45" s="26">
        <v>0</v>
      </c>
      <c r="AM45" s="27">
        <f t="shared" si="7"/>
        <v>-312338.08</v>
      </c>
      <c r="AN45" s="28">
        <f t="shared" si="1"/>
        <v>0</v>
      </c>
      <c r="AP45" s="1">
        <v>47</v>
      </c>
      <c r="AQ45" s="23">
        <v>1970</v>
      </c>
      <c r="AR45" s="24" t="s">
        <v>55</v>
      </c>
      <c r="AS45" s="25">
        <f t="shared" si="8"/>
        <v>0</v>
      </c>
      <c r="AT45" s="25">
        <f t="shared" si="13"/>
        <v>0</v>
      </c>
      <c r="AU45" s="25">
        <f t="shared" si="14"/>
        <v>0</v>
      </c>
      <c r="AV45" s="25">
        <f t="shared" si="15"/>
        <v>0</v>
      </c>
      <c r="AW45" s="25">
        <f t="shared" si="16"/>
        <v>0</v>
      </c>
      <c r="AX45" s="25">
        <f t="shared" si="17"/>
        <v>0</v>
      </c>
      <c r="AY45" s="25">
        <f t="shared" si="18"/>
        <v>0</v>
      </c>
      <c r="AZ45" s="30"/>
      <c r="BA45" s="25">
        <f t="shared" si="19"/>
        <v>0</v>
      </c>
      <c r="BB45" s="25">
        <f t="shared" si="20"/>
        <v>0</v>
      </c>
      <c r="BC45" s="25">
        <f t="shared" si="21"/>
        <v>0</v>
      </c>
      <c r="BD45" s="25">
        <f t="shared" si="22"/>
        <v>0</v>
      </c>
      <c r="BE45" s="26">
        <f t="shared" si="23"/>
        <v>0</v>
      </c>
      <c r="BF45" s="26">
        <f t="shared" si="24"/>
        <v>0</v>
      </c>
      <c r="BG45" s="27">
        <f t="shared" si="25"/>
        <v>0</v>
      </c>
      <c r="BH45" s="28">
        <f t="shared" si="26"/>
        <v>0</v>
      </c>
    </row>
    <row r="46" spans="1:60" ht="25.5" x14ac:dyDescent="0.25">
      <c r="A46" s="23">
        <v>47</v>
      </c>
      <c r="B46" s="23">
        <v>1975</v>
      </c>
      <c r="C46" s="24" t="s">
        <v>56</v>
      </c>
      <c r="D46" s="25">
        <f>+'App.2-BA_ERZ'!D347+'App.2-BA_BRZ'!D347+'App.2-BA_HRZ'!D347+'App.2-BA_PRZ'!D347</f>
        <v>0</v>
      </c>
      <c r="E46" s="25">
        <f>+'App.2-BA_ERZ'!E347+'App.2-BA_BRZ'!E347+'App.2-BA_HRZ'!E347+'App.2-BA_PRZ'!E347</f>
        <v>0</v>
      </c>
      <c r="F46" s="998">
        <f>+'App.2-BA_ERZ'!F347+'App.2-BA_BRZ'!F347+'App.2-BA_HRZ'!F347+'App.2-BA_PRZ'!F347</f>
        <v>0</v>
      </c>
      <c r="G46" s="25">
        <f t="shared" si="9"/>
        <v>0</v>
      </c>
      <c r="H46" s="26">
        <f>+'App.2-BA_ERZ'!H347+'App.2-BA_BRZ'!H347+'App.2-BA_HRZ'!H347+'App.2-BA_PRZ'!H347</f>
        <v>0</v>
      </c>
      <c r="I46" s="26">
        <f>+'App.2-BA_ERZ'!I347+'App.2-BA_BRZ'!I347+'App.2-BA_HRZ'!I347+'App.2-BA_PRZ'!I347</f>
        <v>0</v>
      </c>
      <c r="J46" s="27">
        <f t="shared" si="11"/>
        <v>0</v>
      </c>
      <c r="K46" s="30"/>
      <c r="L46" s="25">
        <f>+'App.2-BA_ERZ'!L347+'App.2-BA_BRZ'!L347+'App.2-BA_HRZ'!L347+'App.2-BA_PRZ'!L347</f>
        <v>0</v>
      </c>
      <c r="M46" s="25">
        <f>+'App.2-BA_ERZ'!M347+'App.2-BA_BRZ'!M347+'App.2-BA_HRZ'!M347+'App.2-BA_PRZ'!M347</f>
        <v>0</v>
      </c>
      <c r="N46" s="25">
        <f>+'App.2-BA_ERZ'!N347+'App.2-BA_BRZ'!N347+'App.2-BA_HRZ'!N347+'App.2-BA_PRZ'!N347</f>
        <v>0</v>
      </c>
      <c r="O46" s="25">
        <f t="shared" si="4"/>
        <v>0</v>
      </c>
      <c r="P46" s="26">
        <f>+'App.2-BA_ERZ'!P347+'App.2-BA_BRZ'!P347+'App.2-BA_HRZ'!P347+'App.2-BA_PRZ'!P347</f>
        <v>0</v>
      </c>
      <c r="Q46" s="26">
        <f>+'App.2-BA_ERZ'!Q347+'App.2-BA_BRZ'!Q347+'App.2-BA_HRZ'!Q347+'App.2-BA_PRZ'!Q347</f>
        <v>0</v>
      </c>
      <c r="R46" s="27">
        <f t="shared" si="5"/>
        <v>0</v>
      </c>
      <c r="S46" s="28">
        <f t="shared" si="0"/>
        <v>0</v>
      </c>
      <c r="V46" s="23">
        <v>47</v>
      </c>
      <c r="W46" s="23">
        <v>1975</v>
      </c>
      <c r="X46" s="24" t="s">
        <v>56</v>
      </c>
      <c r="Y46" s="25">
        <v>0</v>
      </c>
      <c r="Z46" s="25"/>
      <c r="AA46" s="25"/>
      <c r="AB46" s="25">
        <f t="shared" si="10"/>
        <v>0</v>
      </c>
      <c r="AC46" s="26">
        <v>0</v>
      </c>
      <c r="AD46" s="26">
        <v>0</v>
      </c>
      <c r="AE46" s="27">
        <f t="shared" si="12"/>
        <v>0</v>
      </c>
      <c r="AF46" s="30"/>
      <c r="AG46" s="25">
        <v>0</v>
      </c>
      <c r="AH46" s="25"/>
      <c r="AI46" s="25"/>
      <c r="AJ46" s="25">
        <f t="shared" si="6"/>
        <v>0</v>
      </c>
      <c r="AK46" s="26">
        <v>0</v>
      </c>
      <c r="AL46" s="26">
        <v>0</v>
      </c>
      <c r="AM46" s="27">
        <f t="shared" si="7"/>
        <v>0</v>
      </c>
      <c r="AN46" s="28">
        <f t="shared" si="1"/>
        <v>0</v>
      </c>
      <c r="AP46" s="23">
        <v>47</v>
      </c>
      <c r="AQ46" s="23">
        <v>1975</v>
      </c>
      <c r="AR46" s="24" t="s">
        <v>56</v>
      </c>
      <c r="AS46" s="25">
        <f t="shared" si="8"/>
        <v>0</v>
      </c>
      <c r="AT46" s="25">
        <f t="shared" si="13"/>
        <v>0</v>
      </c>
      <c r="AU46" s="25">
        <f t="shared" si="14"/>
        <v>0</v>
      </c>
      <c r="AV46" s="25">
        <f t="shared" si="15"/>
        <v>0</v>
      </c>
      <c r="AW46" s="25">
        <f t="shared" si="16"/>
        <v>0</v>
      </c>
      <c r="AX46" s="25">
        <f t="shared" si="17"/>
        <v>0</v>
      </c>
      <c r="AY46" s="25">
        <f t="shared" si="18"/>
        <v>0</v>
      </c>
      <c r="AZ46" s="30"/>
      <c r="BA46" s="25">
        <f t="shared" si="19"/>
        <v>0</v>
      </c>
      <c r="BB46" s="25">
        <f t="shared" si="20"/>
        <v>0</v>
      </c>
      <c r="BC46" s="25">
        <f t="shared" si="21"/>
        <v>0</v>
      </c>
      <c r="BD46" s="25">
        <f t="shared" si="22"/>
        <v>0</v>
      </c>
      <c r="BE46" s="26">
        <f t="shared" si="23"/>
        <v>0</v>
      </c>
      <c r="BF46" s="26">
        <f t="shared" si="24"/>
        <v>0</v>
      </c>
      <c r="BG46" s="27">
        <f t="shared" si="25"/>
        <v>0</v>
      </c>
      <c r="BH46" s="28">
        <f t="shared" si="26"/>
        <v>0</v>
      </c>
    </row>
    <row r="47" spans="1:60" ht="15" x14ac:dyDescent="0.25">
      <c r="A47" s="23">
        <v>47</v>
      </c>
      <c r="B47" s="23">
        <v>1980</v>
      </c>
      <c r="C47" s="24" t="s">
        <v>57</v>
      </c>
      <c r="D47" s="25">
        <f>+'App.2-BA_ERZ'!D348+'App.2-BA_BRZ'!D348+'App.2-BA_HRZ'!D348+'App.2-BA_PRZ'!D348</f>
        <v>27431435.745776668</v>
      </c>
      <c r="E47" s="25">
        <f>+'App.2-BA_ERZ'!E348+'App.2-BA_BRZ'!E348+'App.2-BA_HRZ'!E348+'App.2-BA_PRZ'!E348</f>
        <v>0</v>
      </c>
      <c r="F47" s="998">
        <f>+'App.2-BA_ERZ'!F348+'App.2-BA_BRZ'!F348+'App.2-BA_HRZ'!F348+'App.2-BA_PRZ'!F348</f>
        <v>0</v>
      </c>
      <c r="G47" s="25">
        <f t="shared" si="9"/>
        <v>27431435.745776668</v>
      </c>
      <c r="H47" s="26">
        <f>+'App.2-BA_ERZ'!H348+'App.2-BA_BRZ'!H348+'App.2-BA_HRZ'!H348+'App.2-BA_PRZ'!H348</f>
        <v>2968150.01</v>
      </c>
      <c r="I47" s="26">
        <f>+'App.2-BA_ERZ'!I348+'App.2-BA_BRZ'!I348+'App.2-BA_HRZ'!I348+'App.2-BA_PRZ'!I348</f>
        <v>0</v>
      </c>
      <c r="J47" s="27">
        <f t="shared" si="11"/>
        <v>30399585.755776666</v>
      </c>
      <c r="K47" s="30"/>
      <c r="L47" s="25">
        <f>+'App.2-BA_ERZ'!L348+'App.2-BA_BRZ'!L348+'App.2-BA_HRZ'!L348+'App.2-BA_PRZ'!L348</f>
        <v>-11236903.32</v>
      </c>
      <c r="M47" s="25">
        <f>+'App.2-BA_ERZ'!M348+'App.2-BA_BRZ'!M348+'App.2-BA_HRZ'!M348+'App.2-BA_PRZ'!M348</f>
        <v>0</v>
      </c>
      <c r="N47" s="25">
        <f>+'App.2-BA_ERZ'!N348+'App.2-BA_BRZ'!N348+'App.2-BA_HRZ'!N348+'App.2-BA_PRZ'!N348</f>
        <v>0</v>
      </c>
      <c r="O47" s="25">
        <f t="shared" si="4"/>
        <v>-11236903.32</v>
      </c>
      <c r="P47" s="26">
        <f>+'App.2-BA_ERZ'!P348+'App.2-BA_BRZ'!P348+'App.2-BA_HRZ'!P348+'App.2-BA_PRZ'!P348</f>
        <v>-2415494.5600000005</v>
      </c>
      <c r="Q47" s="26">
        <f>+'App.2-BA_ERZ'!Q348+'App.2-BA_BRZ'!Q348+'App.2-BA_HRZ'!Q348+'App.2-BA_PRZ'!Q348</f>
        <v>0</v>
      </c>
      <c r="R47" s="27">
        <f t="shared" si="5"/>
        <v>-13652397.880000001</v>
      </c>
      <c r="S47" s="28">
        <f t="shared" si="0"/>
        <v>16747187.875776665</v>
      </c>
      <c r="V47" s="23">
        <v>47</v>
      </c>
      <c r="W47" s="23">
        <v>1980</v>
      </c>
      <c r="X47" s="24" t="s">
        <v>57</v>
      </c>
      <c r="Y47" s="25">
        <v>27431435.75</v>
      </c>
      <c r="Z47" s="25"/>
      <c r="AA47" s="25"/>
      <c r="AB47" s="25">
        <f t="shared" si="10"/>
        <v>27431435.75</v>
      </c>
      <c r="AC47" s="26">
        <v>2968150.01</v>
      </c>
      <c r="AD47" s="26">
        <v>0</v>
      </c>
      <c r="AE47" s="27">
        <f t="shared" si="12"/>
        <v>30399585.759999998</v>
      </c>
      <c r="AF47" s="30"/>
      <c r="AG47" s="25">
        <v>-11236903.320000004</v>
      </c>
      <c r="AH47" s="25"/>
      <c r="AI47" s="25"/>
      <c r="AJ47" s="25">
        <f t="shared" si="6"/>
        <v>-11236903.320000004</v>
      </c>
      <c r="AK47" s="26">
        <v>-2415494.5599999996</v>
      </c>
      <c r="AL47" s="26">
        <v>0</v>
      </c>
      <c r="AM47" s="27">
        <f t="shared" si="7"/>
        <v>-13652397.880000003</v>
      </c>
      <c r="AN47" s="28">
        <f t="shared" si="1"/>
        <v>16747187.879999995</v>
      </c>
      <c r="AP47" s="23">
        <v>47</v>
      </c>
      <c r="AQ47" s="23">
        <v>1980</v>
      </c>
      <c r="AR47" s="24" t="s">
        <v>57</v>
      </c>
      <c r="AS47" s="25">
        <f t="shared" si="8"/>
        <v>-4.2233318090438843E-3</v>
      </c>
      <c r="AT47" s="25">
        <f t="shared" si="13"/>
        <v>0</v>
      </c>
      <c r="AU47" s="25">
        <f t="shared" si="14"/>
        <v>0</v>
      </c>
      <c r="AV47" s="25">
        <f t="shared" si="15"/>
        <v>-4.2233318090438843E-3</v>
      </c>
      <c r="AW47" s="25">
        <f t="shared" si="16"/>
        <v>0</v>
      </c>
      <c r="AX47" s="25">
        <f t="shared" si="17"/>
        <v>0</v>
      </c>
      <c r="AY47" s="25">
        <f t="shared" si="18"/>
        <v>-4.2233318090438843E-3</v>
      </c>
      <c r="AZ47" s="30"/>
      <c r="BA47" s="25">
        <f t="shared" si="19"/>
        <v>0</v>
      </c>
      <c r="BB47" s="25">
        <f t="shared" si="20"/>
        <v>0</v>
      </c>
      <c r="BC47" s="25">
        <f t="shared" si="21"/>
        <v>0</v>
      </c>
      <c r="BD47" s="25">
        <f t="shared" si="22"/>
        <v>0</v>
      </c>
      <c r="BE47" s="26">
        <f t="shared" si="23"/>
        <v>0</v>
      </c>
      <c r="BF47" s="26">
        <f t="shared" si="24"/>
        <v>0</v>
      </c>
      <c r="BG47" s="27">
        <f t="shared" si="25"/>
        <v>0</v>
      </c>
      <c r="BH47" s="28">
        <f t="shared" si="26"/>
        <v>-4.223329946398735E-3</v>
      </c>
    </row>
    <row r="48" spans="1:60" ht="15" x14ac:dyDescent="0.25">
      <c r="A48" s="23">
        <v>47</v>
      </c>
      <c r="B48" s="23">
        <v>1985</v>
      </c>
      <c r="C48" s="24" t="s">
        <v>58</v>
      </c>
      <c r="D48" s="25">
        <f>+'App.2-BA_ERZ'!D349+'App.2-BA_BRZ'!D349+'App.2-BA_HRZ'!D349+'App.2-BA_PRZ'!D349</f>
        <v>0</v>
      </c>
      <c r="E48" s="25">
        <f>+'App.2-BA_ERZ'!E349+'App.2-BA_BRZ'!E349+'App.2-BA_HRZ'!E349+'App.2-BA_PRZ'!E349</f>
        <v>0</v>
      </c>
      <c r="F48" s="998">
        <f>+'App.2-BA_ERZ'!F349+'App.2-BA_BRZ'!F349+'App.2-BA_HRZ'!F349+'App.2-BA_PRZ'!F349</f>
        <v>0</v>
      </c>
      <c r="G48" s="25">
        <f t="shared" si="9"/>
        <v>0</v>
      </c>
      <c r="H48" s="26">
        <f>+'App.2-BA_ERZ'!H349+'App.2-BA_BRZ'!H349+'App.2-BA_HRZ'!H349+'App.2-BA_PRZ'!H349</f>
        <v>0</v>
      </c>
      <c r="I48" s="26">
        <f>+'App.2-BA_ERZ'!I349+'App.2-BA_BRZ'!I349+'App.2-BA_HRZ'!I349+'App.2-BA_PRZ'!I349</f>
        <v>0</v>
      </c>
      <c r="J48" s="27">
        <f t="shared" si="11"/>
        <v>0</v>
      </c>
      <c r="K48" s="30"/>
      <c r="L48" s="25">
        <f>+'App.2-BA_ERZ'!L349+'App.2-BA_BRZ'!L349+'App.2-BA_HRZ'!L349+'App.2-BA_PRZ'!L349</f>
        <v>0</v>
      </c>
      <c r="M48" s="25">
        <f>+'App.2-BA_ERZ'!M349+'App.2-BA_BRZ'!M349+'App.2-BA_HRZ'!M349+'App.2-BA_PRZ'!M349</f>
        <v>0</v>
      </c>
      <c r="N48" s="25">
        <f>+'App.2-BA_ERZ'!N349+'App.2-BA_BRZ'!N349+'App.2-BA_HRZ'!N349+'App.2-BA_PRZ'!N349</f>
        <v>0</v>
      </c>
      <c r="O48" s="25">
        <f t="shared" si="4"/>
        <v>0</v>
      </c>
      <c r="P48" s="26">
        <f>+'App.2-BA_ERZ'!P349+'App.2-BA_BRZ'!P349+'App.2-BA_HRZ'!P349+'App.2-BA_PRZ'!P349</f>
        <v>0</v>
      </c>
      <c r="Q48" s="26">
        <f>+'App.2-BA_ERZ'!Q349+'App.2-BA_BRZ'!Q349+'App.2-BA_HRZ'!Q349+'App.2-BA_PRZ'!Q349</f>
        <v>0</v>
      </c>
      <c r="R48" s="27">
        <f t="shared" si="5"/>
        <v>0</v>
      </c>
      <c r="S48" s="28">
        <f t="shared" si="0"/>
        <v>0</v>
      </c>
      <c r="V48" s="23">
        <v>47</v>
      </c>
      <c r="W48" s="23">
        <v>1985</v>
      </c>
      <c r="X48" s="24" t="s">
        <v>58</v>
      </c>
      <c r="Y48" s="25">
        <v>0</v>
      </c>
      <c r="Z48" s="25"/>
      <c r="AA48" s="25"/>
      <c r="AB48" s="25">
        <f t="shared" si="10"/>
        <v>0</v>
      </c>
      <c r="AC48" s="26">
        <v>0</v>
      </c>
      <c r="AD48" s="26">
        <v>0</v>
      </c>
      <c r="AE48" s="27">
        <f t="shared" si="12"/>
        <v>0</v>
      </c>
      <c r="AF48" s="30"/>
      <c r="AG48" s="25">
        <v>0</v>
      </c>
      <c r="AH48" s="25"/>
      <c r="AI48" s="25"/>
      <c r="AJ48" s="25">
        <f t="shared" si="6"/>
        <v>0</v>
      </c>
      <c r="AK48" s="26">
        <v>0</v>
      </c>
      <c r="AL48" s="26">
        <v>0</v>
      </c>
      <c r="AM48" s="27">
        <f t="shared" si="7"/>
        <v>0</v>
      </c>
      <c r="AN48" s="28">
        <f t="shared" si="1"/>
        <v>0</v>
      </c>
      <c r="AP48" s="23">
        <v>47</v>
      </c>
      <c r="AQ48" s="23">
        <v>1985</v>
      </c>
      <c r="AR48" s="24" t="s">
        <v>58</v>
      </c>
      <c r="AS48" s="25">
        <f t="shared" si="8"/>
        <v>0</v>
      </c>
      <c r="AT48" s="25">
        <f t="shared" si="13"/>
        <v>0</v>
      </c>
      <c r="AU48" s="25">
        <f t="shared" si="14"/>
        <v>0</v>
      </c>
      <c r="AV48" s="25">
        <f t="shared" si="15"/>
        <v>0</v>
      </c>
      <c r="AW48" s="25">
        <f t="shared" si="16"/>
        <v>0</v>
      </c>
      <c r="AX48" s="25">
        <f t="shared" si="17"/>
        <v>0</v>
      </c>
      <c r="AY48" s="25">
        <f t="shared" si="18"/>
        <v>0</v>
      </c>
      <c r="AZ48" s="30"/>
      <c r="BA48" s="25">
        <f t="shared" si="19"/>
        <v>0</v>
      </c>
      <c r="BB48" s="25">
        <f t="shared" si="20"/>
        <v>0</v>
      </c>
      <c r="BC48" s="25">
        <f t="shared" si="21"/>
        <v>0</v>
      </c>
      <c r="BD48" s="25">
        <f t="shared" si="22"/>
        <v>0</v>
      </c>
      <c r="BE48" s="26">
        <f t="shared" si="23"/>
        <v>0</v>
      </c>
      <c r="BF48" s="26">
        <f t="shared" si="24"/>
        <v>0</v>
      </c>
      <c r="BG48" s="27">
        <f t="shared" si="25"/>
        <v>0</v>
      </c>
      <c r="BH48" s="28">
        <f t="shared" si="26"/>
        <v>0</v>
      </c>
    </row>
    <row r="49" spans="1:60" ht="15" x14ac:dyDescent="0.25">
      <c r="A49" s="1">
        <v>47</v>
      </c>
      <c r="B49" s="23">
        <v>1990</v>
      </c>
      <c r="C49" s="31" t="s">
        <v>59</v>
      </c>
      <c r="D49" s="25">
        <f>+'App.2-BA_ERZ'!D350+'App.2-BA_BRZ'!D350+'App.2-BA_HRZ'!D350+'App.2-BA_PRZ'!D350</f>
        <v>0</v>
      </c>
      <c r="E49" s="25">
        <f>+'App.2-BA_ERZ'!E350+'App.2-BA_BRZ'!E350+'App.2-BA_HRZ'!E350+'App.2-BA_PRZ'!E350</f>
        <v>0</v>
      </c>
      <c r="F49" s="998">
        <f>+'App.2-BA_ERZ'!F350+'App.2-BA_BRZ'!F350+'App.2-BA_HRZ'!F350+'App.2-BA_PRZ'!F350</f>
        <v>0</v>
      </c>
      <c r="G49" s="25">
        <f t="shared" si="9"/>
        <v>0</v>
      </c>
      <c r="H49" s="26">
        <f>+'App.2-BA_ERZ'!H350+'App.2-BA_BRZ'!H350+'App.2-BA_HRZ'!H350+'App.2-BA_PRZ'!H350</f>
        <v>0</v>
      </c>
      <c r="I49" s="26">
        <f>+'App.2-BA_ERZ'!I350+'App.2-BA_BRZ'!I350+'App.2-BA_HRZ'!I350+'App.2-BA_PRZ'!I350</f>
        <v>0</v>
      </c>
      <c r="J49" s="27">
        <f t="shared" si="11"/>
        <v>0</v>
      </c>
      <c r="K49" s="30"/>
      <c r="L49" s="25">
        <f>+'App.2-BA_ERZ'!L350+'App.2-BA_BRZ'!L350+'App.2-BA_HRZ'!L350+'App.2-BA_PRZ'!L350</f>
        <v>0</v>
      </c>
      <c r="M49" s="25">
        <f>+'App.2-BA_ERZ'!M350+'App.2-BA_BRZ'!M350+'App.2-BA_HRZ'!M350+'App.2-BA_PRZ'!M350</f>
        <v>0</v>
      </c>
      <c r="N49" s="25">
        <f>+'App.2-BA_ERZ'!N350+'App.2-BA_BRZ'!N350+'App.2-BA_HRZ'!N350+'App.2-BA_PRZ'!N350</f>
        <v>0</v>
      </c>
      <c r="O49" s="25">
        <f t="shared" si="4"/>
        <v>0</v>
      </c>
      <c r="P49" s="26">
        <f>+'App.2-BA_ERZ'!P350+'App.2-BA_BRZ'!P350+'App.2-BA_HRZ'!P350+'App.2-BA_PRZ'!P350</f>
        <v>0</v>
      </c>
      <c r="Q49" s="26">
        <f>+'App.2-BA_ERZ'!Q350+'App.2-BA_BRZ'!Q350+'App.2-BA_HRZ'!Q350+'App.2-BA_PRZ'!Q350</f>
        <v>0</v>
      </c>
      <c r="R49" s="27">
        <f t="shared" si="5"/>
        <v>0</v>
      </c>
      <c r="S49" s="28">
        <f t="shared" si="0"/>
        <v>0</v>
      </c>
      <c r="V49" s="1">
        <v>47</v>
      </c>
      <c r="W49" s="23">
        <v>1990</v>
      </c>
      <c r="X49" s="31" t="s">
        <v>59</v>
      </c>
      <c r="Y49" s="25">
        <v>0</v>
      </c>
      <c r="Z49" s="25"/>
      <c r="AA49" s="25"/>
      <c r="AB49" s="25">
        <f t="shared" si="10"/>
        <v>0</v>
      </c>
      <c r="AC49" s="26">
        <v>0</v>
      </c>
      <c r="AD49" s="26">
        <v>0</v>
      </c>
      <c r="AE49" s="27">
        <f t="shared" si="12"/>
        <v>0</v>
      </c>
      <c r="AF49" s="30"/>
      <c r="AG49" s="25">
        <v>0</v>
      </c>
      <c r="AH49" s="25"/>
      <c r="AI49" s="25"/>
      <c r="AJ49" s="25">
        <f t="shared" si="6"/>
        <v>0</v>
      </c>
      <c r="AK49" s="26">
        <v>0</v>
      </c>
      <c r="AL49" s="26">
        <v>0</v>
      </c>
      <c r="AM49" s="27">
        <f t="shared" si="7"/>
        <v>0</v>
      </c>
      <c r="AN49" s="28">
        <f t="shared" si="1"/>
        <v>0</v>
      </c>
      <c r="AP49" s="1">
        <v>47</v>
      </c>
      <c r="AQ49" s="23">
        <v>1990</v>
      </c>
      <c r="AR49" s="31" t="s">
        <v>59</v>
      </c>
      <c r="AS49" s="25">
        <f t="shared" si="8"/>
        <v>0</v>
      </c>
      <c r="AT49" s="25">
        <f t="shared" si="13"/>
        <v>0</v>
      </c>
      <c r="AU49" s="25">
        <f t="shared" si="14"/>
        <v>0</v>
      </c>
      <c r="AV49" s="25">
        <f t="shared" si="15"/>
        <v>0</v>
      </c>
      <c r="AW49" s="25">
        <f t="shared" si="16"/>
        <v>0</v>
      </c>
      <c r="AX49" s="25">
        <f t="shared" si="17"/>
        <v>0</v>
      </c>
      <c r="AY49" s="25">
        <f t="shared" si="18"/>
        <v>0</v>
      </c>
      <c r="AZ49" s="30"/>
      <c r="BA49" s="25">
        <f t="shared" si="19"/>
        <v>0</v>
      </c>
      <c r="BB49" s="25">
        <f t="shared" si="20"/>
        <v>0</v>
      </c>
      <c r="BC49" s="25">
        <f t="shared" si="21"/>
        <v>0</v>
      </c>
      <c r="BD49" s="25">
        <f t="shared" si="22"/>
        <v>0</v>
      </c>
      <c r="BE49" s="26">
        <f t="shared" si="23"/>
        <v>0</v>
      </c>
      <c r="BF49" s="26">
        <f t="shared" si="24"/>
        <v>0</v>
      </c>
      <c r="BG49" s="27">
        <f t="shared" si="25"/>
        <v>0</v>
      </c>
      <c r="BH49" s="28">
        <f t="shared" si="26"/>
        <v>0</v>
      </c>
    </row>
    <row r="50" spans="1:60" ht="15" x14ac:dyDescent="0.25">
      <c r="A50" s="23">
        <v>47</v>
      </c>
      <c r="B50" s="23">
        <v>1995</v>
      </c>
      <c r="C50" s="24" t="s">
        <v>60</v>
      </c>
      <c r="D50" s="25">
        <f>+'App.2-BA_ERZ'!D351+'App.2-BA_BRZ'!D351+'App.2-BA_HRZ'!D351+'App.2-BA_PRZ'!D351</f>
        <v>-243775851.17000002</v>
      </c>
      <c r="E50" s="25">
        <f>+'App.2-BA_ERZ'!E351+'App.2-BA_BRZ'!E351+'App.2-BA_HRZ'!E351+'App.2-BA_PRZ'!E351</f>
        <v>0</v>
      </c>
      <c r="F50" s="998">
        <f>+'App.2-BA_ERZ'!F351+'App.2-BA_BRZ'!F351+'App.2-BA_HRZ'!F351+'App.2-BA_PRZ'!F351</f>
        <v>0</v>
      </c>
      <c r="G50" s="25">
        <f t="shared" si="9"/>
        <v>-243775851.17000002</v>
      </c>
      <c r="H50" s="26">
        <f>+'App.2-BA_ERZ'!H351+'App.2-BA_BRZ'!H351+'App.2-BA_HRZ'!H351+'App.2-BA_PRZ'!H351</f>
        <v>0</v>
      </c>
      <c r="I50" s="26">
        <f>+'App.2-BA_ERZ'!I351+'App.2-BA_BRZ'!I351+'App.2-BA_HRZ'!I351+'App.2-BA_PRZ'!I351</f>
        <v>1209409</v>
      </c>
      <c r="J50" s="27">
        <f t="shared" si="11"/>
        <v>-242566442.17000002</v>
      </c>
      <c r="K50" s="30"/>
      <c r="L50" s="25">
        <f>+'App.2-BA_ERZ'!L351+'App.2-BA_BRZ'!L351+'App.2-BA_HRZ'!L351+'App.2-BA_PRZ'!L351</f>
        <v>49732822.689999998</v>
      </c>
      <c r="M50" s="25">
        <f>+'App.2-BA_ERZ'!M351+'App.2-BA_BRZ'!M351+'App.2-BA_HRZ'!M351+'App.2-BA_PRZ'!M351</f>
        <v>0</v>
      </c>
      <c r="N50" s="25">
        <f>+'App.2-BA_ERZ'!N351+'App.2-BA_BRZ'!N351+'App.2-BA_HRZ'!N351+'App.2-BA_PRZ'!N351</f>
        <v>0</v>
      </c>
      <c r="O50" s="25">
        <f t="shared" si="4"/>
        <v>49732822.689999998</v>
      </c>
      <c r="P50" s="26">
        <f>+'App.2-BA_ERZ'!P351+'App.2-BA_BRZ'!P351+'App.2-BA_HRZ'!P351+'App.2-BA_PRZ'!P351</f>
        <v>7942789.6799999997</v>
      </c>
      <c r="Q50" s="26">
        <f>+'App.2-BA_ERZ'!Q351+'App.2-BA_BRZ'!Q351+'App.2-BA_HRZ'!Q351+'App.2-BA_PRZ'!Q351</f>
        <v>0</v>
      </c>
      <c r="R50" s="27">
        <f t="shared" si="5"/>
        <v>57675612.369999997</v>
      </c>
      <c r="S50" s="28">
        <f t="shared" si="0"/>
        <v>-184890829.80000001</v>
      </c>
      <c r="V50" s="23">
        <v>47</v>
      </c>
      <c r="W50" s="23">
        <v>1995</v>
      </c>
      <c r="X50" s="24" t="s">
        <v>60</v>
      </c>
      <c r="Y50" s="25">
        <v>-243775851.16999999</v>
      </c>
      <c r="Z50" s="25"/>
      <c r="AA50" s="25"/>
      <c r="AB50" s="25">
        <f t="shared" si="10"/>
        <v>-243775851.16999999</v>
      </c>
      <c r="AC50" s="26">
        <v>0</v>
      </c>
      <c r="AD50" s="26">
        <v>1209409</v>
      </c>
      <c r="AE50" s="27">
        <f t="shared" si="12"/>
        <v>-242566442.16999999</v>
      </c>
      <c r="AF50" s="30"/>
      <c r="AG50" s="25">
        <v>49732822.690000005</v>
      </c>
      <c r="AH50" s="25"/>
      <c r="AI50" s="25"/>
      <c r="AJ50" s="25">
        <f t="shared" si="6"/>
        <v>49732822.690000005</v>
      </c>
      <c r="AK50" s="26">
        <v>7942789.6799999997</v>
      </c>
      <c r="AL50" s="26">
        <v>0</v>
      </c>
      <c r="AM50" s="27">
        <f t="shared" si="7"/>
        <v>57675612.370000005</v>
      </c>
      <c r="AN50" s="28">
        <f t="shared" si="1"/>
        <v>-184890829.79999998</v>
      </c>
      <c r="AP50" s="23">
        <v>47</v>
      </c>
      <c r="AQ50" s="23">
        <v>1995</v>
      </c>
      <c r="AR50" s="24" t="s">
        <v>60</v>
      </c>
      <c r="AS50" s="25">
        <f t="shared" si="8"/>
        <v>0</v>
      </c>
      <c r="AT50" s="25">
        <f t="shared" si="13"/>
        <v>0</v>
      </c>
      <c r="AU50" s="25">
        <f t="shared" si="14"/>
        <v>0</v>
      </c>
      <c r="AV50" s="25">
        <f t="shared" si="15"/>
        <v>0</v>
      </c>
      <c r="AW50" s="25">
        <f t="shared" si="16"/>
        <v>0</v>
      </c>
      <c r="AX50" s="25">
        <f t="shared" si="17"/>
        <v>0</v>
      </c>
      <c r="AY50" s="25">
        <f t="shared" si="18"/>
        <v>0</v>
      </c>
      <c r="AZ50" s="30"/>
      <c r="BA50" s="25">
        <f t="shared" si="19"/>
        <v>0</v>
      </c>
      <c r="BB50" s="25">
        <f t="shared" si="20"/>
        <v>0</v>
      </c>
      <c r="BC50" s="25">
        <f t="shared" si="21"/>
        <v>0</v>
      </c>
      <c r="BD50" s="25">
        <f t="shared" si="22"/>
        <v>0</v>
      </c>
      <c r="BE50" s="26">
        <f t="shared" si="23"/>
        <v>0</v>
      </c>
      <c r="BF50" s="26">
        <f t="shared" si="24"/>
        <v>0</v>
      </c>
      <c r="BG50" s="27">
        <f t="shared" si="25"/>
        <v>0</v>
      </c>
      <c r="BH50" s="28">
        <f t="shared" si="26"/>
        <v>0</v>
      </c>
    </row>
    <row r="51" spans="1:60" ht="25.5" x14ac:dyDescent="0.25">
      <c r="A51" s="23">
        <v>47</v>
      </c>
      <c r="B51" s="32" t="s">
        <v>61</v>
      </c>
      <c r="C51" s="24" t="s">
        <v>62</v>
      </c>
      <c r="D51" s="25">
        <f>+'App.2-BA_ERZ'!D352+'App.2-BA_BRZ'!D352+'App.2-BA_HRZ'!D352+'App.2-BA_PRZ'!D352</f>
        <v>-1026989.5</v>
      </c>
      <c r="E51" s="25">
        <f>+'App.2-BA_ERZ'!E352+'App.2-BA_BRZ'!E352+'App.2-BA_HRZ'!E352+'App.2-BA_PRZ'!E352</f>
        <v>0</v>
      </c>
      <c r="F51" s="998">
        <f>+'App.2-BA_ERZ'!F352+'App.2-BA_BRZ'!F352+'App.2-BA_HRZ'!F352+'App.2-BA_PRZ'!F352</f>
        <v>0</v>
      </c>
      <c r="G51" s="25">
        <f t="shared" ref="G51" si="27">SUM(D51:F51)</f>
        <v>-1026989.5</v>
      </c>
      <c r="H51" s="26">
        <f>+'App.2-BA_ERZ'!H352+'App.2-BA_BRZ'!H352+'App.2-BA_HRZ'!H352+'App.2-BA_PRZ'!H352</f>
        <v>0</v>
      </c>
      <c r="I51" s="26">
        <f>+'App.2-BA_ERZ'!I352+'App.2-BA_BRZ'!I352+'App.2-BA_HRZ'!I352+'App.2-BA_PRZ'!I352</f>
        <v>0</v>
      </c>
      <c r="J51" s="27">
        <f t="shared" ref="J51" si="28">D51+H51+I51</f>
        <v>-1026989.5</v>
      </c>
      <c r="K51" s="30"/>
      <c r="L51" s="25">
        <f>+'App.2-BA_ERZ'!L352+'App.2-BA_BRZ'!L352+'App.2-BA_HRZ'!L352+'App.2-BA_PRZ'!L352</f>
        <v>228190</v>
      </c>
      <c r="M51" s="25">
        <f>+'App.2-BA_ERZ'!M352+'App.2-BA_BRZ'!M352+'App.2-BA_HRZ'!M352+'App.2-BA_PRZ'!M352</f>
        <v>0</v>
      </c>
      <c r="N51" s="25">
        <f>+'App.2-BA_ERZ'!N352+'App.2-BA_BRZ'!N352+'App.2-BA_HRZ'!N352+'App.2-BA_PRZ'!N352</f>
        <v>0</v>
      </c>
      <c r="O51" s="25">
        <f t="shared" ref="O51" si="29">SUM(L51:N51)</f>
        <v>228190</v>
      </c>
      <c r="P51" s="26">
        <f>+'App.2-BA_ERZ'!P352+'App.2-BA_BRZ'!P352+'App.2-BA_HRZ'!P352+'App.2-BA_PRZ'!P352</f>
        <v>41080</v>
      </c>
      <c r="Q51" s="26">
        <f>+'App.2-BA_ERZ'!Q352+'App.2-BA_BRZ'!Q352+'App.2-BA_HRZ'!Q352+'App.2-BA_PRZ'!Q352</f>
        <v>0</v>
      </c>
      <c r="R51" s="27">
        <f t="shared" ref="R51" si="30">L51+P51+Q51</f>
        <v>269270</v>
      </c>
      <c r="S51" s="28">
        <f t="shared" si="0"/>
        <v>-757719.5</v>
      </c>
      <c r="V51" s="23">
        <v>47</v>
      </c>
      <c r="W51" s="32" t="s">
        <v>61</v>
      </c>
      <c r="X51" s="24" t="s">
        <v>62</v>
      </c>
      <c r="Y51" s="25">
        <v>-1026989.5</v>
      </c>
      <c r="Z51" s="25"/>
      <c r="AA51" s="25"/>
      <c r="AB51" s="25">
        <f t="shared" si="10"/>
        <v>-1026989.5</v>
      </c>
      <c r="AC51" s="26">
        <v>0</v>
      </c>
      <c r="AD51" s="26">
        <v>0</v>
      </c>
      <c r="AE51" s="27">
        <f t="shared" si="12"/>
        <v>-1026989.5</v>
      </c>
      <c r="AF51" s="30"/>
      <c r="AG51" s="25">
        <v>228190</v>
      </c>
      <c r="AH51" s="25"/>
      <c r="AI51" s="25"/>
      <c r="AJ51" s="25">
        <f t="shared" ref="AJ51" si="31">SUM(AG51:AI51)</f>
        <v>228190</v>
      </c>
      <c r="AK51" s="26">
        <v>41080</v>
      </c>
      <c r="AL51" s="26">
        <v>0</v>
      </c>
      <c r="AM51" s="27">
        <f t="shared" si="7"/>
        <v>269270</v>
      </c>
      <c r="AN51" s="28">
        <f t="shared" si="1"/>
        <v>-757719.5</v>
      </c>
      <c r="AP51" s="23">
        <v>47</v>
      </c>
      <c r="AQ51" s="32" t="s">
        <v>61</v>
      </c>
      <c r="AR51" s="24" t="s">
        <v>62</v>
      </c>
      <c r="AS51" s="25">
        <f t="shared" si="8"/>
        <v>0</v>
      </c>
      <c r="AT51" s="25">
        <f t="shared" si="13"/>
        <v>0</v>
      </c>
      <c r="AU51" s="25">
        <f t="shared" si="14"/>
        <v>0</v>
      </c>
      <c r="AV51" s="25">
        <f t="shared" si="15"/>
        <v>0</v>
      </c>
      <c r="AW51" s="25">
        <f t="shared" si="16"/>
        <v>0</v>
      </c>
      <c r="AX51" s="25">
        <f t="shared" si="17"/>
        <v>0</v>
      </c>
      <c r="AY51" s="25">
        <f t="shared" si="18"/>
        <v>0</v>
      </c>
      <c r="AZ51" s="30"/>
      <c r="BA51" s="25">
        <f t="shared" si="19"/>
        <v>0</v>
      </c>
      <c r="BB51" s="25">
        <f t="shared" si="20"/>
        <v>0</v>
      </c>
      <c r="BC51" s="25">
        <f t="shared" si="21"/>
        <v>0</v>
      </c>
      <c r="BD51" s="25">
        <f t="shared" si="22"/>
        <v>0</v>
      </c>
      <c r="BE51" s="26">
        <f t="shared" si="23"/>
        <v>0</v>
      </c>
      <c r="BF51" s="26">
        <f t="shared" si="24"/>
        <v>0</v>
      </c>
      <c r="BG51" s="27">
        <f t="shared" si="25"/>
        <v>0</v>
      </c>
      <c r="BH51" s="28">
        <f t="shared" si="26"/>
        <v>0</v>
      </c>
    </row>
    <row r="52" spans="1:60" ht="15" x14ac:dyDescent="0.25">
      <c r="A52" s="23">
        <v>47</v>
      </c>
      <c r="B52" s="23">
        <v>2440</v>
      </c>
      <c r="C52" s="24" t="s">
        <v>63</v>
      </c>
      <c r="D52" s="25">
        <f>+'App.2-BA_ERZ'!D353+'App.2-BA_BRZ'!D353+'App.2-BA_HRZ'!D353+'App.2-BA_PRZ'!D353</f>
        <v>-265586668.15000004</v>
      </c>
      <c r="E52" s="25">
        <f>+'App.2-BA_ERZ'!E353+'App.2-BA_BRZ'!E353+'App.2-BA_HRZ'!E353+'App.2-BA_PRZ'!E353</f>
        <v>0</v>
      </c>
      <c r="F52" s="998">
        <f>+'App.2-BA_ERZ'!F353+'App.2-BA_BRZ'!F353+'App.2-BA_HRZ'!F353+'App.2-BA_PRZ'!F353</f>
        <v>0</v>
      </c>
      <c r="G52" s="25">
        <f t="shared" si="9"/>
        <v>-265586668.15000004</v>
      </c>
      <c r="H52" s="26">
        <f>+'App.2-BA_ERZ'!H353+'App.2-BA_BRZ'!H353+'App.2-BA_HRZ'!H353+'App.2-BA_PRZ'!H353</f>
        <v>-58019361.589999996</v>
      </c>
      <c r="I52" s="26">
        <f>+'App.2-BA_ERZ'!I353+'App.2-BA_BRZ'!I353+'App.2-BA_HRZ'!I353+'App.2-BA_PRZ'!I353</f>
        <v>181709</v>
      </c>
      <c r="J52" s="27">
        <f t="shared" si="11"/>
        <v>-323424320.74000001</v>
      </c>
      <c r="L52" s="25">
        <f>+'App.2-BA_ERZ'!L353+'App.2-BA_BRZ'!L353+'App.2-BA_HRZ'!L353+'App.2-BA_PRZ'!L353</f>
        <v>16658569.24</v>
      </c>
      <c r="M52" s="25">
        <f>+'App.2-BA_ERZ'!M353+'App.2-BA_BRZ'!M353+'App.2-BA_HRZ'!M353+'App.2-BA_PRZ'!M353</f>
        <v>0</v>
      </c>
      <c r="N52" s="25">
        <f>+'App.2-BA_ERZ'!N353+'App.2-BA_BRZ'!N353+'App.2-BA_HRZ'!N353+'App.2-BA_PRZ'!N353</f>
        <v>0</v>
      </c>
      <c r="O52" s="25">
        <f t="shared" si="4"/>
        <v>16658569.24</v>
      </c>
      <c r="P52" s="26">
        <f>+'App.2-BA_ERZ'!P353+'App.2-BA_BRZ'!P353+'App.2-BA_HRZ'!P353+'App.2-BA_PRZ'!P353</f>
        <v>5965516.540000001</v>
      </c>
      <c r="Q52" s="26">
        <f>+'App.2-BA_ERZ'!Q353+'App.2-BA_BRZ'!Q353+'App.2-BA_HRZ'!Q353+'App.2-BA_PRZ'!Q353</f>
        <v>0</v>
      </c>
      <c r="R52" s="27">
        <f t="shared" si="5"/>
        <v>22624085.780000001</v>
      </c>
      <c r="S52" s="28">
        <f t="shared" si="0"/>
        <v>-300800234.96000004</v>
      </c>
      <c r="V52" s="23">
        <v>47</v>
      </c>
      <c r="W52" s="23">
        <v>2440</v>
      </c>
      <c r="X52" s="24" t="s">
        <v>63</v>
      </c>
      <c r="Y52" s="25">
        <v>-265586668.16</v>
      </c>
      <c r="Z52" s="25"/>
      <c r="AA52" s="25"/>
      <c r="AB52" s="25">
        <f t="shared" si="10"/>
        <v>-265586668.16</v>
      </c>
      <c r="AC52" s="26">
        <v>-58019361.590000011</v>
      </c>
      <c r="AD52" s="26">
        <v>181709</v>
      </c>
      <c r="AE52" s="27">
        <f t="shared" si="12"/>
        <v>-323424320.75</v>
      </c>
      <c r="AG52" s="25">
        <v>16658569.25</v>
      </c>
      <c r="AH52" s="25"/>
      <c r="AI52" s="25"/>
      <c r="AJ52" s="25">
        <f t="shared" si="6"/>
        <v>16658569.25</v>
      </c>
      <c r="AK52" s="26">
        <v>5965516.5399999991</v>
      </c>
      <c r="AL52" s="26">
        <v>0</v>
      </c>
      <c r="AM52" s="27">
        <f t="shared" si="7"/>
        <v>22624085.789999999</v>
      </c>
      <c r="AN52" s="28">
        <f t="shared" si="1"/>
        <v>-300800234.95999998</v>
      </c>
      <c r="AP52" s="23">
        <v>47</v>
      </c>
      <c r="AQ52" s="23">
        <v>2440</v>
      </c>
      <c r="AR52" s="24" t="s">
        <v>63</v>
      </c>
      <c r="AS52" s="25">
        <f t="shared" si="8"/>
        <v>9.9999606609344482E-3</v>
      </c>
      <c r="AT52" s="25">
        <f t="shared" si="13"/>
        <v>0</v>
      </c>
      <c r="AU52" s="25">
        <f t="shared" si="14"/>
        <v>0</v>
      </c>
      <c r="AV52" s="25">
        <f t="shared" si="15"/>
        <v>9.9999606609344482E-3</v>
      </c>
      <c r="AW52" s="25">
        <f t="shared" si="16"/>
        <v>0</v>
      </c>
      <c r="AX52" s="25">
        <f t="shared" si="17"/>
        <v>0</v>
      </c>
      <c r="AY52" s="25">
        <f t="shared" si="18"/>
        <v>9.9999904632568359E-3</v>
      </c>
      <c r="BA52" s="25">
        <f t="shared" si="19"/>
        <v>-9.9999997764825821E-3</v>
      </c>
      <c r="BB52" s="25">
        <f t="shared" si="20"/>
        <v>0</v>
      </c>
      <c r="BC52" s="25">
        <f t="shared" si="21"/>
        <v>0</v>
      </c>
      <c r="BD52" s="25">
        <f t="shared" si="22"/>
        <v>-9.9999997764825821E-3</v>
      </c>
      <c r="BE52" s="26">
        <f t="shared" si="23"/>
        <v>0</v>
      </c>
      <c r="BF52" s="26">
        <f t="shared" si="24"/>
        <v>0</v>
      </c>
      <c r="BG52" s="27">
        <f t="shared" si="25"/>
        <v>-9.9999979138374329E-3</v>
      </c>
      <c r="BH52" s="28">
        <f t="shared" si="26"/>
        <v>0</v>
      </c>
    </row>
    <row r="53" spans="1:60" ht="15" x14ac:dyDescent="0.25">
      <c r="A53" s="23">
        <v>47</v>
      </c>
      <c r="B53" s="32" t="s">
        <v>64</v>
      </c>
      <c r="C53" s="24" t="s">
        <v>65</v>
      </c>
      <c r="D53" s="25">
        <f>+'App.2-BA_ERZ'!D354+'App.2-BA_BRZ'!D354+'App.2-BA_HRZ'!D354+'App.2-BA_PRZ'!D354</f>
        <v>-1273198.73</v>
      </c>
      <c r="E53" s="25">
        <f>+'App.2-BA_ERZ'!E354+'App.2-BA_BRZ'!E354+'App.2-BA_HRZ'!E354+'App.2-BA_PRZ'!E354</f>
        <v>0</v>
      </c>
      <c r="F53" s="998">
        <f>+'App.2-BA_ERZ'!F354+'App.2-BA_BRZ'!F354+'App.2-BA_HRZ'!F354+'App.2-BA_PRZ'!F354</f>
        <v>0</v>
      </c>
      <c r="G53" s="25">
        <f t="shared" si="9"/>
        <v>-1273198.73</v>
      </c>
      <c r="H53" s="26">
        <f>+'App.2-BA_ERZ'!H354+'App.2-BA_BRZ'!H354+'App.2-BA_HRZ'!H354+'App.2-BA_PRZ'!H354</f>
        <v>0</v>
      </c>
      <c r="I53" s="26">
        <f>+'App.2-BA_ERZ'!I354+'App.2-BA_BRZ'!I354+'App.2-BA_HRZ'!I354+'App.2-BA_PRZ'!I354</f>
        <v>0</v>
      </c>
      <c r="J53" s="27">
        <f t="shared" ref="J53" si="32">G53+H53+I53</f>
        <v>-1273198.73</v>
      </c>
      <c r="L53" s="25">
        <f>+'App.2-BA_ERZ'!L354+'App.2-BA_BRZ'!L354+'App.2-BA_HRZ'!L354+'App.2-BA_PRZ'!L354</f>
        <v>238884.48000000001</v>
      </c>
      <c r="M53" s="25">
        <f>+'App.2-BA_ERZ'!M354+'App.2-BA_BRZ'!M354+'App.2-BA_HRZ'!M354+'App.2-BA_PRZ'!M354</f>
        <v>0</v>
      </c>
      <c r="N53" s="25">
        <f>+'App.2-BA_ERZ'!N354+'App.2-BA_BRZ'!N354+'App.2-BA_HRZ'!N354+'App.2-BA_PRZ'!N354</f>
        <v>0</v>
      </c>
      <c r="O53" s="25">
        <f t="shared" ref="O53" si="33">SUM(L53:N53)</f>
        <v>238884.48000000001</v>
      </c>
      <c r="P53" s="26">
        <f>+'App.2-BA_ERZ'!P354+'App.2-BA_BRZ'!P354+'App.2-BA_HRZ'!P354+'App.2-BA_PRZ'!P354</f>
        <v>41080</v>
      </c>
      <c r="Q53" s="26">
        <f>+'App.2-BA_ERZ'!Q354+'App.2-BA_BRZ'!Q354+'App.2-BA_HRZ'!Q354+'App.2-BA_PRZ'!Q354</f>
        <v>0</v>
      </c>
      <c r="R53" s="27">
        <f t="shared" ref="R53" si="34">O53+P53+Q53</f>
        <v>279964.48</v>
      </c>
      <c r="S53" s="28">
        <f t="shared" si="0"/>
        <v>-993234.25</v>
      </c>
      <c r="V53" s="23">
        <v>47</v>
      </c>
      <c r="W53" s="32" t="s">
        <v>64</v>
      </c>
      <c r="X53" s="24" t="s">
        <v>65</v>
      </c>
      <c r="Y53" s="25">
        <v>-1273198.73</v>
      </c>
      <c r="Z53" s="33"/>
      <c r="AA53" s="33"/>
      <c r="AB53" s="25">
        <f t="shared" si="10"/>
        <v>-1273198.73</v>
      </c>
      <c r="AC53" s="26">
        <v>0</v>
      </c>
      <c r="AD53" s="26">
        <v>0</v>
      </c>
      <c r="AE53" s="27">
        <f t="shared" ref="AE53" si="35">AB53+AC53+AD53</f>
        <v>-1273198.73</v>
      </c>
      <c r="AG53" s="25">
        <v>238884.47999999998</v>
      </c>
      <c r="AH53" s="25"/>
      <c r="AI53" s="25"/>
      <c r="AJ53" s="25">
        <f t="shared" ref="AJ53" si="36">SUM(AG53:AI53)</f>
        <v>238884.47999999998</v>
      </c>
      <c r="AK53" s="26">
        <v>41080</v>
      </c>
      <c r="AL53" s="26">
        <v>0</v>
      </c>
      <c r="AM53" s="27">
        <f t="shared" ref="AM53" si="37">AJ53+AK53+AL53</f>
        <v>279964.48</v>
      </c>
      <c r="AN53" s="28">
        <f t="shared" si="1"/>
        <v>-993234.25</v>
      </c>
      <c r="AP53" s="23">
        <v>47</v>
      </c>
      <c r="AQ53" s="32" t="s">
        <v>64</v>
      </c>
      <c r="AR53" s="24" t="s">
        <v>65</v>
      </c>
      <c r="AS53" s="25">
        <f t="shared" si="8"/>
        <v>0</v>
      </c>
      <c r="AT53" s="25">
        <f t="shared" si="13"/>
        <v>0</v>
      </c>
      <c r="AU53" s="25">
        <f t="shared" si="14"/>
        <v>0</v>
      </c>
      <c r="AV53" s="25">
        <f t="shared" si="15"/>
        <v>0</v>
      </c>
      <c r="AW53" s="25">
        <f t="shared" si="16"/>
        <v>0</v>
      </c>
      <c r="AX53" s="25">
        <f t="shared" si="17"/>
        <v>0</v>
      </c>
      <c r="AY53" s="25">
        <f t="shared" si="18"/>
        <v>0</v>
      </c>
      <c r="BA53" s="25">
        <f t="shared" si="19"/>
        <v>0</v>
      </c>
      <c r="BB53" s="25">
        <f t="shared" si="20"/>
        <v>0</v>
      </c>
      <c r="BC53" s="25">
        <f t="shared" si="21"/>
        <v>0</v>
      </c>
      <c r="BD53" s="25">
        <f t="shared" si="22"/>
        <v>0</v>
      </c>
      <c r="BE53" s="26">
        <f t="shared" si="23"/>
        <v>0</v>
      </c>
      <c r="BF53" s="26">
        <f t="shared" si="24"/>
        <v>0</v>
      </c>
      <c r="BG53" s="27">
        <f t="shared" si="25"/>
        <v>0</v>
      </c>
      <c r="BH53" s="28">
        <f t="shared" si="26"/>
        <v>0</v>
      </c>
    </row>
    <row r="54" spans="1:60" ht="15" x14ac:dyDescent="0.25">
      <c r="A54" s="32"/>
      <c r="B54" s="32">
        <v>2005</v>
      </c>
      <c r="C54" s="33" t="s">
        <v>66</v>
      </c>
      <c r="D54" s="25">
        <f>+'App.2-BA_ERZ'!D355+'App.2-BA_BRZ'!D355+'App.2-BA_HRZ'!D355+'App.2-BA_PRZ'!D355</f>
        <v>18832445.66</v>
      </c>
      <c r="E54" s="25">
        <f>+'App.2-BA_ERZ'!E355+'App.2-BA_BRZ'!E355+'App.2-BA_HRZ'!E355+'App.2-BA_PRZ'!E355</f>
        <v>0</v>
      </c>
      <c r="F54" s="998">
        <f>+'App.2-BA_ERZ'!F355+'App.2-BA_BRZ'!F355+'App.2-BA_HRZ'!F355+'App.2-BA_PRZ'!F355</f>
        <v>0</v>
      </c>
      <c r="G54" s="25">
        <f t="shared" si="9"/>
        <v>18832445.66</v>
      </c>
      <c r="H54" s="26">
        <f>+'App.2-BA_ERZ'!H355+'App.2-BA_BRZ'!H355+'App.2-BA_HRZ'!H355+'App.2-BA_PRZ'!H355</f>
        <v>0</v>
      </c>
      <c r="I54" s="26">
        <f>+'App.2-BA_ERZ'!I355+'App.2-BA_BRZ'!I355+'App.2-BA_HRZ'!I355+'App.2-BA_PRZ'!I355</f>
        <v>0</v>
      </c>
      <c r="J54" s="27">
        <f t="shared" si="11"/>
        <v>18832445.66</v>
      </c>
      <c r="L54" s="25">
        <f>+'App.2-BA_ERZ'!L355+'App.2-BA_BRZ'!L355+'App.2-BA_HRZ'!L355+'App.2-BA_PRZ'!L355</f>
        <v>-5347616.3</v>
      </c>
      <c r="M54" s="25">
        <f>+'App.2-BA_ERZ'!M355+'App.2-BA_BRZ'!M355+'App.2-BA_HRZ'!M355+'App.2-BA_PRZ'!M355</f>
        <v>0</v>
      </c>
      <c r="N54" s="25">
        <f>+'App.2-BA_ERZ'!N355+'App.2-BA_BRZ'!N355+'App.2-BA_HRZ'!N355+'App.2-BA_PRZ'!N355</f>
        <v>0</v>
      </c>
      <c r="O54" s="25">
        <f t="shared" si="4"/>
        <v>-5347616.3</v>
      </c>
      <c r="P54" s="26">
        <f>+'App.2-BA_ERZ'!P355+'App.2-BA_BRZ'!P355+'App.2-BA_HRZ'!P355+'App.2-BA_PRZ'!P355</f>
        <v>-869925.74</v>
      </c>
      <c r="Q54" s="26">
        <f>+'App.2-BA_ERZ'!Q355+'App.2-BA_BRZ'!Q355+'App.2-BA_HRZ'!Q355+'App.2-BA_PRZ'!Q355</f>
        <v>0</v>
      </c>
      <c r="R54" s="27">
        <f t="shared" si="5"/>
        <v>-6217542.04</v>
      </c>
      <c r="S54" s="28">
        <f t="shared" si="0"/>
        <v>12614903.620000001</v>
      </c>
      <c r="V54" s="32"/>
      <c r="W54" s="32">
        <v>2005</v>
      </c>
      <c r="X54" s="33" t="s">
        <v>66</v>
      </c>
      <c r="Y54" s="25">
        <v>18832445.66</v>
      </c>
      <c r="Z54" s="25"/>
      <c r="AA54" s="25"/>
      <c r="AB54" s="25">
        <f t="shared" si="10"/>
        <v>18832445.66</v>
      </c>
      <c r="AC54" s="26">
        <v>0</v>
      </c>
      <c r="AD54" s="26">
        <v>0</v>
      </c>
      <c r="AE54" s="27">
        <f t="shared" si="12"/>
        <v>18832445.66</v>
      </c>
      <c r="AG54" s="25">
        <v>-5347616.3</v>
      </c>
      <c r="AH54" s="25"/>
      <c r="AI54" s="25"/>
      <c r="AJ54" s="25">
        <f t="shared" si="6"/>
        <v>-5347616.3</v>
      </c>
      <c r="AK54" s="26">
        <v>-869925.74</v>
      </c>
      <c r="AL54" s="26">
        <v>0</v>
      </c>
      <c r="AM54" s="27">
        <f t="shared" si="7"/>
        <v>-6217542.04</v>
      </c>
      <c r="AN54" s="28">
        <f t="shared" si="1"/>
        <v>12614903.620000001</v>
      </c>
      <c r="AP54" s="32"/>
      <c r="AQ54" s="32">
        <v>2005</v>
      </c>
      <c r="AR54" s="33" t="s">
        <v>66</v>
      </c>
      <c r="AS54" s="25">
        <f t="shared" si="8"/>
        <v>0</v>
      </c>
      <c r="AT54" s="25">
        <f t="shared" si="13"/>
        <v>0</v>
      </c>
      <c r="AU54" s="25">
        <f t="shared" si="14"/>
        <v>0</v>
      </c>
      <c r="AV54" s="25">
        <f t="shared" si="15"/>
        <v>0</v>
      </c>
      <c r="AW54" s="25">
        <f t="shared" si="16"/>
        <v>0</v>
      </c>
      <c r="AX54" s="25">
        <f t="shared" si="17"/>
        <v>0</v>
      </c>
      <c r="AY54" s="25">
        <f t="shared" si="18"/>
        <v>0</v>
      </c>
      <c r="BA54" s="25">
        <f t="shared" si="19"/>
        <v>0</v>
      </c>
      <c r="BB54" s="25">
        <f t="shared" si="20"/>
        <v>0</v>
      </c>
      <c r="BC54" s="25">
        <f t="shared" si="21"/>
        <v>0</v>
      </c>
      <c r="BD54" s="25">
        <f t="shared" si="22"/>
        <v>0</v>
      </c>
      <c r="BE54" s="26">
        <f t="shared" si="23"/>
        <v>0</v>
      </c>
      <c r="BF54" s="26">
        <f t="shared" si="24"/>
        <v>0</v>
      </c>
      <c r="BG54" s="27">
        <f t="shared" si="25"/>
        <v>0</v>
      </c>
      <c r="BH54" s="28">
        <f t="shared" si="26"/>
        <v>0</v>
      </c>
    </row>
    <row r="55" spans="1:60" ht="15" x14ac:dyDescent="0.25">
      <c r="A55" s="32"/>
      <c r="B55" s="32">
        <v>2040</v>
      </c>
      <c r="C55" s="33" t="s">
        <v>67</v>
      </c>
      <c r="D55" s="25">
        <f>+'App.2-BA_ERZ'!D356+'App.2-BA_BRZ'!D356+'App.2-BA_HRZ'!D356+'App.2-BA_PRZ'!D356</f>
        <v>4731252.2299999995</v>
      </c>
      <c r="E55" s="25">
        <f>+'App.2-BA_ERZ'!E356+'App.2-BA_BRZ'!E356+'App.2-BA_HRZ'!E356+'App.2-BA_PRZ'!E356</f>
        <v>0</v>
      </c>
      <c r="F55" s="998">
        <f>+'App.2-BA_ERZ'!F356+'App.2-BA_BRZ'!F356+'App.2-BA_HRZ'!F356+'App.2-BA_PRZ'!F356</f>
        <v>0</v>
      </c>
      <c r="G55" s="25">
        <f t="shared" si="9"/>
        <v>4731252.2299999995</v>
      </c>
      <c r="H55" s="26">
        <f>+'App.2-BA_ERZ'!H356+'App.2-BA_BRZ'!H356+'App.2-BA_HRZ'!H356+'App.2-BA_PRZ'!H356</f>
        <v>0</v>
      </c>
      <c r="I55" s="26">
        <f>+'App.2-BA_ERZ'!I356+'App.2-BA_BRZ'!I356+'App.2-BA_HRZ'!I356+'App.2-BA_PRZ'!I356</f>
        <v>0</v>
      </c>
      <c r="J55" s="27">
        <f t="shared" si="11"/>
        <v>4731252.2299999995</v>
      </c>
      <c r="L55" s="25">
        <f>+'App.2-BA_ERZ'!L356+'App.2-BA_BRZ'!L356+'App.2-BA_HRZ'!L356+'App.2-BA_PRZ'!L356</f>
        <v>0</v>
      </c>
      <c r="M55" s="25">
        <f>+'App.2-BA_ERZ'!M356+'App.2-BA_BRZ'!M356+'App.2-BA_HRZ'!M356+'App.2-BA_PRZ'!M356</f>
        <v>0</v>
      </c>
      <c r="N55" s="25">
        <f>+'App.2-BA_ERZ'!N356+'App.2-BA_BRZ'!N356+'App.2-BA_HRZ'!N356+'App.2-BA_PRZ'!N356</f>
        <v>0</v>
      </c>
      <c r="O55" s="25">
        <f t="shared" si="4"/>
        <v>0</v>
      </c>
      <c r="P55" s="26">
        <f>+'App.2-BA_ERZ'!P356+'App.2-BA_BRZ'!P356+'App.2-BA_HRZ'!P356+'App.2-BA_PRZ'!P356</f>
        <v>0</v>
      </c>
      <c r="Q55" s="26">
        <f>+'App.2-BA_ERZ'!Q356+'App.2-BA_BRZ'!Q356+'App.2-BA_HRZ'!Q356+'App.2-BA_PRZ'!Q356</f>
        <v>0</v>
      </c>
      <c r="R55" s="27">
        <f t="shared" si="5"/>
        <v>0</v>
      </c>
      <c r="S55" s="28">
        <f t="shared" si="0"/>
        <v>4731252.2299999995</v>
      </c>
      <c r="V55" s="32"/>
      <c r="W55" s="32">
        <v>2040</v>
      </c>
      <c r="X55" s="33" t="s">
        <v>67</v>
      </c>
      <c r="Y55" s="25">
        <v>4731252.2300000004</v>
      </c>
      <c r="Z55" s="25"/>
      <c r="AA55" s="25"/>
      <c r="AB55" s="25">
        <f t="shared" si="10"/>
        <v>4731252.2300000004</v>
      </c>
      <c r="AC55" s="26">
        <v>0</v>
      </c>
      <c r="AD55" s="26">
        <v>0</v>
      </c>
      <c r="AE55" s="27">
        <f t="shared" si="12"/>
        <v>4731252.2300000004</v>
      </c>
      <c r="AG55" s="25">
        <v>0</v>
      </c>
      <c r="AH55" s="25"/>
      <c r="AI55" s="25"/>
      <c r="AJ55" s="25">
        <f t="shared" si="6"/>
        <v>0</v>
      </c>
      <c r="AK55" s="26">
        <v>0</v>
      </c>
      <c r="AL55" s="26">
        <v>0</v>
      </c>
      <c r="AM55" s="27">
        <f t="shared" si="7"/>
        <v>0</v>
      </c>
      <c r="AN55" s="28">
        <f t="shared" si="1"/>
        <v>4731252.2300000004</v>
      </c>
      <c r="AP55" s="32"/>
      <c r="AQ55" s="32">
        <v>2040</v>
      </c>
      <c r="AR55" s="33" t="s">
        <v>67</v>
      </c>
      <c r="AS55" s="25">
        <f t="shared" si="8"/>
        <v>0</v>
      </c>
      <c r="AT55" s="25">
        <f t="shared" si="13"/>
        <v>0</v>
      </c>
      <c r="AU55" s="25">
        <f t="shared" si="14"/>
        <v>0</v>
      </c>
      <c r="AV55" s="25">
        <f t="shared" si="15"/>
        <v>0</v>
      </c>
      <c r="AW55" s="25">
        <f t="shared" si="16"/>
        <v>0</v>
      </c>
      <c r="AX55" s="25">
        <f t="shared" si="17"/>
        <v>0</v>
      </c>
      <c r="AY55" s="25">
        <f t="shared" si="18"/>
        <v>0</v>
      </c>
      <c r="BA55" s="25">
        <f t="shared" si="19"/>
        <v>0</v>
      </c>
      <c r="BB55" s="25">
        <f t="shared" si="20"/>
        <v>0</v>
      </c>
      <c r="BC55" s="25">
        <f t="shared" si="21"/>
        <v>0</v>
      </c>
      <c r="BD55" s="25">
        <f t="shared" si="22"/>
        <v>0</v>
      </c>
      <c r="BE55" s="26">
        <f t="shared" si="23"/>
        <v>0</v>
      </c>
      <c r="BF55" s="26">
        <f t="shared" si="24"/>
        <v>0</v>
      </c>
      <c r="BG55" s="27">
        <f t="shared" si="25"/>
        <v>0</v>
      </c>
      <c r="BH55" s="28">
        <f t="shared" si="26"/>
        <v>0</v>
      </c>
    </row>
    <row r="56" spans="1:60" ht="15" x14ac:dyDescent="0.25">
      <c r="A56" s="32"/>
      <c r="B56" s="32">
        <v>2050</v>
      </c>
      <c r="C56" s="33" t="s">
        <v>68</v>
      </c>
      <c r="D56" s="25">
        <f>+'App.2-BA_ERZ'!D357+'App.2-BA_BRZ'!D357+'App.2-BA_HRZ'!D357+'App.2-BA_PRZ'!D357</f>
        <v>5372396.3700000001</v>
      </c>
      <c r="E56" s="25">
        <f>+'App.2-BA_ERZ'!E357+'App.2-BA_BRZ'!E357+'App.2-BA_HRZ'!E357+'App.2-BA_PRZ'!E357</f>
        <v>0</v>
      </c>
      <c r="F56" s="998">
        <f>+'App.2-BA_ERZ'!F357+'App.2-BA_BRZ'!F357+'App.2-BA_HRZ'!F357+'App.2-BA_PRZ'!F357</f>
        <v>0</v>
      </c>
      <c r="G56" s="25">
        <f t="shared" si="9"/>
        <v>5372396.3700000001</v>
      </c>
      <c r="H56" s="26">
        <f>+'App.2-BA_ERZ'!H357+'App.2-BA_BRZ'!H357+'App.2-BA_HRZ'!H357+'App.2-BA_PRZ'!H357</f>
        <v>0</v>
      </c>
      <c r="I56" s="26">
        <f>+'App.2-BA_ERZ'!I357+'App.2-BA_BRZ'!I357+'App.2-BA_HRZ'!I357+'App.2-BA_PRZ'!I357</f>
        <v>0</v>
      </c>
      <c r="J56" s="27">
        <f t="shared" si="11"/>
        <v>5372396.3700000001</v>
      </c>
      <c r="L56" s="25">
        <f>+'App.2-BA_ERZ'!L357+'App.2-BA_BRZ'!L357+'App.2-BA_HRZ'!L357+'App.2-BA_PRZ'!L357</f>
        <v>0</v>
      </c>
      <c r="M56" s="25">
        <f>+'App.2-BA_ERZ'!M357+'App.2-BA_BRZ'!M357+'App.2-BA_HRZ'!M357+'App.2-BA_PRZ'!M357</f>
        <v>0</v>
      </c>
      <c r="N56" s="25">
        <f>+'App.2-BA_ERZ'!N357+'App.2-BA_BRZ'!N357+'App.2-BA_HRZ'!N357+'App.2-BA_PRZ'!N357</f>
        <v>0</v>
      </c>
      <c r="O56" s="25">
        <f t="shared" si="4"/>
        <v>0</v>
      </c>
      <c r="P56" s="26">
        <f>+'App.2-BA_ERZ'!P357+'App.2-BA_BRZ'!P357+'App.2-BA_HRZ'!P357+'App.2-BA_PRZ'!P357</f>
        <v>0</v>
      </c>
      <c r="Q56" s="26">
        <f>+'App.2-BA_ERZ'!Q357+'App.2-BA_BRZ'!Q357+'App.2-BA_HRZ'!Q357+'App.2-BA_PRZ'!Q357</f>
        <v>0</v>
      </c>
      <c r="R56" s="27">
        <f t="shared" si="5"/>
        <v>0</v>
      </c>
      <c r="S56" s="28">
        <f t="shared" si="0"/>
        <v>5372396.3700000001</v>
      </c>
      <c r="V56" s="32"/>
      <c r="W56" s="32">
        <v>2050</v>
      </c>
      <c r="X56" s="33" t="s">
        <v>68</v>
      </c>
      <c r="Y56" s="25">
        <v>5372396.3700000001</v>
      </c>
      <c r="Z56" s="25"/>
      <c r="AA56" s="25"/>
      <c r="AB56" s="25">
        <f t="shared" si="10"/>
        <v>5372396.3700000001</v>
      </c>
      <c r="AC56" s="26">
        <v>0</v>
      </c>
      <c r="AD56" s="26">
        <v>0</v>
      </c>
      <c r="AE56" s="27">
        <f t="shared" si="12"/>
        <v>5372396.3700000001</v>
      </c>
      <c r="AG56" s="25">
        <v>0</v>
      </c>
      <c r="AH56" s="25"/>
      <c r="AI56" s="25"/>
      <c r="AJ56" s="25">
        <f t="shared" si="6"/>
        <v>0</v>
      </c>
      <c r="AK56" s="26">
        <v>0</v>
      </c>
      <c r="AL56" s="26">
        <v>0</v>
      </c>
      <c r="AM56" s="27">
        <f t="shared" si="7"/>
        <v>0</v>
      </c>
      <c r="AN56" s="28">
        <f t="shared" si="1"/>
        <v>5372396.3700000001</v>
      </c>
      <c r="AP56" s="32"/>
      <c r="AQ56" s="32">
        <v>2050</v>
      </c>
      <c r="AR56" s="33" t="s">
        <v>68</v>
      </c>
      <c r="AS56" s="25">
        <f t="shared" si="8"/>
        <v>0</v>
      </c>
      <c r="AT56" s="25">
        <f t="shared" si="13"/>
        <v>0</v>
      </c>
      <c r="AU56" s="25">
        <f t="shared" si="14"/>
        <v>0</v>
      </c>
      <c r="AV56" s="25">
        <f t="shared" si="15"/>
        <v>0</v>
      </c>
      <c r="AW56" s="25">
        <f t="shared" si="16"/>
        <v>0</v>
      </c>
      <c r="AX56" s="25">
        <f t="shared" si="17"/>
        <v>0</v>
      </c>
      <c r="AY56" s="25">
        <f t="shared" si="18"/>
        <v>0</v>
      </c>
      <c r="BA56" s="25">
        <f t="shared" si="19"/>
        <v>0</v>
      </c>
      <c r="BB56" s="25">
        <f t="shared" si="20"/>
        <v>0</v>
      </c>
      <c r="BC56" s="25">
        <f t="shared" si="21"/>
        <v>0</v>
      </c>
      <c r="BD56" s="25">
        <f t="shared" si="22"/>
        <v>0</v>
      </c>
      <c r="BE56" s="26">
        <f t="shared" si="23"/>
        <v>0</v>
      </c>
      <c r="BF56" s="26">
        <f t="shared" si="24"/>
        <v>0</v>
      </c>
      <c r="BG56" s="27">
        <f t="shared" si="25"/>
        <v>0</v>
      </c>
      <c r="BH56" s="28">
        <f t="shared" si="26"/>
        <v>0</v>
      </c>
    </row>
    <row r="57" spans="1:60" ht="15" x14ac:dyDescent="0.25">
      <c r="A57" s="32"/>
      <c r="B57" s="32">
        <v>2075</v>
      </c>
      <c r="C57" s="33" t="s">
        <v>69</v>
      </c>
      <c r="D57" s="25">
        <f>+'App.2-BA_ERZ'!D358+'App.2-BA_BRZ'!D358+'App.2-BA_HRZ'!D358+'App.2-BA_PRZ'!D358</f>
        <v>0</v>
      </c>
      <c r="E57" s="25">
        <f>+'App.2-BA_ERZ'!E358+'App.2-BA_BRZ'!E358+'App.2-BA_HRZ'!E358+'App.2-BA_PRZ'!E358</f>
        <v>0</v>
      </c>
      <c r="F57" s="998">
        <f>+'App.2-BA_ERZ'!F358+'App.2-BA_BRZ'!F358+'App.2-BA_HRZ'!F358+'App.2-BA_PRZ'!F358</f>
        <v>0</v>
      </c>
      <c r="G57" s="25">
        <f t="shared" si="9"/>
        <v>0</v>
      </c>
      <c r="H57" s="26">
        <f>+'App.2-BA_ERZ'!H358+'App.2-BA_BRZ'!H358+'App.2-BA_HRZ'!H358+'App.2-BA_PRZ'!H358</f>
        <v>629545.21</v>
      </c>
      <c r="I57" s="26">
        <f>+'App.2-BA_ERZ'!I358+'App.2-BA_BRZ'!I358+'App.2-BA_HRZ'!I358+'App.2-BA_PRZ'!I358</f>
        <v>0</v>
      </c>
      <c r="J57" s="27">
        <f t="shared" si="11"/>
        <v>629545.21</v>
      </c>
      <c r="L57" s="25">
        <f>+'App.2-BA_ERZ'!L358+'App.2-BA_BRZ'!L358+'App.2-BA_HRZ'!L358+'App.2-BA_PRZ'!L358</f>
        <v>0</v>
      </c>
      <c r="M57" s="25">
        <f>+'App.2-BA_ERZ'!M358+'App.2-BA_BRZ'!M358+'App.2-BA_HRZ'!M358+'App.2-BA_PRZ'!M358</f>
        <v>0</v>
      </c>
      <c r="N57" s="25">
        <f>+'App.2-BA_ERZ'!N358+'App.2-BA_BRZ'!N358+'App.2-BA_HRZ'!N358+'App.2-BA_PRZ'!N358</f>
        <v>0</v>
      </c>
      <c r="O57" s="25">
        <f t="shared" si="4"/>
        <v>0</v>
      </c>
      <c r="P57" s="26">
        <f>+'App.2-BA_ERZ'!P358+'App.2-BA_BRZ'!P358+'App.2-BA_HRZ'!P358+'App.2-BA_PRZ'!P358</f>
        <v>0</v>
      </c>
      <c r="Q57" s="26">
        <f>+'App.2-BA_ERZ'!Q358+'App.2-BA_BRZ'!Q358+'App.2-BA_HRZ'!Q358+'App.2-BA_PRZ'!Q358</f>
        <v>0</v>
      </c>
      <c r="R57" s="27">
        <f t="shared" si="5"/>
        <v>0</v>
      </c>
      <c r="S57" s="28">
        <f t="shared" si="0"/>
        <v>629545.21</v>
      </c>
      <c r="V57" s="32"/>
      <c r="W57" s="32">
        <v>2075</v>
      </c>
      <c r="X57" s="33" t="s">
        <v>69</v>
      </c>
      <c r="Y57" s="25">
        <v>0</v>
      </c>
      <c r="Z57" s="25"/>
      <c r="AA57" s="25"/>
      <c r="AB57" s="25">
        <f t="shared" si="10"/>
        <v>0</v>
      </c>
      <c r="AC57" s="26">
        <v>629545.21</v>
      </c>
      <c r="AD57" s="26">
        <v>0</v>
      </c>
      <c r="AE57" s="27">
        <f t="shared" si="12"/>
        <v>629545.21</v>
      </c>
      <c r="AG57" s="25">
        <v>0</v>
      </c>
      <c r="AH57" s="25"/>
      <c r="AI57" s="25"/>
      <c r="AJ57" s="25">
        <f t="shared" si="6"/>
        <v>0</v>
      </c>
      <c r="AK57" s="26">
        <v>0</v>
      </c>
      <c r="AL57" s="26">
        <v>0</v>
      </c>
      <c r="AM57" s="27">
        <f t="shared" si="7"/>
        <v>0</v>
      </c>
      <c r="AN57" s="28">
        <f t="shared" si="1"/>
        <v>629545.21</v>
      </c>
      <c r="AP57" s="32"/>
      <c r="AQ57" s="32">
        <v>2075</v>
      </c>
      <c r="AR57" s="33" t="s">
        <v>69</v>
      </c>
      <c r="AS57" s="25">
        <f t="shared" si="8"/>
        <v>0</v>
      </c>
      <c r="AT57" s="25">
        <f t="shared" si="13"/>
        <v>0</v>
      </c>
      <c r="AU57" s="25">
        <f t="shared" si="14"/>
        <v>0</v>
      </c>
      <c r="AV57" s="25">
        <f t="shared" si="15"/>
        <v>0</v>
      </c>
      <c r="AW57" s="25">
        <f t="shared" si="16"/>
        <v>0</v>
      </c>
      <c r="AX57" s="25">
        <f t="shared" si="17"/>
        <v>0</v>
      </c>
      <c r="AY57" s="25">
        <f t="shared" si="18"/>
        <v>0</v>
      </c>
      <c r="BA57" s="25">
        <f t="shared" si="19"/>
        <v>0</v>
      </c>
      <c r="BB57" s="25">
        <f t="shared" si="20"/>
        <v>0</v>
      </c>
      <c r="BC57" s="25">
        <f t="shared" si="21"/>
        <v>0</v>
      </c>
      <c r="BD57" s="25">
        <f t="shared" si="22"/>
        <v>0</v>
      </c>
      <c r="BE57" s="26">
        <f t="shared" si="23"/>
        <v>0</v>
      </c>
      <c r="BF57" s="26">
        <f t="shared" si="24"/>
        <v>0</v>
      </c>
      <c r="BG57" s="27">
        <f t="shared" si="25"/>
        <v>0</v>
      </c>
      <c r="BH57" s="28">
        <f t="shared" si="26"/>
        <v>0</v>
      </c>
    </row>
    <row r="58" spans="1:60" ht="15" x14ac:dyDescent="0.25">
      <c r="A58" s="32"/>
      <c r="B58" s="32">
        <v>2055</v>
      </c>
      <c r="C58" s="33" t="s">
        <v>70</v>
      </c>
      <c r="D58" s="25">
        <f>+'App.2-BA_ERZ'!D359+'App.2-BA_BRZ'!D359+'App.2-BA_HRZ'!D359+'App.2-BA_PRZ'!D359</f>
        <v>67254557.209999993</v>
      </c>
      <c r="E58" s="25">
        <f>+'App.2-BA_ERZ'!E359+'App.2-BA_BRZ'!E359+'App.2-BA_HRZ'!E359+'App.2-BA_PRZ'!E359</f>
        <v>0</v>
      </c>
      <c r="F58" s="998">
        <f>+'App.2-BA_ERZ'!F359+'App.2-BA_BRZ'!F359+'App.2-BA_HRZ'!F359+'App.2-BA_PRZ'!F359</f>
        <v>0</v>
      </c>
      <c r="G58" s="25">
        <f t="shared" si="9"/>
        <v>67254557.209999993</v>
      </c>
      <c r="H58" s="26">
        <f>+'App.2-BA_ERZ'!H359+'App.2-BA_BRZ'!H359+'App.2-BA_HRZ'!H359+'App.2-BA_PRZ'!H359</f>
        <v>33408861.760000002</v>
      </c>
      <c r="I58" s="26">
        <f>+'App.2-BA_ERZ'!I359+'App.2-BA_BRZ'!I359+'App.2-BA_HRZ'!I359+'App.2-BA_PRZ'!I359</f>
        <v>0</v>
      </c>
      <c r="J58" s="27">
        <f t="shared" si="11"/>
        <v>100663418.97</v>
      </c>
      <c r="L58" s="25">
        <f>+'App.2-BA_ERZ'!L359+'App.2-BA_BRZ'!L359+'App.2-BA_HRZ'!L359+'App.2-BA_PRZ'!L359</f>
        <v>0</v>
      </c>
      <c r="M58" s="25">
        <f>+'App.2-BA_ERZ'!M359+'App.2-BA_BRZ'!M359+'App.2-BA_HRZ'!M359+'App.2-BA_PRZ'!M359</f>
        <v>0</v>
      </c>
      <c r="N58" s="25">
        <f>+'App.2-BA_ERZ'!N359+'App.2-BA_BRZ'!N359+'App.2-BA_HRZ'!N359+'App.2-BA_PRZ'!N359</f>
        <v>0</v>
      </c>
      <c r="O58" s="25">
        <f t="shared" si="4"/>
        <v>0</v>
      </c>
      <c r="P58" s="26">
        <f>+'App.2-BA_ERZ'!P359+'App.2-BA_BRZ'!P359+'App.2-BA_HRZ'!P359+'App.2-BA_PRZ'!P359</f>
        <v>0</v>
      </c>
      <c r="Q58" s="26">
        <f>+'App.2-BA_ERZ'!Q359+'App.2-BA_BRZ'!Q359+'App.2-BA_HRZ'!Q359+'App.2-BA_PRZ'!Q359</f>
        <v>0</v>
      </c>
      <c r="R58" s="27">
        <f t="shared" si="5"/>
        <v>0</v>
      </c>
      <c r="S58" s="28">
        <f t="shared" si="0"/>
        <v>100663418.97</v>
      </c>
      <c r="V58" s="32"/>
      <c r="W58" s="32">
        <v>2055</v>
      </c>
      <c r="X58" s="33" t="s">
        <v>70</v>
      </c>
      <c r="Y58" s="25">
        <v>67254557.209999993</v>
      </c>
      <c r="Z58" s="25"/>
      <c r="AA58" s="25"/>
      <c r="AB58" s="25">
        <f t="shared" si="10"/>
        <v>67254557.209999993</v>
      </c>
      <c r="AC58" s="26">
        <v>33408861.759999994</v>
      </c>
      <c r="AD58" s="26">
        <v>0</v>
      </c>
      <c r="AE58" s="27">
        <f t="shared" si="12"/>
        <v>100663418.96999998</v>
      </c>
      <c r="AG58" s="25">
        <v>0</v>
      </c>
      <c r="AH58" s="25"/>
      <c r="AI58" s="25"/>
      <c r="AJ58" s="25">
        <f t="shared" si="6"/>
        <v>0</v>
      </c>
      <c r="AK58" s="26">
        <v>0</v>
      </c>
      <c r="AL58" s="26">
        <v>0</v>
      </c>
      <c r="AM58" s="27">
        <f t="shared" si="7"/>
        <v>0</v>
      </c>
      <c r="AN58" s="28">
        <f t="shared" si="1"/>
        <v>100663418.96999998</v>
      </c>
      <c r="AP58" s="32"/>
      <c r="AQ58" s="32">
        <v>2055</v>
      </c>
      <c r="AR58" s="33" t="s">
        <v>70</v>
      </c>
      <c r="AS58" s="25">
        <f t="shared" si="8"/>
        <v>0</v>
      </c>
      <c r="AT58" s="25">
        <f t="shared" si="13"/>
        <v>0</v>
      </c>
      <c r="AU58" s="25">
        <f t="shared" si="14"/>
        <v>0</v>
      </c>
      <c r="AV58" s="25">
        <f t="shared" si="15"/>
        <v>0</v>
      </c>
      <c r="AW58" s="25">
        <f t="shared" si="16"/>
        <v>0</v>
      </c>
      <c r="AX58" s="25">
        <f t="shared" si="17"/>
        <v>0</v>
      </c>
      <c r="AY58" s="25">
        <f t="shared" si="18"/>
        <v>0</v>
      </c>
      <c r="BA58" s="25">
        <f t="shared" si="19"/>
        <v>0</v>
      </c>
      <c r="BB58" s="25">
        <f t="shared" si="20"/>
        <v>0</v>
      </c>
      <c r="BC58" s="25">
        <f t="shared" si="21"/>
        <v>0</v>
      </c>
      <c r="BD58" s="25">
        <f t="shared" si="22"/>
        <v>0</v>
      </c>
      <c r="BE58" s="26">
        <f t="shared" si="23"/>
        <v>0</v>
      </c>
      <c r="BF58" s="26">
        <f t="shared" si="24"/>
        <v>0</v>
      </c>
      <c r="BG58" s="27">
        <f t="shared" si="25"/>
        <v>0</v>
      </c>
      <c r="BH58" s="28">
        <f t="shared" si="26"/>
        <v>0</v>
      </c>
    </row>
    <row r="59" spans="1:60" ht="15" x14ac:dyDescent="0.25">
      <c r="A59" s="32"/>
      <c r="B59" s="32" t="s">
        <v>71</v>
      </c>
      <c r="C59" s="33" t="s">
        <v>72</v>
      </c>
      <c r="D59" s="25">
        <f>+'App.2-BA_ERZ'!D360+'App.2-BA_BRZ'!D360+'App.2-BA_HRZ'!D360+'App.2-BA_PRZ'!D360</f>
        <v>-772398.41999999946</v>
      </c>
      <c r="E59" s="25">
        <f>+'App.2-BA_ERZ'!E360+'App.2-BA_BRZ'!E360+'App.2-BA_HRZ'!E360+'App.2-BA_PRZ'!E360</f>
        <v>0</v>
      </c>
      <c r="F59" s="998">
        <f>+'App.2-BA_ERZ'!F360+'App.2-BA_BRZ'!F360+'App.2-BA_HRZ'!F360+'App.2-BA_PRZ'!F360</f>
        <v>0</v>
      </c>
      <c r="G59" s="25">
        <f t="shared" si="9"/>
        <v>-772398.41999999946</v>
      </c>
      <c r="H59" s="26">
        <f>+'App.2-BA_ERZ'!H360+'App.2-BA_BRZ'!H360+'App.2-BA_HRZ'!H360+'App.2-BA_PRZ'!H360</f>
        <v>-433227.00000000012</v>
      </c>
      <c r="I59" s="26">
        <f>+'App.2-BA_ERZ'!I360+'App.2-BA_BRZ'!I360+'App.2-BA_HRZ'!I360+'App.2-BA_PRZ'!I360</f>
        <v>0</v>
      </c>
      <c r="J59" s="27">
        <f t="shared" si="11"/>
        <v>-1205625.4199999995</v>
      </c>
      <c r="L59" s="25">
        <f>+'App.2-BA_ERZ'!L360+'App.2-BA_BRZ'!L360+'App.2-BA_HRZ'!L360+'App.2-BA_PRZ'!L360</f>
        <v>0</v>
      </c>
      <c r="M59" s="25">
        <f>+'App.2-BA_ERZ'!M360+'App.2-BA_BRZ'!M360+'App.2-BA_HRZ'!M360+'App.2-BA_PRZ'!M360</f>
        <v>0</v>
      </c>
      <c r="N59" s="25">
        <f>+'App.2-BA_ERZ'!N360+'App.2-BA_BRZ'!N360+'App.2-BA_HRZ'!N360+'App.2-BA_PRZ'!N360</f>
        <v>0</v>
      </c>
      <c r="O59" s="25">
        <f t="shared" si="4"/>
        <v>0</v>
      </c>
      <c r="P59" s="26">
        <f>+'App.2-BA_ERZ'!P360+'App.2-BA_BRZ'!P360+'App.2-BA_HRZ'!P360+'App.2-BA_PRZ'!P360</f>
        <v>0</v>
      </c>
      <c r="Q59" s="26">
        <f>+'App.2-BA_ERZ'!Q360+'App.2-BA_BRZ'!Q360+'App.2-BA_HRZ'!Q360+'App.2-BA_PRZ'!Q360</f>
        <v>0</v>
      </c>
      <c r="R59" s="27">
        <f t="shared" si="5"/>
        <v>0</v>
      </c>
      <c r="S59" s="28">
        <f t="shared" si="0"/>
        <v>-1205625.4199999995</v>
      </c>
      <c r="V59" s="32"/>
      <c r="W59" s="32" t="s">
        <v>71</v>
      </c>
      <c r="X59" s="33" t="s">
        <v>72</v>
      </c>
      <c r="Y59" s="25">
        <v>-772398.41999999981</v>
      </c>
      <c r="Z59" s="25"/>
      <c r="AA59" s="25"/>
      <c r="AB59" s="25">
        <f t="shared" si="10"/>
        <v>-772398.41999999981</v>
      </c>
      <c r="AC59" s="26">
        <v>-433227.00000000012</v>
      </c>
      <c r="AD59" s="26">
        <v>0</v>
      </c>
      <c r="AE59" s="27">
        <f t="shared" si="12"/>
        <v>-1205625.42</v>
      </c>
      <c r="AG59" s="25">
        <v>0</v>
      </c>
      <c r="AH59" s="25"/>
      <c r="AI59" s="25"/>
      <c r="AJ59" s="25">
        <f t="shared" si="6"/>
        <v>0</v>
      </c>
      <c r="AK59" s="26">
        <v>0</v>
      </c>
      <c r="AL59" s="26">
        <v>0</v>
      </c>
      <c r="AM59" s="27">
        <f t="shared" si="7"/>
        <v>0</v>
      </c>
      <c r="AN59" s="28">
        <f t="shared" si="1"/>
        <v>-1205625.42</v>
      </c>
      <c r="AP59" s="32"/>
      <c r="AQ59" s="32" t="s">
        <v>71</v>
      </c>
      <c r="AR59" s="33" t="s">
        <v>72</v>
      </c>
      <c r="AS59" s="25">
        <f t="shared" si="8"/>
        <v>0</v>
      </c>
      <c r="AT59" s="25">
        <f t="shared" si="13"/>
        <v>0</v>
      </c>
      <c r="AU59" s="25">
        <f t="shared" si="14"/>
        <v>0</v>
      </c>
      <c r="AV59" s="25">
        <f t="shared" si="15"/>
        <v>0</v>
      </c>
      <c r="AW59" s="25">
        <f t="shared" si="16"/>
        <v>0</v>
      </c>
      <c r="AX59" s="25">
        <f t="shared" si="17"/>
        <v>0</v>
      </c>
      <c r="AY59" s="25">
        <f t="shared" si="18"/>
        <v>0</v>
      </c>
      <c r="BA59" s="25">
        <f t="shared" si="19"/>
        <v>0</v>
      </c>
      <c r="BB59" s="25">
        <f t="shared" si="20"/>
        <v>0</v>
      </c>
      <c r="BC59" s="25">
        <f t="shared" si="21"/>
        <v>0</v>
      </c>
      <c r="BD59" s="25">
        <f t="shared" si="22"/>
        <v>0</v>
      </c>
      <c r="BE59" s="26">
        <f t="shared" si="23"/>
        <v>0</v>
      </c>
      <c r="BF59" s="26">
        <f t="shared" si="24"/>
        <v>0</v>
      </c>
      <c r="BG59" s="27">
        <f t="shared" si="25"/>
        <v>0</v>
      </c>
      <c r="BH59" s="28">
        <f t="shared" si="26"/>
        <v>0</v>
      </c>
    </row>
    <row r="60" spans="1:60" x14ac:dyDescent="0.2">
      <c r="A60" s="32"/>
      <c r="B60" s="32"/>
      <c r="C60" s="34" t="s">
        <v>73</v>
      </c>
      <c r="D60" s="35">
        <f t="shared" ref="D60:J60" si="38">SUM(D14:D59)</f>
        <v>2979373422.5683765</v>
      </c>
      <c r="E60" s="35">
        <f t="shared" si="38"/>
        <v>0</v>
      </c>
      <c r="F60" s="999">
        <f t="shared" si="38"/>
        <v>0</v>
      </c>
      <c r="G60" s="35">
        <f t="shared" si="38"/>
        <v>2979373422.5683765</v>
      </c>
      <c r="H60" s="35">
        <f t="shared" si="38"/>
        <v>291888674.68999988</v>
      </c>
      <c r="I60" s="35">
        <f t="shared" si="38"/>
        <v>-19303223.280000001</v>
      </c>
      <c r="J60" s="35">
        <f t="shared" si="38"/>
        <v>3251958873.9783769</v>
      </c>
      <c r="K60" s="36"/>
      <c r="L60" s="35">
        <f t="shared" ref="L60:S60" si="39">SUM(L14:L59)</f>
        <v>-526228795.05599982</v>
      </c>
      <c r="M60" s="35">
        <f t="shared" si="39"/>
        <v>0</v>
      </c>
      <c r="N60" s="35">
        <f t="shared" si="39"/>
        <v>0</v>
      </c>
      <c r="O60" s="35">
        <f t="shared" si="39"/>
        <v>-526228795.05599982</v>
      </c>
      <c r="P60" s="35">
        <f t="shared" si="39"/>
        <v>-121336485.96907142</v>
      </c>
      <c r="Q60" s="35">
        <f t="shared" si="39"/>
        <v>11760162.620000001</v>
      </c>
      <c r="R60" s="35">
        <f t="shared" si="39"/>
        <v>-635805118.4050715</v>
      </c>
      <c r="S60" s="35">
        <f t="shared" si="39"/>
        <v>2616153755.5733042</v>
      </c>
      <c r="V60" s="32"/>
      <c r="W60" s="32"/>
      <c r="X60" s="34" t="s">
        <v>73</v>
      </c>
      <c r="Y60" s="35">
        <f t="shared" ref="Y60:AE60" si="40">SUM(Y14:Y59)</f>
        <v>2979373422.5889983</v>
      </c>
      <c r="Z60" s="35">
        <f t="shared" si="40"/>
        <v>0</v>
      </c>
      <c r="AA60" s="35">
        <f t="shared" si="40"/>
        <v>0</v>
      </c>
      <c r="AB60" s="35">
        <f t="shared" si="40"/>
        <v>2979373422.5889983</v>
      </c>
      <c r="AC60" s="35">
        <f t="shared" si="40"/>
        <v>291888674.68999994</v>
      </c>
      <c r="AD60" s="35">
        <f t="shared" si="40"/>
        <v>-19303223.280000001</v>
      </c>
      <c r="AE60" s="35">
        <f t="shared" si="40"/>
        <v>3251958873.9989991</v>
      </c>
      <c r="AF60" s="36"/>
      <c r="AG60" s="35">
        <f t="shared" ref="AG60:AN60" si="41">SUM(AG14:AG59)</f>
        <v>-526228795.09000021</v>
      </c>
      <c r="AH60" s="35">
        <f t="shared" si="41"/>
        <v>0</v>
      </c>
      <c r="AI60" s="35">
        <f t="shared" si="41"/>
        <v>0</v>
      </c>
      <c r="AJ60" s="35">
        <f t="shared" si="41"/>
        <v>-526228795.09000021</v>
      </c>
      <c r="AK60" s="35">
        <f t="shared" si="41"/>
        <v>-121336485.96907143</v>
      </c>
      <c r="AL60" s="35">
        <f t="shared" si="41"/>
        <v>11760162.620000001</v>
      </c>
      <c r="AM60" s="35">
        <f t="shared" si="41"/>
        <v>-635805118.43907189</v>
      </c>
      <c r="AN60" s="35">
        <f t="shared" si="41"/>
        <v>2616153755.5599279</v>
      </c>
      <c r="AP60" s="32"/>
      <c r="AQ60" s="32"/>
      <c r="AR60" s="34" t="s">
        <v>73</v>
      </c>
      <c r="AS60" s="35">
        <f t="shared" ref="AS60:AY60" si="42">SUM(AS14:AS59)</f>
        <v>-2.0621972932474364E-2</v>
      </c>
      <c r="AT60" s="35">
        <f t="shared" si="42"/>
        <v>0</v>
      </c>
      <c r="AU60" s="35">
        <f t="shared" si="42"/>
        <v>0</v>
      </c>
      <c r="AV60" s="35">
        <f t="shared" si="42"/>
        <v>-2.0621972932474364E-2</v>
      </c>
      <c r="AW60" s="35">
        <f t="shared" si="42"/>
        <v>0</v>
      </c>
      <c r="AX60" s="35">
        <f t="shared" si="42"/>
        <v>0</v>
      </c>
      <c r="AY60" s="35">
        <f t="shared" si="42"/>
        <v>-2.0622017560526729E-2</v>
      </c>
      <c r="AZ60" s="36"/>
      <c r="BA60" s="35">
        <f t="shared" ref="BA60:BH60" si="43">SUM(BA14:BA59)</f>
        <v>3.4000274044956313E-2</v>
      </c>
      <c r="BB60" s="35">
        <f t="shared" si="43"/>
        <v>0</v>
      </c>
      <c r="BC60" s="35">
        <f t="shared" si="43"/>
        <v>0</v>
      </c>
      <c r="BD60" s="35">
        <f t="shared" si="43"/>
        <v>3.4000274044956313E-2</v>
      </c>
      <c r="BE60" s="35">
        <f t="shared" si="43"/>
        <v>0</v>
      </c>
      <c r="BF60" s="35">
        <f t="shared" si="43"/>
        <v>0</v>
      </c>
      <c r="BG60" s="35">
        <f t="shared" si="43"/>
        <v>3.4000272164576018E-2</v>
      </c>
      <c r="BH60" s="35">
        <f t="shared" si="43"/>
        <v>1.3378324336372316E-2</v>
      </c>
    </row>
    <row r="61" spans="1:60" ht="25.5" x14ac:dyDescent="0.25">
      <c r="A61" s="32"/>
      <c r="B61" s="32">
        <v>1531</v>
      </c>
      <c r="C61" s="24" t="s">
        <v>74</v>
      </c>
      <c r="D61" s="25">
        <f>-D14</f>
        <v>-890964.85000000009</v>
      </c>
      <c r="E61" s="25">
        <f t="shared" ref="E61:F61" si="44">-E14</f>
        <v>0</v>
      </c>
      <c r="F61" s="998">
        <f t="shared" si="44"/>
        <v>0</v>
      </c>
      <c r="G61" s="25">
        <f t="shared" ref="G61:G68" si="45">SUM(D61:F61)</f>
        <v>-890964.85000000009</v>
      </c>
      <c r="H61" s="26">
        <f t="shared" ref="H61:I61" si="46">-H14</f>
        <v>104196.33000000002</v>
      </c>
      <c r="I61" s="26">
        <f t="shared" si="46"/>
        <v>-338064.32</v>
      </c>
      <c r="J61" s="27">
        <f>G61+H61+I61</f>
        <v>-1124832.8400000001</v>
      </c>
      <c r="L61" s="25">
        <f t="shared" ref="L61:N61" si="47">-L14</f>
        <v>643692.22</v>
      </c>
      <c r="M61" s="25">
        <f t="shared" si="47"/>
        <v>0</v>
      </c>
      <c r="N61" s="25">
        <f t="shared" si="47"/>
        <v>0</v>
      </c>
      <c r="O61" s="25">
        <f t="shared" ref="O61:O68" si="48">SUM(L61:N61)</f>
        <v>643692.22</v>
      </c>
      <c r="P61" s="26">
        <f t="shared" ref="P61:Q61" si="49">-P14</f>
        <v>94014.33</v>
      </c>
      <c r="Q61" s="26">
        <f t="shared" si="49"/>
        <v>0</v>
      </c>
      <c r="R61" s="27">
        <f>O61+P61+Q61</f>
        <v>737706.54999999993</v>
      </c>
      <c r="S61" s="28">
        <f t="shared" ref="S61:S68" si="50">J61+R61</f>
        <v>-387126.29000000015</v>
      </c>
      <c r="V61" s="32"/>
      <c r="W61" s="32">
        <v>1531</v>
      </c>
      <c r="X61" s="24" t="s">
        <v>74</v>
      </c>
      <c r="Y61" s="25">
        <f t="shared" ref="Y61:AA61" si="51">-Y14</f>
        <v>-890964.85000000033</v>
      </c>
      <c r="Z61" s="25">
        <f t="shared" si="51"/>
        <v>0</v>
      </c>
      <c r="AA61" s="25">
        <f t="shared" si="51"/>
        <v>0</v>
      </c>
      <c r="AB61" s="25">
        <f t="shared" ref="AB61:AB68" si="52">SUM(Y61:AA61)</f>
        <v>-890964.85000000033</v>
      </c>
      <c r="AC61" s="26">
        <f t="shared" ref="AC61:AD61" si="53">-AC14</f>
        <v>104196.33000000002</v>
      </c>
      <c r="AD61" s="26">
        <f t="shared" si="53"/>
        <v>-338064.32</v>
      </c>
      <c r="AE61" s="27">
        <f>AB61+AC61+AD61</f>
        <v>-1124832.8400000003</v>
      </c>
      <c r="AG61" s="25">
        <f t="shared" ref="AG61:AI61" si="54">-AG14</f>
        <v>643692.23</v>
      </c>
      <c r="AH61" s="25">
        <f t="shared" si="54"/>
        <v>0</v>
      </c>
      <c r="AI61" s="25">
        <f t="shared" si="54"/>
        <v>0</v>
      </c>
      <c r="AJ61" s="25">
        <f t="shared" ref="AJ61:AJ68" si="55">SUM(AG61:AI61)</f>
        <v>643692.23</v>
      </c>
      <c r="AK61" s="26">
        <f t="shared" ref="AK61:AL61" si="56">-AK14</f>
        <v>94014.329999999958</v>
      </c>
      <c r="AL61" s="26">
        <f t="shared" si="56"/>
        <v>0</v>
      </c>
      <c r="AM61" s="27">
        <f>AJ61+AK61+AL61</f>
        <v>737706.55999999994</v>
      </c>
      <c r="AN61" s="28">
        <f t="shared" ref="AN61:AN68" si="57">AE61+AM61</f>
        <v>-387126.28000000038</v>
      </c>
      <c r="AP61" s="32"/>
      <c r="AQ61" s="32">
        <v>1531</v>
      </c>
      <c r="AR61" s="24" t="s">
        <v>74</v>
      </c>
      <c r="AS61" s="25">
        <f t="shared" ref="AS61:AS68" si="58">+D61-Y61</f>
        <v>0</v>
      </c>
      <c r="AT61" s="25">
        <f t="shared" ref="AT61:AT68" si="59">+E61-Z61</f>
        <v>0</v>
      </c>
      <c r="AU61" s="25">
        <f t="shared" ref="AU61:AU68" si="60">+F61-AA61</f>
        <v>0</v>
      </c>
      <c r="AV61" s="25">
        <f t="shared" ref="AV61:AV68" si="61">+G61-AB61</f>
        <v>0</v>
      </c>
      <c r="AW61" s="25">
        <f t="shared" ref="AW61:AW68" si="62">+H61-AC61</f>
        <v>0</v>
      </c>
      <c r="AX61" s="25">
        <f t="shared" ref="AX61:AX68" si="63">+I61-AD61</f>
        <v>0</v>
      </c>
      <c r="AY61" s="25">
        <f t="shared" ref="AY61:AY68" si="64">+J61-AE61</f>
        <v>0</v>
      </c>
      <c r="BA61" s="25">
        <f t="shared" ref="BA61:BA68" si="65">+L61-AG61</f>
        <v>-1.0000000009313226E-2</v>
      </c>
      <c r="BB61" s="25">
        <f t="shared" ref="BB61:BB68" si="66">+M61-AH61</f>
        <v>0</v>
      </c>
      <c r="BC61" s="25">
        <f t="shared" ref="BC61:BC68" si="67">+N61-AI61</f>
        <v>0</v>
      </c>
      <c r="BD61" s="25">
        <f t="shared" ref="BD61:BD68" si="68">+O61-AJ61</f>
        <v>-1.0000000009313226E-2</v>
      </c>
      <c r="BE61" s="26">
        <f t="shared" ref="BE61:BE68" si="69">+P61-AK61</f>
        <v>0</v>
      </c>
      <c r="BF61" s="26">
        <f t="shared" ref="BF61:BF68" si="70">+Q61-AL61</f>
        <v>0</v>
      </c>
      <c r="BG61" s="27">
        <f t="shared" ref="BG61:BG68" si="71">+R61-AM61</f>
        <v>-1.0000000009313226E-2</v>
      </c>
      <c r="BH61" s="28">
        <f t="shared" ref="BH61:BH68" si="72">+S61-AN61</f>
        <v>-9.9999997764825821E-3</v>
      </c>
    </row>
    <row r="62" spans="1:60" ht="25.5" x14ac:dyDescent="0.25">
      <c r="A62" s="32"/>
      <c r="B62" s="32">
        <v>2075</v>
      </c>
      <c r="C62" s="37" t="s">
        <v>75</v>
      </c>
      <c r="D62" s="25">
        <f>-D57</f>
        <v>0</v>
      </c>
      <c r="E62" s="25">
        <f t="shared" ref="E62:F62" si="73">-E57</f>
        <v>0</v>
      </c>
      <c r="F62" s="998">
        <f t="shared" si="73"/>
        <v>0</v>
      </c>
      <c r="G62" s="25">
        <f t="shared" si="45"/>
        <v>0</v>
      </c>
      <c r="H62" s="26">
        <f t="shared" ref="H62:I62" si="74">-H57</f>
        <v>-629545.21</v>
      </c>
      <c r="I62" s="26">
        <f t="shared" si="74"/>
        <v>0</v>
      </c>
      <c r="J62" s="27">
        <f t="shared" ref="J62:J68" si="75">G62+H62+I62</f>
        <v>-629545.21</v>
      </c>
      <c r="L62" s="25">
        <f t="shared" ref="L62:N62" si="76">-L57</f>
        <v>0</v>
      </c>
      <c r="M62" s="25">
        <f t="shared" si="76"/>
        <v>0</v>
      </c>
      <c r="N62" s="25">
        <f t="shared" si="76"/>
        <v>0</v>
      </c>
      <c r="O62" s="25">
        <f t="shared" si="48"/>
        <v>0</v>
      </c>
      <c r="P62" s="26">
        <f t="shared" ref="P62:Q62" si="77">-P57</f>
        <v>0</v>
      </c>
      <c r="Q62" s="26">
        <f t="shared" si="77"/>
        <v>0</v>
      </c>
      <c r="R62" s="27">
        <f t="shared" ref="R62:R68" si="78">O62+P62+Q62</f>
        <v>0</v>
      </c>
      <c r="S62" s="28">
        <f t="shared" si="50"/>
        <v>-629545.21</v>
      </c>
      <c r="V62" s="32"/>
      <c r="W62" s="32">
        <v>2075</v>
      </c>
      <c r="X62" s="37" t="s">
        <v>75</v>
      </c>
      <c r="Y62" s="25">
        <f t="shared" ref="Y62:AA62" si="79">-Y57</f>
        <v>0</v>
      </c>
      <c r="Z62" s="33">
        <f t="shared" si="79"/>
        <v>0</v>
      </c>
      <c r="AA62" s="33">
        <f t="shared" si="79"/>
        <v>0</v>
      </c>
      <c r="AB62" s="25">
        <f t="shared" si="52"/>
        <v>0</v>
      </c>
      <c r="AC62" s="26">
        <f t="shared" ref="AC62:AD62" si="80">-AC57</f>
        <v>-629545.21</v>
      </c>
      <c r="AD62" s="26">
        <f t="shared" si="80"/>
        <v>0</v>
      </c>
      <c r="AE62" s="27">
        <f t="shared" ref="AE62:AE68" si="81">AB62+AC62+AD62</f>
        <v>-629545.21</v>
      </c>
      <c r="AG62" s="25">
        <f t="shared" ref="AG62:AI62" si="82">-AG57</f>
        <v>0</v>
      </c>
      <c r="AH62" s="25">
        <f t="shared" si="82"/>
        <v>0</v>
      </c>
      <c r="AI62" s="25">
        <f t="shared" si="82"/>
        <v>0</v>
      </c>
      <c r="AJ62" s="25">
        <f t="shared" si="55"/>
        <v>0</v>
      </c>
      <c r="AK62" s="26">
        <f t="shared" ref="AK62:AL62" si="83">-AK57</f>
        <v>0</v>
      </c>
      <c r="AL62" s="26">
        <f t="shared" si="83"/>
        <v>0</v>
      </c>
      <c r="AM62" s="27">
        <f t="shared" ref="AM62:AM68" si="84">AJ62+AK62+AL62</f>
        <v>0</v>
      </c>
      <c r="AN62" s="28">
        <f t="shared" si="57"/>
        <v>-629545.21</v>
      </c>
      <c r="AP62" s="32"/>
      <c r="AQ62" s="32">
        <v>2075</v>
      </c>
      <c r="AR62" s="37" t="s">
        <v>75</v>
      </c>
      <c r="AS62" s="25">
        <f t="shared" si="58"/>
        <v>0</v>
      </c>
      <c r="AT62" s="25">
        <f t="shared" si="59"/>
        <v>0</v>
      </c>
      <c r="AU62" s="25">
        <f t="shared" si="60"/>
        <v>0</v>
      </c>
      <c r="AV62" s="25">
        <f t="shared" si="61"/>
        <v>0</v>
      </c>
      <c r="AW62" s="25">
        <f t="shared" si="62"/>
        <v>0</v>
      </c>
      <c r="AX62" s="25">
        <f t="shared" si="63"/>
        <v>0</v>
      </c>
      <c r="AY62" s="25">
        <f t="shared" si="64"/>
        <v>0</v>
      </c>
      <c r="BA62" s="25">
        <f t="shared" si="65"/>
        <v>0</v>
      </c>
      <c r="BB62" s="25">
        <f t="shared" si="66"/>
        <v>0</v>
      </c>
      <c r="BC62" s="25">
        <f t="shared" si="67"/>
        <v>0</v>
      </c>
      <c r="BD62" s="25">
        <f t="shared" si="68"/>
        <v>0</v>
      </c>
      <c r="BE62" s="26">
        <f t="shared" si="69"/>
        <v>0</v>
      </c>
      <c r="BF62" s="26">
        <f t="shared" si="70"/>
        <v>0</v>
      </c>
      <c r="BG62" s="27">
        <f t="shared" si="71"/>
        <v>0</v>
      </c>
      <c r="BH62" s="28">
        <f t="shared" si="72"/>
        <v>0</v>
      </c>
    </row>
    <row r="63" spans="1:60" ht="25.5" x14ac:dyDescent="0.25">
      <c r="A63" s="32"/>
      <c r="B63" s="32">
        <v>1865</v>
      </c>
      <c r="C63" s="37" t="s">
        <v>76</v>
      </c>
      <c r="D63" s="25">
        <f>-D31</f>
        <v>0</v>
      </c>
      <c r="E63" s="25">
        <f t="shared" ref="E63:F63" si="85">-E31</f>
        <v>0</v>
      </c>
      <c r="F63" s="998">
        <f t="shared" si="85"/>
        <v>0</v>
      </c>
      <c r="G63" s="25">
        <f t="shared" si="45"/>
        <v>0</v>
      </c>
      <c r="H63" s="26">
        <f t="shared" ref="H63:I63" si="86">-H31</f>
        <v>0</v>
      </c>
      <c r="I63" s="26">
        <f t="shared" si="86"/>
        <v>0</v>
      </c>
      <c r="J63" s="27">
        <f t="shared" si="75"/>
        <v>0</v>
      </c>
      <c r="L63" s="25">
        <f t="shared" ref="L63:N63" si="87">-L31</f>
        <v>0</v>
      </c>
      <c r="M63" s="25">
        <f t="shared" si="87"/>
        <v>0</v>
      </c>
      <c r="N63" s="25">
        <f t="shared" si="87"/>
        <v>0</v>
      </c>
      <c r="O63" s="25">
        <f t="shared" si="48"/>
        <v>0</v>
      </c>
      <c r="P63" s="26">
        <f t="shared" ref="P63:Q63" si="88">-P31</f>
        <v>0</v>
      </c>
      <c r="Q63" s="26">
        <f t="shared" si="88"/>
        <v>0</v>
      </c>
      <c r="R63" s="27">
        <f t="shared" si="78"/>
        <v>0</v>
      </c>
      <c r="S63" s="28">
        <f t="shared" si="50"/>
        <v>0</v>
      </c>
      <c r="V63" s="32"/>
      <c r="W63" s="32">
        <v>1865</v>
      </c>
      <c r="X63" s="37" t="s">
        <v>76</v>
      </c>
      <c r="Y63" s="25">
        <f t="shared" ref="Y63:AA63" si="89">-Y31</f>
        <v>0</v>
      </c>
      <c r="Z63" s="33">
        <f t="shared" si="89"/>
        <v>0</v>
      </c>
      <c r="AA63" s="33">
        <f t="shared" si="89"/>
        <v>0</v>
      </c>
      <c r="AB63" s="25">
        <f t="shared" si="52"/>
        <v>0</v>
      </c>
      <c r="AC63" s="26">
        <f t="shared" ref="AC63:AD63" si="90">-AC31</f>
        <v>0</v>
      </c>
      <c r="AD63" s="26">
        <f t="shared" si="90"/>
        <v>0</v>
      </c>
      <c r="AE63" s="27">
        <f t="shared" si="81"/>
        <v>0</v>
      </c>
      <c r="AG63" s="25">
        <f t="shared" ref="AG63:AI63" si="91">-AG31</f>
        <v>0</v>
      </c>
      <c r="AH63" s="25">
        <f t="shared" si="91"/>
        <v>0</v>
      </c>
      <c r="AI63" s="25">
        <f t="shared" si="91"/>
        <v>0</v>
      </c>
      <c r="AJ63" s="25">
        <f t="shared" si="55"/>
        <v>0</v>
      </c>
      <c r="AK63" s="26">
        <f t="shared" ref="AK63:AL64" si="92">-AK31</f>
        <v>0</v>
      </c>
      <c r="AL63" s="26">
        <f t="shared" si="92"/>
        <v>0</v>
      </c>
      <c r="AM63" s="27">
        <f t="shared" si="84"/>
        <v>0</v>
      </c>
      <c r="AN63" s="28">
        <f t="shared" si="57"/>
        <v>0</v>
      </c>
      <c r="AP63" s="32"/>
      <c r="AQ63" s="32">
        <v>1865</v>
      </c>
      <c r="AR63" s="37" t="s">
        <v>76</v>
      </c>
      <c r="AS63" s="25">
        <f t="shared" si="58"/>
        <v>0</v>
      </c>
      <c r="AT63" s="25">
        <f t="shared" si="59"/>
        <v>0</v>
      </c>
      <c r="AU63" s="25">
        <f t="shared" si="60"/>
        <v>0</v>
      </c>
      <c r="AV63" s="25">
        <f t="shared" si="61"/>
        <v>0</v>
      </c>
      <c r="AW63" s="25">
        <f t="shared" si="62"/>
        <v>0</v>
      </c>
      <c r="AX63" s="25">
        <f t="shared" si="63"/>
        <v>0</v>
      </c>
      <c r="AY63" s="25">
        <f t="shared" si="64"/>
        <v>0</v>
      </c>
      <c r="BA63" s="25">
        <f t="shared" si="65"/>
        <v>0</v>
      </c>
      <c r="BB63" s="25">
        <f t="shared" si="66"/>
        <v>0</v>
      </c>
      <c r="BC63" s="25">
        <f t="shared" si="67"/>
        <v>0</v>
      </c>
      <c r="BD63" s="25">
        <f t="shared" si="68"/>
        <v>0</v>
      </c>
      <c r="BE63" s="26">
        <f t="shared" si="69"/>
        <v>0</v>
      </c>
      <c r="BF63" s="26">
        <f t="shared" si="70"/>
        <v>0</v>
      </c>
      <c r="BG63" s="27">
        <f t="shared" si="71"/>
        <v>0</v>
      </c>
      <c r="BH63" s="28">
        <f t="shared" si="72"/>
        <v>0</v>
      </c>
    </row>
    <row r="64" spans="1:60" ht="15" x14ac:dyDescent="0.25">
      <c r="A64" s="32"/>
      <c r="B64" s="32">
        <v>1875</v>
      </c>
      <c r="C64" s="37" t="s">
        <v>77</v>
      </c>
      <c r="D64" s="25">
        <f>-D32</f>
        <v>-2118900.58</v>
      </c>
      <c r="E64" s="25">
        <f t="shared" ref="E64:F64" si="93">-E32</f>
        <v>0</v>
      </c>
      <c r="F64" s="998">
        <f t="shared" si="93"/>
        <v>0</v>
      </c>
      <c r="G64" s="25">
        <f t="shared" si="45"/>
        <v>-2118900.58</v>
      </c>
      <c r="H64" s="26">
        <f t="shared" ref="H64:I64" si="94">-H32</f>
        <v>0</v>
      </c>
      <c r="I64" s="26">
        <f t="shared" si="94"/>
        <v>0</v>
      </c>
      <c r="J64" s="27">
        <f t="shared" si="75"/>
        <v>-2118900.58</v>
      </c>
      <c r="L64" s="25">
        <f t="shared" ref="L64:N64" si="95">-L32</f>
        <v>486634.06000000006</v>
      </c>
      <c r="M64" s="25">
        <f t="shared" si="95"/>
        <v>0</v>
      </c>
      <c r="N64" s="25">
        <f t="shared" si="95"/>
        <v>0</v>
      </c>
      <c r="O64" s="25">
        <f t="shared" si="48"/>
        <v>486634.06000000006</v>
      </c>
      <c r="P64" s="26">
        <f t="shared" ref="P64:Q64" si="96">-P32</f>
        <v>90578.74</v>
      </c>
      <c r="Q64" s="26">
        <f t="shared" si="96"/>
        <v>0</v>
      </c>
      <c r="R64" s="27">
        <f t="shared" si="78"/>
        <v>577212.80000000005</v>
      </c>
      <c r="S64" s="28">
        <f t="shared" si="50"/>
        <v>-1541687.78</v>
      </c>
      <c r="V64" s="32"/>
      <c r="W64" s="32">
        <v>1875</v>
      </c>
      <c r="X64" s="37" t="s">
        <v>77</v>
      </c>
      <c r="Y64" s="25">
        <f t="shared" ref="Y64:AA64" si="97">-Y32</f>
        <v>-2118900.58</v>
      </c>
      <c r="Z64" s="33">
        <f t="shared" si="97"/>
        <v>0</v>
      </c>
      <c r="AA64" s="33">
        <f t="shared" si="97"/>
        <v>0</v>
      </c>
      <c r="AB64" s="25">
        <f t="shared" si="52"/>
        <v>-2118900.58</v>
      </c>
      <c r="AC64" s="26">
        <f t="shared" ref="AC64:AD64" si="98">-AC32</f>
        <v>0</v>
      </c>
      <c r="AD64" s="26">
        <f t="shared" si="98"/>
        <v>0</v>
      </c>
      <c r="AE64" s="27">
        <f t="shared" si="81"/>
        <v>-2118900.58</v>
      </c>
      <c r="AG64" s="25">
        <f t="shared" ref="AG64:AI64" si="99">-AG32</f>
        <v>486634.06000000006</v>
      </c>
      <c r="AH64" s="25">
        <f t="shared" si="99"/>
        <v>0</v>
      </c>
      <c r="AI64" s="25">
        <f t="shared" si="99"/>
        <v>0</v>
      </c>
      <c r="AJ64" s="25">
        <f t="shared" si="55"/>
        <v>486634.06000000006</v>
      </c>
      <c r="AK64" s="26">
        <f t="shared" si="92"/>
        <v>90578.74</v>
      </c>
      <c r="AL64" s="26">
        <f t="shared" si="92"/>
        <v>0</v>
      </c>
      <c r="AM64" s="27">
        <f t="shared" si="84"/>
        <v>577212.80000000005</v>
      </c>
      <c r="AN64" s="28">
        <f t="shared" si="57"/>
        <v>-1541687.78</v>
      </c>
      <c r="AP64" s="32"/>
      <c r="AQ64" s="32">
        <v>1875</v>
      </c>
      <c r="AR64" s="37" t="s">
        <v>77</v>
      </c>
      <c r="AS64" s="25">
        <f t="shared" si="58"/>
        <v>0</v>
      </c>
      <c r="AT64" s="25">
        <f t="shared" si="59"/>
        <v>0</v>
      </c>
      <c r="AU64" s="25">
        <f t="shared" si="60"/>
        <v>0</v>
      </c>
      <c r="AV64" s="25">
        <f t="shared" si="61"/>
        <v>0</v>
      </c>
      <c r="AW64" s="25">
        <f t="shared" si="62"/>
        <v>0</v>
      </c>
      <c r="AX64" s="25">
        <f t="shared" si="63"/>
        <v>0</v>
      </c>
      <c r="AY64" s="25">
        <f t="shared" si="64"/>
        <v>0</v>
      </c>
      <c r="BA64" s="25">
        <f t="shared" si="65"/>
        <v>0</v>
      </c>
      <c r="BB64" s="25">
        <f t="shared" si="66"/>
        <v>0</v>
      </c>
      <c r="BC64" s="25">
        <f t="shared" si="67"/>
        <v>0</v>
      </c>
      <c r="BD64" s="25">
        <f t="shared" si="68"/>
        <v>0</v>
      </c>
      <c r="BE64" s="26">
        <f t="shared" si="69"/>
        <v>0</v>
      </c>
      <c r="BF64" s="26">
        <f t="shared" si="70"/>
        <v>0</v>
      </c>
      <c r="BG64" s="27">
        <f t="shared" si="71"/>
        <v>0</v>
      </c>
      <c r="BH64" s="28">
        <f t="shared" si="72"/>
        <v>0</v>
      </c>
    </row>
    <row r="65" spans="1:60" ht="25.5" x14ac:dyDescent="0.25">
      <c r="A65" s="32"/>
      <c r="B65" s="32" t="s">
        <v>61</v>
      </c>
      <c r="C65" s="37" t="s">
        <v>62</v>
      </c>
      <c r="D65" s="25">
        <f>-D51</f>
        <v>1026989.5</v>
      </c>
      <c r="E65" s="25">
        <f t="shared" ref="E65:F65" si="100">-E51</f>
        <v>0</v>
      </c>
      <c r="F65" s="998">
        <f t="shared" si="100"/>
        <v>0</v>
      </c>
      <c r="G65" s="25">
        <f t="shared" si="45"/>
        <v>1026989.5</v>
      </c>
      <c r="H65" s="26">
        <f t="shared" ref="H65:I65" si="101">-H51</f>
        <v>0</v>
      </c>
      <c r="I65" s="26">
        <f t="shared" si="101"/>
        <v>0</v>
      </c>
      <c r="J65" s="27">
        <f t="shared" si="75"/>
        <v>1026989.5</v>
      </c>
      <c r="L65" s="25">
        <f t="shared" ref="L65:N65" si="102">-L51</f>
        <v>-228190</v>
      </c>
      <c r="M65" s="25">
        <f t="shared" si="102"/>
        <v>0</v>
      </c>
      <c r="N65" s="25">
        <f t="shared" si="102"/>
        <v>0</v>
      </c>
      <c r="O65" s="25">
        <f t="shared" si="48"/>
        <v>-228190</v>
      </c>
      <c r="P65" s="26">
        <f t="shared" ref="P65:Q65" si="103">-P51</f>
        <v>-41080</v>
      </c>
      <c r="Q65" s="26">
        <f t="shared" si="103"/>
        <v>0</v>
      </c>
      <c r="R65" s="27">
        <f t="shared" si="78"/>
        <v>-269270</v>
      </c>
      <c r="S65" s="28">
        <f t="shared" si="50"/>
        <v>757719.5</v>
      </c>
      <c r="V65" s="32"/>
      <c r="W65" s="32" t="s">
        <v>61</v>
      </c>
      <c r="X65" s="37" t="s">
        <v>62</v>
      </c>
      <c r="Y65" s="25">
        <f t="shared" ref="Y65:AA65" si="104">-Y51</f>
        <v>1026989.5</v>
      </c>
      <c r="Z65" s="33">
        <f t="shared" si="104"/>
        <v>0</v>
      </c>
      <c r="AA65" s="33">
        <f t="shared" si="104"/>
        <v>0</v>
      </c>
      <c r="AB65" s="25">
        <f t="shared" si="52"/>
        <v>1026989.5</v>
      </c>
      <c r="AC65" s="26">
        <f t="shared" ref="AC65:AD65" si="105">-AC51</f>
        <v>0</v>
      </c>
      <c r="AD65" s="26">
        <f t="shared" si="105"/>
        <v>0</v>
      </c>
      <c r="AE65" s="27">
        <f t="shared" si="81"/>
        <v>1026989.5</v>
      </c>
      <c r="AG65" s="25">
        <f t="shared" ref="AG65:AI65" si="106">-AG51</f>
        <v>-228190</v>
      </c>
      <c r="AH65" s="25">
        <f t="shared" si="106"/>
        <v>0</v>
      </c>
      <c r="AI65" s="25">
        <f t="shared" si="106"/>
        <v>0</v>
      </c>
      <c r="AJ65" s="25">
        <f t="shared" si="55"/>
        <v>-228190</v>
      </c>
      <c r="AK65" s="26">
        <f t="shared" ref="AK65:AL65" si="107">-AK51</f>
        <v>-41080</v>
      </c>
      <c r="AL65" s="26">
        <f t="shared" si="107"/>
        <v>0</v>
      </c>
      <c r="AM65" s="27">
        <f t="shared" si="84"/>
        <v>-269270</v>
      </c>
      <c r="AN65" s="28">
        <f t="shared" si="57"/>
        <v>757719.5</v>
      </c>
      <c r="AP65" s="32"/>
      <c r="AQ65" s="32" t="s">
        <v>61</v>
      </c>
      <c r="AR65" s="37" t="s">
        <v>62</v>
      </c>
      <c r="AS65" s="25">
        <f t="shared" si="58"/>
        <v>0</v>
      </c>
      <c r="AT65" s="25">
        <f t="shared" si="59"/>
        <v>0</v>
      </c>
      <c r="AU65" s="25">
        <f t="shared" si="60"/>
        <v>0</v>
      </c>
      <c r="AV65" s="25">
        <f t="shared" si="61"/>
        <v>0</v>
      </c>
      <c r="AW65" s="25">
        <f t="shared" si="62"/>
        <v>0</v>
      </c>
      <c r="AX65" s="25">
        <f t="shared" si="63"/>
        <v>0</v>
      </c>
      <c r="AY65" s="25">
        <f t="shared" si="64"/>
        <v>0</v>
      </c>
      <c r="BA65" s="25">
        <f t="shared" si="65"/>
        <v>0</v>
      </c>
      <c r="BB65" s="25">
        <f t="shared" si="66"/>
        <v>0</v>
      </c>
      <c r="BC65" s="25">
        <f t="shared" si="67"/>
        <v>0</v>
      </c>
      <c r="BD65" s="25">
        <f t="shared" si="68"/>
        <v>0</v>
      </c>
      <c r="BE65" s="26">
        <f t="shared" si="69"/>
        <v>0</v>
      </c>
      <c r="BF65" s="26">
        <f t="shared" si="70"/>
        <v>0</v>
      </c>
      <c r="BG65" s="27">
        <f t="shared" si="71"/>
        <v>0</v>
      </c>
      <c r="BH65" s="28">
        <f t="shared" si="72"/>
        <v>0</v>
      </c>
    </row>
    <row r="66" spans="1:60" ht="25.5" x14ac:dyDescent="0.25">
      <c r="A66" s="32"/>
      <c r="B66" s="32" t="s">
        <v>64</v>
      </c>
      <c r="C66" s="37" t="s">
        <v>78</v>
      </c>
      <c r="D66" s="25">
        <f>-D53</f>
        <v>1273198.73</v>
      </c>
      <c r="E66" s="25">
        <f t="shared" ref="E66:F66" si="108">-E53</f>
        <v>0</v>
      </c>
      <c r="F66" s="998">
        <f t="shared" si="108"/>
        <v>0</v>
      </c>
      <c r="G66" s="25">
        <f t="shared" si="45"/>
        <v>1273198.73</v>
      </c>
      <c r="H66" s="26">
        <f t="shared" ref="H66:I66" si="109">-H53</f>
        <v>0</v>
      </c>
      <c r="I66" s="26">
        <f t="shared" si="109"/>
        <v>0</v>
      </c>
      <c r="J66" s="27">
        <f t="shared" si="75"/>
        <v>1273198.73</v>
      </c>
      <c r="L66" s="25">
        <f t="shared" ref="L66:N66" si="110">-L53</f>
        <v>-238884.48000000001</v>
      </c>
      <c r="M66" s="25">
        <f t="shared" si="110"/>
        <v>0</v>
      </c>
      <c r="N66" s="25">
        <f t="shared" si="110"/>
        <v>0</v>
      </c>
      <c r="O66" s="25">
        <f t="shared" si="48"/>
        <v>-238884.48000000001</v>
      </c>
      <c r="P66" s="26">
        <f t="shared" ref="P66:Q66" si="111">-P53</f>
        <v>-41080</v>
      </c>
      <c r="Q66" s="26">
        <f t="shared" si="111"/>
        <v>0</v>
      </c>
      <c r="R66" s="27">
        <f t="shared" si="78"/>
        <v>-279964.48</v>
      </c>
      <c r="S66" s="28">
        <f t="shared" si="50"/>
        <v>993234.25</v>
      </c>
      <c r="V66" s="32"/>
      <c r="W66" s="32" t="s">
        <v>64</v>
      </c>
      <c r="X66" s="37" t="s">
        <v>78</v>
      </c>
      <c r="Y66" s="25">
        <f t="shared" ref="Y66:AA66" si="112">-Y53</f>
        <v>1273198.73</v>
      </c>
      <c r="Z66" s="33">
        <f t="shared" si="112"/>
        <v>0</v>
      </c>
      <c r="AA66" s="33">
        <f t="shared" si="112"/>
        <v>0</v>
      </c>
      <c r="AB66" s="25">
        <f t="shared" si="52"/>
        <v>1273198.73</v>
      </c>
      <c r="AC66" s="26">
        <f t="shared" ref="AC66:AD66" si="113">-AC53</f>
        <v>0</v>
      </c>
      <c r="AD66" s="26">
        <f t="shared" si="113"/>
        <v>0</v>
      </c>
      <c r="AE66" s="27">
        <f t="shared" si="81"/>
        <v>1273198.73</v>
      </c>
      <c r="AG66" s="25">
        <f t="shared" ref="AG66:AI66" si="114">-AG53</f>
        <v>-238884.47999999998</v>
      </c>
      <c r="AH66" s="25">
        <f t="shared" si="114"/>
        <v>0</v>
      </c>
      <c r="AI66" s="25">
        <f t="shared" si="114"/>
        <v>0</v>
      </c>
      <c r="AJ66" s="25">
        <f t="shared" si="55"/>
        <v>-238884.47999999998</v>
      </c>
      <c r="AK66" s="26">
        <f t="shared" ref="AK66:AL66" si="115">-AK53</f>
        <v>-41080</v>
      </c>
      <c r="AL66" s="26">
        <f t="shared" si="115"/>
        <v>0</v>
      </c>
      <c r="AM66" s="27">
        <f t="shared" si="84"/>
        <v>-279964.48</v>
      </c>
      <c r="AN66" s="28">
        <f t="shared" si="57"/>
        <v>993234.25</v>
      </c>
      <c r="AP66" s="32"/>
      <c r="AQ66" s="32" t="s">
        <v>64</v>
      </c>
      <c r="AR66" s="37" t="s">
        <v>78</v>
      </c>
      <c r="AS66" s="25">
        <f t="shared" si="58"/>
        <v>0</v>
      </c>
      <c r="AT66" s="25">
        <f t="shared" si="59"/>
        <v>0</v>
      </c>
      <c r="AU66" s="25">
        <f t="shared" si="60"/>
        <v>0</v>
      </c>
      <c r="AV66" s="25">
        <f t="shared" si="61"/>
        <v>0</v>
      </c>
      <c r="AW66" s="25">
        <f t="shared" si="62"/>
        <v>0</v>
      </c>
      <c r="AX66" s="25">
        <f t="shared" si="63"/>
        <v>0</v>
      </c>
      <c r="AY66" s="25">
        <f t="shared" si="64"/>
        <v>0</v>
      </c>
      <c r="BA66" s="25">
        <f t="shared" si="65"/>
        <v>0</v>
      </c>
      <c r="BB66" s="25">
        <f t="shared" si="66"/>
        <v>0</v>
      </c>
      <c r="BC66" s="25">
        <f t="shared" si="67"/>
        <v>0</v>
      </c>
      <c r="BD66" s="25">
        <f t="shared" si="68"/>
        <v>0</v>
      </c>
      <c r="BE66" s="26">
        <f t="shared" si="69"/>
        <v>0</v>
      </c>
      <c r="BF66" s="26">
        <f t="shared" si="70"/>
        <v>0</v>
      </c>
      <c r="BG66" s="27">
        <f t="shared" si="71"/>
        <v>0</v>
      </c>
      <c r="BH66" s="28">
        <f t="shared" si="72"/>
        <v>0</v>
      </c>
    </row>
    <row r="67" spans="1:60" ht="15" x14ac:dyDescent="0.25">
      <c r="A67" s="32"/>
      <c r="B67" s="32">
        <v>2055</v>
      </c>
      <c r="C67" s="33" t="s">
        <v>70</v>
      </c>
      <c r="D67" s="25">
        <f>-D58</f>
        <v>-67254557.209999993</v>
      </c>
      <c r="E67" s="25">
        <f t="shared" ref="E67:F67" si="116">-E58</f>
        <v>0</v>
      </c>
      <c r="F67" s="998">
        <f t="shared" si="116"/>
        <v>0</v>
      </c>
      <c r="G67" s="25">
        <f t="shared" si="45"/>
        <v>-67254557.209999993</v>
      </c>
      <c r="H67" s="26">
        <f t="shared" ref="H67:I67" si="117">-H58</f>
        <v>-33408861.760000002</v>
      </c>
      <c r="I67" s="26">
        <f t="shared" si="117"/>
        <v>0</v>
      </c>
      <c r="J67" s="27">
        <f t="shared" si="75"/>
        <v>-100663418.97</v>
      </c>
      <c r="L67" s="25">
        <f t="shared" ref="L67:N67" si="118">-L58</f>
        <v>0</v>
      </c>
      <c r="M67" s="25">
        <f t="shared" si="118"/>
        <v>0</v>
      </c>
      <c r="N67" s="25">
        <f t="shared" si="118"/>
        <v>0</v>
      </c>
      <c r="O67" s="25">
        <f t="shared" si="48"/>
        <v>0</v>
      </c>
      <c r="P67" s="26">
        <f t="shared" ref="P67:Q67" si="119">-P58</f>
        <v>0</v>
      </c>
      <c r="Q67" s="26">
        <f t="shared" si="119"/>
        <v>0</v>
      </c>
      <c r="R67" s="27">
        <f t="shared" si="78"/>
        <v>0</v>
      </c>
      <c r="S67" s="28">
        <f t="shared" si="50"/>
        <v>-100663418.97</v>
      </c>
      <c r="V67" s="32"/>
      <c r="W67" s="32">
        <v>2055</v>
      </c>
      <c r="X67" s="33" t="s">
        <v>70</v>
      </c>
      <c r="Y67" s="25">
        <f t="shared" ref="Y67:AA67" si="120">-Y58</f>
        <v>-67254557.209999993</v>
      </c>
      <c r="Z67" s="33">
        <f t="shared" si="120"/>
        <v>0</v>
      </c>
      <c r="AA67" s="33">
        <f t="shared" si="120"/>
        <v>0</v>
      </c>
      <c r="AB67" s="25">
        <f t="shared" si="52"/>
        <v>-67254557.209999993</v>
      </c>
      <c r="AC67" s="26">
        <f t="shared" ref="AC67:AD67" si="121">-AC58</f>
        <v>-33408861.759999994</v>
      </c>
      <c r="AD67" s="26">
        <f t="shared" si="121"/>
        <v>0</v>
      </c>
      <c r="AE67" s="27">
        <f t="shared" si="81"/>
        <v>-100663418.96999998</v>
      </c>
      <c r="AG67" s="25">
        <f t="shared" ref="AG67:AI67" si="122">-AG58</f>
        <v>0</v>
      </c>
      <c r="AH67" s="25">
        <f t="shared" si="122"/>
        <v>0</v>
      </c>
      <c r="AI67" s="25">
        <f t="shared" si="122"/>
        <v>0</v>
      </c>
      <c r="AJ67" s="25">
        <f t="shared" si="55"/>
        <v>0</v>
      </c>
      <c r="AK67" s="26">
        <f t="shared" ref="AK67:AL68" si="123">-AK58</f>
        <v>0</v>
      </c>
      <c r="AL67" s="26">
        <f t="shared" si="123"/>
        <v>0</v>
      </c>
      <c r="AM67" s="27">
        <f t="shared" si="84"/>
        <v>0</v>
      </c>
      <c r="AN67" s="28">
        <f t="shared" si="57"/>
        <v>-100663418.96999998</v>
      </c>
      <c r="AP67" s="32"/>
      <c r="AQ67" s="32">
        <v>2055</v>
      </c>
      <c r="AR67" s="33" t="s">
        <v>70</v>
      </c>
      <c r="AS67" s="25">
        <f t="shared" si="58"/>
        <v>0</v>
      </c>
      <c r="AT67" s="25">
        <f t="shared" si="59"/>
        <v>0</v>
      </c>
      <c r="AU67" s="25">
        <f t="shared" si="60"/>
        <v>0</v>
      </c>
      <c r="AV67" s="25">
        <f t="shared" si="61"/>
        <v>0</v>
      </c>
      <c r="AW67" s="25">
        <f t="shared" si="62"/>
        <v>0</v>
      </c>
      <c r="AX67" s="25">
        <f t="shared" si="63"/>
        <v>0</v>
      </c>
      <c r="AY67" s="25">
        <f t="shared" si="64"/>
        <v>0</v>
      </c>
      <c r="BA67" s="25">
        <f t="shared" si="65"/>
        <v>0</v>
      </c>
      <c r="BB67" s="25">
        <f t="shared" si="66"/>
        <v>0</v>
      </c>
      <c r="BC67" s="25">
        <f t="shared" si="67"/>
        <v>0</v>
      </c>
      <c r="BD67" s="25">
        <f t="shared" si="68"/>
        <v>0</v>
      </c>
      <c r="BE67" s="26">
        <f t="shared" si="69"/>
        <v>0</v>
      </c>
      <c r="BF67" s="26">
        <f t="shared" si="70"/>
        <v>0</v>
      </c>
      <c r="BG67" s="27">
        <f t="shared" si="71"/>
        <v>0</v>
      </c>
      <c r="BH67" s="28">
        <f t="shared" si="72"/>
        <v>0</v>
      </c>
    </row>
    <row r="68" spans="1:60" ht="15" x14ac:dyDescent="0.25">
      <c r="A68" s="32"/>
      <c r="B68" s="32" t="s">
        <v>71</v>
      </c>
      <c r="C68" s="33" t="s">
        <v>72</v>
      </c>
      <c r="D68" s="25">
        <f>-D59</f>
        <v>772398.41999999946</v>
      </c>
      <c r="E68" s="25">
        <f t="shared" ref="E68:F68" si="124">-E59</f>
        <v>0</v>
      </c>
      <c r="F68" s="998">
        <f t="shared" si="124"/>
        <v>0</v>
      </c>
      <c r="G68" s="25">
        <f t="shared" si="45"/>
        <v>772398.41999999946</v>
      </c>
      <c r="H68" s="26">
        <f t="shared" ref="H68:I68" si="125">-H59</f>
        <v>433227.00000000012</v>
      </c>
      <c r="I68" s="26">
        <f t="shared" si="125"/>
        <v>0</v>
      </c>
      <c r="J68" s="27">
        <f t="shared" si="75"/>
        <v>1205625.4199999995</v>
      </c>
      <c r="L68" s="25">
        <f t="shared" ref="L68:N68" si="126">-L59</f>
        <v>0</v>
      </c>
      <c r="M68" s="25">
        <f t="shared" si="126"/>
        <v>0</v>
      </c>
      <c r="N68" s="25">
        <f t="shared" si="126"/>
        <v>0</v>
      </c>
      <c r="O68" s="25">
        <f t="shared" si="48"/>
        <v>0</v>
      </c>
      <c r="P68" s="26">
        <f t="shared" ref="P68:Q68" si="127">-P59</f>
        <v>0</v>
      </c>
      <c r="Q68" s="26">
        <f t="shared" si="127"/>
        <v>0</v>
      </c>
      <c r="R68" s="27">
        <f t="shared" si="78"/>
        <v>0</v>
      </c>
      <c r="S68" s="28">
        <f t="shared" si="50"/>
        <v>1205625.4199999995</v>
      </c>
      <c r="V68" s="32"/>
      <c r="W68" s="32" t="s">
        <v>71</v>
      </c>
      <c r="X68" s="33" t="s">
        <v>72</v>
      </c>
      <c r="Y68" s="25">
        <f t="shared" ref="Y68:AA68" si="128">-Y59</f>
        <v>772398.41999999981</v>
      </c>
      <c r="Z68" s="33">
        <f t="shared" si="128"/>
        <v>0</v>
      </c>
      <c r="AA68" s="33">
        <f t="shared" si="128"/>
        <v>0</v>
      </c>
      <c r="AB68" s="25">
        <f t="shared" si="52"/>
        <v>772398.41999999981</v>
      </c>
      <c r="AC68" s="26">
        <f t="shared" ref="AC68:AD68" si="129">-AC59</f>
        <v>433227.00000000012</v>
      </c>
      <c r="AD68" s="26">
        <f t="shared" si="129"/>
        <v>0</v>
      </c>
      <c r="AE68" s="27">
        <f t="shared" si="81"/>
        <v>1205625.42</v>
      </c>
      <c r="AG68" s="25">
        <f t="shared" ref="AG68:AI68" si="130">-AG59</f>
        <v>0</v>
      </c>
      <c r="AH68" s="25">
        <f t="shared" si="130"/>
        <v>0</v>
      </c>
      <c r="AI68" s="25">
        <f t="shared" si="130"/>
        <v>0</v>
      </c>
      <c r="AJ68" s="25">
        <f t="shared" si="55"/>
        <v>0</v>
      </c>
      <c r="AK68" s="26">
        <f t="shared" si="123"/>
        <v>0</v>
      </c>
      <c r="AL68" s="26">
        <f t="shared" si="123"/>
        <v>0</v>
      </c>
      <c r="AM68" s="27">
        <f t="shared" si="84"/>
        <v>0</v>
      </c>
      <c r="AN68" s="28">
        <f t="shared" si="57"/>
        <v>1205625.42</v>
      </c>
      <c r="AP68" s="32"/>
      <c r="AQ68" s="32" t="s">
        <v>71</v>
      </c>
      <c r="AR68" s="33" t="s">
        <v>72</v>
      </c>
      <c r="AS68" s="25">
        <f t="shared" si="58"/>
        <v>0</v>
      </c>
      <c r="AT68" s="25">
        <f t="shared" si="59"/>
        <v>0</v>
      </c>
      <c r="AU68" s="25">
        <f t="shared" si="60"/>
        <v>0</v>
      </c>
      <c r="AV68" s="25">
        <f t="shared" si="61"/>
        <v>0</v>
      </c>
      <c r="AW68" s="25">
        <f t="shared" si="62"/>
        <v>0</v>
      </c>
      <c r="AX68" s="25">
        <f t="shared" si="63"/>
        <v>0</v>
      </c>
      <c r="AY68" s="25">
        <f t="shared" si="64"/>
        <v>0</v>
      </c>
      <c r="BA68" s="25">
        <f t="shared" si="65"/>
        <v>0</v>
      </c>
      <c r="BB68" s="25">
        <f t="shared" si="66"/>
        <v>0</v>
      </c>
      <c r="BC68" s="25">
        <f t="shared" si="67"/>
        <v>0</v>
      </c>
      <c r="BD68" s="25">
        <f t="shared" si="68"/>
        <v>0</v>
      </c>
      <c r="BE68" s="26">
        <f t="shared" si="69"/>
        <v>0</v>
      </c>
      <c r="BF68" s="26">
        <f t="shared" si="70"/>
        <v>0</v>
      </c>
      <c r="BG68" s="27">
        <f t="shared" si="71"/>
        <v>0</v>
      </c>
      <c r="BH68" s="28">
        <f t="shared" si="72"/>
        <v>0</v>
      </c>
    </row>
    <row r="69" spans="1:60" x14ac:dyDescent="0.2">
      <c r="A69" s="32"/>
      <c r="B69" s="32"/>
      <c r="C69" s="34" t="s">
        <v>79</v>
      </c>
      <c r="D69" s="35">
        <f>SUM(D60:D68)</f>
        <v>2912181586.5783768</v>
      </c>
      <c r="E69" s="35">
        <f t="shared" ref="E69:J69" si="131">SUM(E60:E68)</f>
        <v>0</v>
      </c>
      <c r="F69" s="999">
        <f t="shared" si="131"/>
        <v>0</v>
      </c>
      <c r="G69" s="35">
        <f t="shared" si="131"/>
        <v>2912181586.5783768</v>
      </c>
      <c r="H69" s="35">
        <f t="shared" si="131"/>
        <v>258387691.04999989</v>
      </c>
      <c r="I69" s="35">
        <f t="shared" si="131"/>
        <v>-19641287.600000001</v>
      </c>
      <c r="J69" s="35">
        <f t="shared" si="131"/>
        <v>3150927990.0283771</v>
      </c>
      <c r="K69" s="36"/>
      <c r="L69" s="35">
        <f t="shared" ref="L69:S69" si="132">SUM(L60:L68)</f>
        <v>-525565543.2559998</v>
      </c>
      <c r="M69" s="35">
        <f t="shared" si="132"/>
        <v>0</v>
      </c>
      <c r="N69" s="35">
        <f t="shared" si="132"/>
        <v>0</v>
      </c>
      <c r="O69" s="35">
        <f t="shared" si="132"/>
        <v>-525565543.2559998</v>
      </c>
      <c r="P69" s="35">
        <f t="shared" si="132"/>
        <v>-121234052.89907143</v>
      </c>
      <c r="Q69" s="35">
        <f t="shared" si="132"/>
        <v>11760162.620000001</v>
      </c>
      <c r="R69" s="35">
        <f t="shared" si="132"/>
        <v>-635039433.53507161</v>
      </c>
      <c r="S69" s="35">
        <f t="shared" si="132"/>
        <v>2515888556.4933043</v>
      </c>
      <c r="V69" s="32"/>
      <c r="W69" s="32"/>
      <c r="X69" s="34" t="s">
        <v>79</v>
      </c>
      <c r="Y69" s="35">
        <f>SUM(Y60:Y68)</f>
        <v>2912181586.5989985</v>
      </c>
      <c r="Z69" s="35">
        <f t="shared" ref="Z69:AE69" si="133">SUM(Z60:Z68)</f>
        <v>0</v>
      </c>
      <c r="AA69" s="35">
        <f t="shared" si="133"/>
        <v>0</v>
      </c>
      <c r="AB69" s="35">
        <f t="shared" si="133"/>
        <v>2912181586.5989985</v>
      </c>
      <c r="AC69" s="35">
        <f t="shared" si="133"/>
        <v>258387691.04999995</v>
      </c>
      <c r="AD69" s="35">
        <f t="shared" si="133"/>
        <v>-19641287.600000001</v>
      </c>
      <c r="AE69" s="35">
        <f t="shared" si="133"/>
        <v>3150927990.0489993</v>
      </c>
      <c r="AF69" s="36"/>
      <c r="AG69" s="35">
        <f t="shared" ref="AG69:AN69" si="134">SUM(AG60:AG68)</f>
        <v>-525565543.28000021</v>
      </c>
      <c r="AH69" s="35">
        <f t="shared" si="134"/>
        <v>0</v>
      </c>
      <c r="AI69" s="35">
        <f t="shared" si="134"/>
        <v>0</v>
      </c>
      <c r="AJ69" s="35">
        <f t="shared" si="134"/>
        <v>-525565543.28000021</v>
      </c>
      <c r="AK69" s="35">
        <f t="shared" si="134"/>
        <v>-121234052.89907144</v>
      </c>
      <c r="AL69" s="35">
        <f t="shared" si="134"/>
        <v>11760162.620000001</v>
      </c>
      <c r="AM69" s="35">
        <f t="shared" si="134"/>
        <v>-635039433.55907202</v>
      </c>
      <c r="AN69" s="35">
        <f t="shared" si="134"/>
        <v>2515888556.4899278</v>
      </c>
      <c r="AP69" s="32"/>
      <c r="AQ69" s="32"/>
      <c r="AR69" s="34" t="s">
        <v>79</v>
      </c>
      <c r="AS69" s="35">
        <f>SUM(AS60:AS68)</f>
        <v>-2.0621972932474364E-2</v>
      </c>
      <c r="AT69" s="35">
        <f t="shared" ref="AT69:AY69" si="135">SUM(AT60:AT68)</f>
        <v>0</v>
      </c>
      <c r="AU69" s="35">
        <f t="shared" si="135"/>
        <v>0</v>
      </c>
      <c r="AV69" s="35">
        <f t="shared" si="135"/>
        <v>-2.0621972932474364E-2</v>
      </c>
      <c r="AW69" s="35">
        <f t="shared" si="135"/>
        <v>0</v>
      </c>
      <c r="AX69" s="35">
        <f t="shared" si="135"/>
        <v>0</v>
      </c>
      <c r="AY69" s="35">
        <f t="shared" si="135"/>
        <v>-2.0622017560526729E-2</v>
      </c>
      <c r="AZ69" s="36"/>
      <c r="BA69" s="35">
        <f t="shared" ref="BA69:BH69" si="136">SUM(BA60:BA68)</f>
        <v>2.4000274035643088E-2</v>
      </c>
      <c r="BB69" s="35">
        <f t="shared" si="136"/>
        <v>0</v>
      </c>
      <c r="BC69" s="35">
        <f t="shared" si="136"/>
        <v>0</v>
      </c>
      <c r="BD69" s="35">
        <f t="shared" si="136"/>
        <v>2.4000274035643088E-2</v>
      </c>
      <c r="BE69" s="35">
        <f t="shared" si="136"/>
        <v>0</v>
      </c>
      <c r="BF69" s="35">
        <f t="shared" si="136"/>
        <v>0</v>
      </c>
      <c r="BG69" s="35">
        <f t="shared" si="136"/>
        <v>2.4000272155262792E-2</v>
      </c>
      <c r="BH69" s="35">
        <f t="shared" si="136"/>
        <v>3.3783245598897338E-3</v>
      </c>
    </row>
    <row r="70" spans="1:60" ht="15" x14ac:dyDescent="0.25">
      <c r="A70" s="32"/>
      <c r="B70" s="32"/>
      <c r="C70" s="1220" t="s">
        <v>80</v>
      </c>
      <c r="D70" s="1221"/>
      <c r="E70" s="1221"/>
      <c r="F70" s="1221"/>
      <c r="G70" s="1221"/>
      <c r="H70" s="1221"/>
      <c r="I70" s="1221"/>
      <c r="J70" s="1221"/>
      <c r="K70" s="1221"/>
      <c r="L70" s="1222"/>
      <c r="M70" s="38"/>
      <c r="N70" s="38"/>
      <c r="O70" s="38"/>
      <c r="P70" s="39"/>
      <c r="R70" s="40"/>
      <c r="S70" s="29"/>
      <c r="V70" s="32"/>
      <c r="W70" s="32"/>
      <c r="X70" s="1220" t="s">
        <v>80</v>
      </c>
      <c r="Y70" s="1221"/>
      <c r="Z70" s="1221"/>
      <c r="AA70" s="1221"/>
      <c r="AB70" s="1221"/>
      <c r="AC70" s="1221"/>
      <c r="AD70" s="1221"/>
      <c r="AE70" s="1221"/>
      <c r="AF70" s="1221"/>
      <c r="AG70" s="1222"/>
      <c r="AH70" s="38"/>
      <c r="AI70" s="38"/>
      <c r="AJ70" s="38"/>
      <c r="AK70" s="39"/>
      <c r="AM70" s="40"/>
      <c r="AN70" s="29"/>
      <c r="AP70" s="32"/>
      <c r="AQ70" s="32"/>
      <c r="AR70" s="1220" t="s">
        <v>80</v>
      </c>
      <c r="AS70" s="1221"/>
      <c r="AT70" s="1221"/>
      <c r="AU70" s="1221"/>
      <c r="AV70" s="1221"/>
      <c r="AW70" s="1221"/>
      <c r="AX70" s="1221"/>
      <c r="AY70" s="1221"/>
      <c r="AZ70" s="1221"/>
      <c r="BA70" s="1222"/>
      <c r="BB70" s="38"/>
      <c r="BC70" s="38"/>
      <c r="BD70" s="38"/>
      <c r="BE70" s="39"/>
      <c r="BG70" s="40"/>
      <c r="BH70" s="29"/>
    </row>
    <row r="71" spans="1:60" ht="15" x14ac:dyDescent="0.25">
      <c r="A71" s="32"/>
      <c r="B71" s="32"/>
      <c r="C71" s="1220" t="s">
        <v>81</v>
      </c>
      <c r="D71" s="1221"/>
      <c r="E71" s="1221"/>
      <c r="F71" s="1221"/>
      <c r="G71" s="1221"/>
      <c r="H71" s="1221"/>
      <c r="I71" s="1221"/>
      <c r="J71" s="1221"/>
      <c r="K71" s="1221"/>
      <c r="L71" s="1222"/>
      <c r="M71" s="38"/>
      <c r="N71" s="38"/>
      <c r="O71" s="38"/>
      <c r="P71" s="35">
        <f>+P69</f>
        <v>-121234052.89907143</v>
      </c>
      <c r="R71" s="40"/>
      <c r="S71" s="29"/>
      <c r="V71" s="32"/>
      <c r="W71" s="32"/>
      <c r="X71" s="1220" t="s">
        <v>81</v>
      </c>
      <c r="Y71" s="1221"/>
      <c r="Z71" s="1221"/>
      <c r="AA71" s="1221"/>
      <c r="AB71" s="1221"/>
      <c r="AC71" s="1221"/>
      <c r="AD71" s="1221"/>
      <c r="AE71" s="1221"/>
      <c r="AF71" s="1221"/>
      <c r="AG71" s="1222"/>
      <c r="AH71" s="38"/>
      <c r="AI71" s="38"/>
      <c r="AJ71" s="38"/>
      <c r="AK71" s="35">
        <f>+AK69</f>
        <v>-121234052.89907144</v>
      </c>
      <c r="AM71" s="40"/>
      <c r="AN71" s="29"/>
      <c r="AP71" s="32"/>
      <c r="AQ71" s="32"/>
      <c r="AR71" s="1220" t="s">
        <v>81</v>
      </c>
      <c r="AS71" s="1221"/>
      <c r="AT71" s="1221"/>
      <c r="AU71" s="1221"/>
      <c r="AV71" s="1221"/>
      <c r="AW71" s="1221"/>
      <c r="AX71" s="1221"/>
      <c r="AY71" s="1221"/>
      <c r="AZ71" s="1221"/>
      <c r="BA71" s="1222"/>
      <c r="BB71" s="38"/>
      <c r="BC71" s="38"/>
      <c r="BD71" s="38"/>
      <c r="BE71" s="35">
        <f>+BE69</f>
        <v>0</v>
      </c>
      <c r="BG71" s="40"/>
      <c r="BH71" s="29"/>
    </row>
    <row r="72" spans="1:60" x14ac:dyDescent="0.2">
      <c r="D72" s="41">
        <v>0</v>
      </c>
      <c r="E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>
        <v>0</v>
      </c>
      <c r="R72" s="41">
        <v>0</v>
      </c>
      <c r="S72" s="41">
        <v>0</v>
      </c>
      <c r="V72" s="1"/>
      <c r="W72" s="1"/>
      <c r="Y72" s="41">
        <v>0</v>
      </c>
      <c r="Z72" s="41"/>
      <c r="AA72" s="41"/>
      <c r="AB72" s="41"/>
      <c r="AC72" s="41">
        <v>0</v>
      </c>
      <c r="AD72" s="41">
        <v>0</v>
      </c>
      <c r="AE72" s="41">
        <v>0</v>
      </c>
      <c r="AF72" s="41"/>
      <c r="AG72" s="41">
        <v>0</v>
      </c>
      <c r="AH72" s="41"/>
      <c r="AI72" s="41"/>
      <c r="AJ72" s="41">
        <v>0</v>
      </c>
      <c r="AK72" s="41">
        <v>0</v>
      </c>
      <c r="AL72" s="41">
        <v>0</v>
      </c>
      <c r="AM72" s="41">
        <v>0</v>
      </c>
      <c r="AN72" s="41">
        <v>0</v>
      </c>
      <c r="AP72" s="1"/>
      <c r="AQ72" s="1"/>
      <c r="AS72" s="41">
        <v>0</v>
      </c>
      <c r="AT72" s="41"/>
      <c r="AU72" s="41"/>
      <c r="AV72" s="41"/>
      <c r="AW72" s="41">
        <v>0</v>
      </c>
      <c r="AX72" s="41">
        <v>0</v>
      </c>
      <c r="AY72" s="41">
        <v>0</v>
      </c>
      <c r="AZ72" s="41"/>
      <c r="BA72" s="41">
        <v>0</v>
      </c>
      <c r="BB72" s="41"/>
      <c r="BC72" s="41"/>
      <c r="BD72" s="41">
        <v>0</v>
      </c>
      <c r="BE72" s="41">
        <v>0</v>
      </c>
      <c r="BF72" s="41">
        <v>0</v>
      </c>
      <c r="BG72" s="41">
        <v>0</v>
      </c>
      <c r="BH72" s="41">
        <v>0</v>
      </c>
    </row>
    <row r="73" spans="1:60" x14ac:dyDescent="0.2">
      <c r="L73" s="2" t="s">
        <v>82</v>
      </c>
      <c r="V73" s="1"/>
      <c r="W73" s="1"/>
      <c r="AG73" s="2" t="s">
        <v>82</v>
      </c>
      <c r="AP73" s="1"/>
      <c r="AQ73" s="1"/>
      <c r="BA73" s="2" t="s">
        <v>82</v>
      </c>
    </row>
    <row r="74" spans="1:60" ht="15" x14ac:dyDescent="0.25">
      <c r="A74" s="32">
        <v>10</v>
      </c>
      <c r="B74" s="32"/>
      <c r="C74" s="12" t="s">
        <v>83</v>
      </c>
      <c r="D74" s="13"/>
      <c r="E74" s="13"/>
      <c r="F74" s="1000"/>
      <c r="G74" s="13"/>
      <c r="H74" s="13"/>
      <c r="I74" s="13"/>
      <c r="J74" s="13"/>
      <c r="K74" s="13"/>
      <c r="L74" s="13" t="s">
        <v>83</v>
      </c>
      <c r="M74" s="13"/>
      <c r="N74" s="13"/>
      <c r="O74" s="13"/>
      <c r="P74" s="13"/>
      <c r="Q74" s="42">
        <f>P38</f>
        <v>-4744177.3499999996</v>
      </c>
      <c r="V74" s="32">
        <v>10</v>
      </c>
      <c r="W74" s="32"/>
      <c r="X74" s="12" t="s">
        <v>83</v>
      </c>
      <c r="Y74" s="13"/>
      <c r="Z74" s="13"/>
      <c r="AA74" s="13"/>
      <c r="AB74" s="13"/>
      <c r="AC74" s="13"/>
      <c r="AD74" s="13"/>
      <c r="AE74" s="13"/>
      <c r="AF74" s="13"/>
      <c r="AG74" s="13" t="s">
        <v>83</v>
      </c>
      <c r="AH74" s="13"/>
      <c r="AI74" s="13"/>
      <c r="AJ74" s="13"/>
      <c r="AK74" s="13"/>
      <c r="AL74" s="42">
        <f>AK38</f>
        <v>-4744177.3499999987</v>
      </c>
      <c r="AP74" s="32">
        <v>10</v>
      </c>
      <c r="AQ74" s="32"/>
      <c r="AR74" s="12" t="s">
        <v>83</v>
      </c>
      <c r="AS74" s="13"/>
      <c r="AT74" s="13"/>
      <c r="AU74" s="13"/>
      <c r="AV74" s="13"/>
      <c r="AW74" s="13"/>
      <c r="AX74" s="13"/>
      <c r="AY74" s="13"/>
      <c r="AZ74" s="13"/>
      <c r="BA74" s="13" t="s">
        <v>83</v>
      </c>
      <c r="BB74" s="13"/>
      <c r="BC74" s="13"/>
      <c r="BD74" s="13"/>
      <c r="BE74" s="13"/>
      <c r="BF74" s="42">
        <f>BE38</f>
        <v>0</v>
      </c>
    </row>
    <row r="75" spans="1:60" ht="15" x14ac:dyDescent="0.25">
      <c r="A75" s="32">
        <v>8</v>
      </c>
      <c r="B75" s="32"/>
      <c r="C75" s="12" t="s">
        <v>49</v>
      </c>
      <c r="D75" s="13"/>
      <c r="E75" s="13"/>
      <c r="F75" s="1000"/>
      <c r="G75" s="13"/>
      <c r="H75" s="13"/>
      <c r="I75" s="13"/>
      <c r="J75" s="13"/>
      <c r="K75" s="13"/>
      <c r="L75" s="13" t="s">
        <v>49</v>
      </c>
      <c r="M75" s="13"/>
      <c r="N75" s="13"/>
      <c r="O75" s="13"/>
      <c r="P75" s="13"/>
      <c r="Q75" s="42">
        <f>P40+P39</f>
        <v>-1397614.68</v>
      </c>
      <c r="V75" s="32">
        <v>8</v>
      </c>
      <c r="W75" s="32"/>
      <c r="X75" s="12" t="s">
        <v>49</v>
      </c>
      <c r="Y75" s="13"/>
      <c r="Z75" s="13"/>
      <c r="AA75" s="13"/>
      <c r="AB75" s="13"/>
      <c r="AC75" s="13"/>
      <c r="AD75" s="13"/>
      <c r="AE75" s="13"/>
      <c r="AF75" s="13"/>
      <c r="AG75" s="13" t="s">
        <v>49</v>
      </c>
      <c r="AH75" s="13"/>
      <c r="AI75" s="13"/>
      <c r="AJ75" s="13"/>
      <c r="AK75" s="13"/>
      <c r="AL75" s="42">
        <f>AK40+AK39</f>
        <v>-1397614.68</v>
      </c>
      <c r="AP75" s="32">
        <v>8</v>
      </c>
      <c r="AQ75" s="32"/>
      <c r="AR75" s="12" t="s">
        <v>49</v>
      </c>
      <c r="AS75" s="13"/>
      <c r="AT75" s="13"/>
      <c r="AU75" s="13"/>
      <c r="AV75" s="13"/>
      <c r="AW75" s="13"/>
      <c r="AX75" s="13"/>
      <c r="AY75" s="13"/>
      <c r="AZ75" s="13"/>
      <c r="BA75" s="13" t="s">
        <v>49</v>
      </c>
      <c r="BB75" s="13"/>
      <c r="BC75" s="13"/>
      <c r="BD75" s="13"/>
      <c r="BE75" s="13"/>
      <c r="BF75" s="42">
        <f>BE40+BE39</f>
        <v>0</v>
      </c>
    </row>
    <row r="76" spans="1:60" ht="15" x14ac:dyDescent="0.25">
      <c r="A76" s="32">
        <v>47</v>
      </c>
      <c r="B76" s="32"/>
      <c r="C76" s="12" t="s">
        <v>84</v>
      </c>
      <c r="D76" s="13"/>
      <c r="E76" s="13"/>
      <c r="F76" s="1000"/>
      <c r="G76" s="13"/>
      <c r="H76" s="13"/>
      <c r="I76" s="13"/>
      <c r="J76" s="13"/>
      <c r="K76" s="13"/>
      <c r="L76" s="13" t="s">
        <v>84</v>
      </c>
      <c r="M76" s="13"/>
      <c r="N76" s="13"/>
      <c r="O76" s="13"/>
      <c r="P76" s="13"/>
      <c r="Q76" s="42"/>
      <c r="V76" s="32">
        <v>47</v>
      </c>
      <c r="W76" s="32"/>
      <c r="X76" s="12" t="s">
        <v>84</v>
      </c>
      <c r="Y76" s="13"/>
      <c r="Z76" s="13"/>
      <c r="AA76" s="13"/>
      <c r="AB76" s="13"/>
      <c r="AC76" s="13"/>
      <c r="AD76" s="13"/>
      <c r="AE76" s="13"/>
      <c r="AF76" s="13"/>
      <c r="AG76" s="13" t="s">
        <v>84</v>
      </c>
      <c r="AH76" s="13"/>
      <c r="AI76" s="13"/>
      <c r="AJ76" s="13"/>
      <c r="AK76" s="13"/>
      <c r="AL76" s="42"/>
      <c r="AP76" s="32">
        <v>47</v>
      </c>
      <c r="AQ76" s="32"/>
      <c r="AR76" s="12" t="s">
        <v>84</v>
      </c>
      <c r="AS76" s="13"/>
      <c r="AT76" s="13"/>
      <c r="AU76" s="13"/>
      <c r="AV76" s="13"/>
      <c r="AW76" s="13"/>
      <c r="AX76" s="13"/>
      <c r="AY76" s="13"/>
      <c r="AZ76" s="13"/>
      <c r="BA76" s="13" t="s">
        <v>84</v>
      </c>
      <c r="BB76" s="13"/>
      <c r="BC76" s="13"/>
      <c r="BD76" s="13"/>
      <c r="BE76" s="13"/>
      <c r="BF76" s="42"/>
    </row>
    <row r="77" spans="1:60" x14ac:dyDescent="0.2">
      <c r="L77" s="1223" t="s">
        <v>85</v>
      </c>
      <c r="M77" s="1224"/>
      <c r="N77" s="1224"/>
      <c r="O77" s="1224"/>
      <c r="P77" s="1224"/>
      <c r="Q77" s="43">
        <f>P71-Q74-Q75-Q76</f>
        <v>-115092260.86907142</v>
      </c>
      <c r="V77" s="1"/>
      <c r="W77" s="1"/>
      <c r="AG77" s="1223" t="s">
        <v>85</v>
      </c>
      <c r="AH77" s="1224"/>
      <c r="AI77" s="1224"/>
      <c r="AJ77" s="1224"/>
      <c r="AK77" s="1224"/>
      <c r="AL77" s="43">
        <f>AK71-AL74-AL75-AL76</f>
        <v>-115092260.86907144</v>
      </c>
      <c r="AP77" s="1"/>
      <c r="AQ77" s="1"/>
      <c r="BA77" s="1223" t="s">
        <v>85</v>
      </c>
      <c r="BB77" s="1224"/>
      <c r="BC77" s="1224"/>
      <c r="BD77" s="1224"/>
      <c r="BE77" s="1224"/>
      <c r="BF77" s="43">
        <f>BE71-BF74-BF75-BF76</f>
        <v>0</v>
      </c>
    </row>
    <row r="78" spans="1:60" x14ac:dyDescent="0.2">
      <c r="V78" s="1"/>
      <c r="W78" s="1"/>
      <c r="AP78" s="1"/>
      <c r="AQ78" s="1"/>
    </row>
    <row r="79" spans="1:60" x14ac:dyDescent="0.2">
      <c r="D79" s="29"/>
      <c r="V79" s="1"/>
      <c r="W79" s="1"/>
      <c r="Y79" s="29"/>
      <c r="AP79" s="1"/>
      <c r="AQ79" s="1"/>
      <c r="AS79" s="29"/>
    </row>
    <row r="80" spans="1:60" x14ac:dyDescent="0.2">
      <c r="V80" s="1"/>
      <c r="W80" s="1"/>
      <c r="AP80" s="1"/>
      <c r="AQ80" s="1"/>
    </row>
    <row r="81" spans="1:60" ht="13.5" thickBot="1" x14ac:dyDescent="0.25">
      <c r="H81" s="8" t="s">
        <v>9</v>
      </c>
      <c r="I81" s="9" t="s">
        <v>10</v>
      </c>
      <c r="V81" s="1"/>
      <c r="W81" s="1"/>
      <c r="AC81" s="8" t="s">
        <v>9</v>
      </c>
      <c r="AD81" s="9" t="s">
        <v>10</v>
      </c>
      <c r="AP81" s="1"/>
      <c r="AQ81" s="1"/>
      <c r="AW81" s="8" t="s">
        <v>9</v>
      </c>
      <c r="AX81" s="9" t="s">
        <v>10</v>
      </c>
    </row>
    <row r="82" spans="1:60" ht="15.75" thickBot="1" x14ac:dyDescent="0.3">
      <c r="H82" s="8" t="s">
        <v>11</v>
      </c>
      <c r="I82" s="10">
        <v>2018</v>
      </c>
      <c r="J82" s="11"/>
      <c r="V82" s="1"/>
      <c r="W82" s="1"/>
      <c r="AC82" s="8" t="s">
        <v>11</v>
      </c>
      <c r="AD82" s="10">
        <v>2018</v>
      </c>
      <c r="AE82" s="11"/>
      <c r="AP82" s="1"/>
      <c r="AQ82" s="1"/>
      <c r="AW82" s="8" t="s">
        <v>11</v>
      </c>
      <c r="AX82" s="10">
        <v>2018</v>
      </c>
      <c r="AY82" s="11"/>
    </row>
    <row r="83" spans="1:60" x14ac:dyDescent="0.2">
      <c r="V83" s="1"/>
      <c r="W83" s="1"/>
      <c r="AP83" s="1"/>
      <c r="AQ83" s="1"/>
    </row>
    <row r="84" spans="1:60" x14ac:dyDescent="0.2">
      <c r="D84" s="1225" t="s">
        <v>12</v>
      </c>
      <c r="E84" s="1226"/>
      <c r="F84" s="1226"/>
      <c r="G84" s="1226"/>
      <c r="H84" s="1226"/>
      <c r="I84" s="1226"/>
      <c r="J84" s="1226"/>
      <c r="L84" s="12"/>
      <c r="M84" s="13"/>
      <c r="N84" s="13"/>
      <c r="O84" s="13"/>
      <c r="P84" s="14" t="s">
        <v>13</v>
      </c>
      <c r="Q84" s="14"/>
      <c r="R84" s="15"/>
      <c r="V84" s="1"/>
      <c r="W84" s="1"/>
      <c r="Y84" s="1225" t="s">
        <v>12</v>
      </c>
      <c r="Z84" s="1226"/>
      <c r="AA84" s="1226"/>
      <c r="AB84" s="1226"/>
      <c r="AC84" s="1226"/>
      <c r="AD84" s="1226"/>
      <c r="AE84" s="1226"/>
      <c r="AG84" s="12"/>
      <c r="AH84" s="13"/>
      <c r="AI84" s="13"/>
      <c r="AJ84" s="13"/>
      <c r="AK84" s="14" t="s">
        <v>13</v>
      </c>
      <c r="AL84" s="14"/>
      <c r="AM84" s="15"/>
      <c r="AP84" s="1"/>
      <c r="AQ84" s="1"/>
      <c r="AS84" s="1225" t="s">
        <v>12</v>
      </c>
      <c r="AT84" s="1226"/>
      <c r="AU84" s="1226"/>
      <c r="AV84" s="1226"/>
      <c r="AW84" s="1226"/>
      <c r="AX84" s="1226"/>
      <c r="AY84" s="1226"/>
      <c r="BA84" s="12"/>
      <c r="BB84" s="13"/>
      <c r="BC84" s="13"/>
      <c r="BD84" s="13"/>
      <c r="BE84" s="14" t="s">
        <v>13</v>
      </c>
      <c r="BF84" s="14"/>
      <c r="BG84" s="15"/>
    </row>
    <row r="85" spans="1:60" ht="38.25" x14ac:dyDescent="0.2">
      <c r="A85" s="16" t="s">
        <v>14</v>
      </c>
      <c r="B85" s="16" t="s">
        <v>15</v>
      </c>
      <c r="C85" s="17" t="s">
        <v>16</v>
      </c>
      <c r="D85" s="18" t="s">
        <v>17</v>
      </c>
      <c r="E85" s="44" t="s">
        <v>90</v>
      </c>
      <c r="F85" s="997" t="s">
        <v>90</v>
      </c>
      <c r="G85" s="18" t="s">
        <v>18</v>
      </c>
      <c r="H85" s="19" t="s">
        <v>19</v>
      </c>
      <c r="I85" s="19" t="s">
        <v>20</v>
      </c>
      <c r="J85" s="16" t="s">
        <v>21</v>
      </c>
      <c r="K85" s="20"/>
      <c r="L85" s="18" t="s">
        <v>17</v>
      </c>
      <c r="M85" s="18" t="s">
        <v>86</v>
      </c>
      <c r="N85" s="18"/>
      <c r="O85" s="18" t="s">
        <v>18</v>
      </c>
      <c r="P85" s="21" t="s">
        <v>22</v>
      </c>
      <c r="Q85" s="21" t="s">
        <v>20</v>
      </c>
      <c r="R85" s="22" t="s">
        <v>21</v>
      </c>
      <c r="S85" s="16" t="s">
        <v>23</v>
      </c>
      <c r="V85" s="16" t="s">
        <v>14</v>
      </c>
      <c r="W85" s="16" t="s">
        <v>15</v>
      </c>
      <c r="X85" s="17" t="s">
        <v>16</v>
      </c>
      <c r="Y85" s="18" t="s">
        <v>17</v>
      </c>
      <c r="Z85" s="44" t="s">
        <v>90</v>
      </c>
      <c r="AA85" s="44" t="s">
        <v>90</v>
      </c>
      <c r="AB85" s="18" t="s">
        <v>18</v>
      </c>
      <c r="AC85" s="19" t="s">
        <v>19</v>
      </c>
      <c r="AD85" s="19" t="s">
        <v>20</v>
      </c>
      <c r="AE85" s="16" t="s">
        <v>21</v>
      </c>
      <c r="AF85" s="20"/>
      <c r="AG85" s="18" t="s">
        <v>17</v>
      </c>
      <c r="AH85" s="18" t="s">
        <v>86</v>
      </c>
      <c r="AI85" s="18"/>
      <c r="AJ85" s="18" t="s">
        <v>18</v>
      </c>
      <c r="AK85" s="21" t="s">
        <v>22</v>
      </c>
      <c r="AL85" s="21" t="s">
        <v>20</v>
      </c>
      <c r="AM85" s="22" t="s">
        <v>21</v>
      </c>
      <c r="AN85" s="16" t="s">
        <v>23</v>
      </c>
      <c r="AP85" s="16" t="s">
        <v>14</v>
      </c>
      <c r="AQ85" s="16" t="s">
        <v>15</v>
      </c>
      <c r="AR85" s="17" t="s">
        <v>16</v>
      </c>
      <c r="AS85" s="18" t="s">
        <v>17</v>
      </c>
      <c r="AT85" s="44" t="s">
        <v>90</v>
      </c>
      <c r="AU85" s="44" t="s">
        <v>90</v>
      </c>
      <c r="AV85" s="18" t="s">
        <v>18</v>
      </c>
      <c r="AW85" s="19" t="s">
        <v>19</v>
      </c>
      <c r="AX85" s="19" t="s">
        <v>20</v>
      </c>
      <c r="AY85" s="16" t="s">
        <v>21</v>
      </c>
      <c r="AZ85" s="20"/>
      <c r="BA85" s="18" t="s">
        <v>17</v>
      </c>
      <c r="BB85" s="18" t="s">
        <v>86</v>
      </c>
      <c r="BC85" s="18"/>
      <c r="BD85" s="18" t="s">
        <v>18</v>
      </c>
      <c r="BE85" s="21" t="s">
        <v>22</v>
      </c>
      <c r="BF85" s="21" t="s">
        <v>20</v>
      </c>
      <c r="BG85" s="22" t="s">
        <v>21</v>
      </c>
      <c r="BH85" s="16" t="s">
        <v>23</v>
      </c>
    </row>
    <row r="86" spans="1:60" ht="15" x14ac:dyDescent="0.25">
      <c r="A86" s="16"/>
      <c r="B86" s="23">
        <v>1531</v>
      </c>
      <c r="C86" s="24" t="s">
        <v>24</v>
      </c>
      <c r="D86" s="25">
        <f t="shared" ref="D86:D102" si="137">J14</f>
        <v>1124832.8400000001</v>
      </c>
      <c r="E86" s="25"/>
      <c r="F86" s="998"/>
      <c r="G86" s="25">
        <f>SUM(D86:F86)</f>
        <v>1124832.8400000001</v>
      </c>
      <c r="H86" s="26">
        <f>+'App.2-BA_ERZ'!H387+'App.2-BA_BRZ'!H387+'App.2-BA_HRZ'!H387+'App.2-BA_PRZ'!H387</f>
        <v>222375.68000000002</v>
      </c>
      <c r="I86" s="26">
        <f>+'App.2-BA_ERZ'!I387+'App.2-BA_BRZ'!I387+'App.2-BA_HRZ'!I387+'App.2-BA_PRZ'!I387</f>
        <v>0</v>
      </c>
      <c r="J86" s="27">
        <f>G86+H86+I86</f>
        <v>1347208.52</v>
      </c>
      <c r="K86" s="20"/>
      <c r="L86" s="25">
        <f t="shared" ref="L86:L102" si="138">R14</f>
        <v>-737706.54999999993</v>
      </c>
      <c r="M86" s="25"/>
      <c r="N86" s="25"/>
      <c r="O86" s="25">
        <f>SUM(L86:N86)</f>
        <v>-737706.54999999993</v>
      </c>
      <c r="P86" s="26">
        <f>+'App.2-BA_ERZ'!P387+'App.2-BA_BRZ'!P387+'App.2-BA_HRZ'!P387+'App.2-BA_PRZ'!P387</f>
        <v>-245103.38</v>
      </c>
      <c r="Q86" s="26">
        <f>+'App.2-BA_ERZ'!Q387+'App.2-BA_BRZ'!Q387+'App.2-BA_HRZ'!Q387+'App.2-BA_PRZ'!Q387</f>
        <v>0</v>
      </c>
      <c r="R86" s="27">
        <f>O86+P86+Q86</f>
        <v>-982809.92999999993</v>
      </c>
      <c r="S86" s="28">
        <f t="shared" ref="S86:S131" si="139">J86+R86</f>
        <v>364398.59000000008</v>
      </c>
      <c r="V86" s="16"/>
      <c r="W86" s="23">
        <v>1531</v>
      </c>
      <c r="X86" s="24" t="s">
        <v>24</v>
      </c>
      <c r="Y86" s="25">
        <f t="shared" ref="Y86:Y102" si="140">AE14</f>
        <v>1124832.8400000003</v>
      </c>
      <c r="Z86" s="25"/>
      <c r="AA86" s="25"/>
      <c r="AB86" s="25">
        <f>SUM(Y86:AA86)</f>
        <v>1124832.8400000003</v>
      </c>
      <c r="AC86" s="26">
        <v>222375.68000000002</v>
      </c>
      <c r="AD86" s="26">
        <v>0</v>
      </c>
      <c r="AE86" s="27">
        <f>AB86+AC86+AD86</f>
        <v>1347208.5200000003</v>
      </c>
      <c r="AF86" s="20"/>
      <c r="AG86" s="25">
        <f t="shared" ref="AG86:AG102" si="141">AM14</f>
        <v>-737706.55999999994</v>
      </c>
      <c r="AH86" s="25"/>
      <c r="AI86" s="25"/>
      <c r="AJ86" s="25">
        <f>SUM(AG86:AI86)</f>
        <v>-737706.55999999994</v>
      </c>
      <c r="AK86" s="26">
        <v>-245103.38</v>
      </c>
      <c r="AL86" s="26">
        <v>0</v>
      </c>
      <c r="AM86" s="27">
        <f>AJ86+AK86+AL86</f>
        <v>-982809.94</v>
      </c>
      <c r="AN86" s="28">
        <f t="shared" ref="AN86:AN131" si="142">AE86+AM86</f>
        <v>364398.58000000031</v>
      </c>
      <c r="AP86" s="16"/>
      <c r="AQ86" s="23">
        <v>1531</v>
      </c>
      <c r="AR86" s="24" t="s">
        <v>24</v>
      </c>
      <c r="AS86" s="25">
        <f t="shared" ref="AS86:AS131" si="143">+D86-Y86</f>
        <v>0</v>
      </c>
      <c r="AT86" s="25">
        <f t="shared" ref="AT86:AT131" si="144">+E86-Z86</f>
        <v>0</v>
      </c>
      <c r="AU86" s="25">
        <f t="shared" ref="AU86:AU131" si="145">+F86-AA86</f>
        <v>0</v>
      </c>
      <c r="AV86" s="25">
        <f t="shared" ref="AV86:AV131" si="146">+G86-AB86</f>
        <v>0</v>
      </c>
      <c r="AW86" s="25">
        <f t="shared" ref="AW86:AW131" si="147">+H86-AC86</f>
        <v>0</v>
      </c>
      <c r="AX86" s="25">
        <f t="shared" ref="AX86:AX131" si="148">+I86-AD86</f>
        <v>0</v>
      </c>
      <c r="AY86" s="25">
        <f t="shared" ref="AY86:AY131" si="149">+J86-AE86</f>
        <v>0</v>
      </c>
      <c r="AZ86" s="20"/>
      <c r="BA86" s="25">
        <f t="shared" ref="BA86" si="150">+L86-AG86</f>
        <v>1.0000000009313226E-2</v>
      </c>
      <c r="BB86" s="25">
        <f t="shared" ref="BB86" si="151">+M86-AH86</f>
        <v>0</v>
      </c>
      <c r="BC86" s="25">
        <f t="shared" ref="BC86" si="152">+N86-AI86</f>
        <v>0</v>
      </c>
      <c r="BD86" s="25">
        <f t="shared" ref="BD86" si="153">+O86-AJ86</f>
        <v>1.0000000009313226E-2</v>
      </c>
      <c r="BE86" s="25">
        <f t="shared" ref="BE86" si="154">+P86-AK86</f>
        <v>0</v>
      </c>
      <c r="BF86" s="25">
        <f t="shared" ref="BF86" si="155">+Q86-AL86</f>
        <v>0</v>
      </c>
      <c r="BG86" s="25">
        <f t="shared" ref="BG86:BH86" si="156">+R86-AM86</f>
        <v>1.0000000009313226E-2</v>
      </c>
      <c r="BH86" s="25">
        <f t="shared" si="156"/>
        <v>9.9999997764825821E-3</v>
      </c>
    </row>
    <row r="87" spans="1:60" ht="15" x14ac:dyDescent="0.25">
      <c r="A87" s="16"/>
      <c r="B87" s="23">
        <v>1609</v>
      </c>
      <c r="C87" s="24" t="s">
        <v>25</v>
      </c>
      <c r="D87" s="25">
        <f t="shared" si="137"/>
        <v>97109282.540000007</v>
      </c>
      <c r="E87" s="25"/>
      <c r="F87" s="998"/>
      <c r="G87" s="25">
        <f t="shared" ref="G87:G131" si="157">SUM(D87:F87)</f>
        <v>97109282.540000007</v>
      </c>
      <c r="H87" s="26">
        <f>+'App.2-BA_ERZ'!H388+'App.2-BA_BRZ'!H388+'App.2-BA_HRZ'!H388+'App.2-BA_PRZ'!H388</f>
        <v>7626848.9200000018</v>
      </c>
      <c r="I87" s="26">
        <f>+'App.2-BA_ERZ'!I388+'App.2-BA_BRZ'!I388+'App.2-BA_HRZ'!I388+'App.2-BA_PRZ'!I388</f>
        <v>0</v>
      </c>
      <c r="J87" s="27">
        <f t="shared" ref="J87:J131" si="158">G87+H87+I87</f>
        <v>104736131.46000001</v>
      </c>
      <c r="K87" s="20"/>
      <c r="L87" s="25">
        <f t="shared" si="138"/>
        <v>-15426189.329999998</v>
      </c>
      <c r="M87" s="25"/>
      <c r="N87" s="25"/>
      <c r="O87" s="25">
        <f t="shared" ref="O87:O131" si="159">SUM(L87:N87)</f>
        <v>-15426189.329999998</v>
      </c>
      <c r="P87" s="26">
        <f>+'App.2-BA_ERZ'!P388+'App.2-BA_BRZ'!P388+'App.2-BA_HRZ'!P388+'App.2-BA_PRZ'!P388</f>
        <v>-3737923.2600000002</v>
      </c>
      <c r="Q87" s="26">
        <f>+'App.2-BA_ERZ'!Q388+'App.2-BA_BRZ'!Q388+'App.2-BA_HRZ'!Q388+'App.2-BA_PRZ'!Q388</f>
        <v>0</v>
      </c>
      <c r="R87" s="27">
        <f t="shared" ref="R87:R131" si="160">O87+P87+Q87</f>
        <v>-19164112.59</v>
      </c>
      <c r="S87" s="28">
        <f t="shared" si="139"/>
        <v>85572018.870000005</v>
      </c>
      <c r="V87" s="16"/>
      <c r="W87" s="23">
        <v>1609</v>
      </c>
      <c r="X87" s="24" t="s">
        <v>25</v>
      </c>
      <c r="Y87" s="25">
        <f t="shared" si="140"/>
        <v>97109282.539999992</v>
      </c>
      <c r="Z87" s="25"/>
      <c r="AA87" s="25"/>
      <c r="AB87" s="25">
        <f t="shared" ref="AB87:AB131" si="161">SUM(Y87:AA87)</f>
        <v>97109282.539999992</v>
      </c>
      <c r="AC87" s="26">
        <v>7626848.9200000018</v>
      </c>
      <c r="AD87" s="26">
        <v>0</v>
      </c>
      <c r="AE87" s="27">
        <f t="shared" ref="AE87:AE131" si="162">AB87+AC87+AD87</f>
        <v>104736131.45999999</v>
      </c>
      <c r="AF87" s="20"/>
      <c r="AG87" s="25">
        <f t="shared" si="141"/>
        <v>-15426189.330000002</v>
      </c>
      <c r="AH87" s="25"/>
      <c r="AI87" s="25"/>
      <c r="AJ87" s="25">
        <f t="shared" ref="AJ87:AJ131" si="163">SUM(AG87:AI87)</f>
        <v>-15426189.330000002</v>
      </c>
      <c r="AK87" s="26">
        <v>-3737923.2600000002</v>
      </c>
      <c r="AL87" s="26">
        <v>0</v>
      </c>
      <c r="AM87" s="27">
        <f t="shared" ref="AM87:AM131" si="164">AJ87+AK87+AL87</f>
        <v>-19164112.590000004</v>
      </c>
      <c r="AN87" s="28">
        <f t="shared" si="142"/>
        <v>85572018.86999999</v>
      </c>
      <c r="AP87" s="16"/>
      <c r="AQ87" s="23">
        <v>1609</v>
      </c>
      <c r="AR87" s="24" t="s">
        <v>25</v>
      </c>
      <c r="AS87" s="25">
        <f t="shared" si="143"/>
        <v>0</v>
      </c>
      <c r="AT87" s="25">
        <f t="shared" si="144"/>
        <v>0</v>
      </c>
      <c r="AU87" s="25">
        <f t="shared" si="145"/>
        <v>0</v>
      </c>
      <c r="AV87" s="25">
        <f t="shared" si="146"/>
        <v>0</v>
      </c>
      <c r="AW87" s="25">
        <f t="shared" si="147"/>
        <v>0</v>
      </c>
      <c r="AX87" s="25">
        <f t="shared" si="148"/>
        <v>0</v>
      </c>
      <c r="AY87" s="25">
        <f t="shared" si="149"/>
        <v>0</v>
      </c>
      <c r="AZ87" s="20"/>
      <c r="BA87" s="25">
        <f t="shared" ref="BA87:BA131" si="165">+L87-AG87</f>
        <v>0</v>
      </c>
      <c r="BB87" s="25">
        <f t="shared" ref="BB87:BB131" si="166">+M87-AH87</f>
        <v>0</v>
      </c>
      <c r="BC87" s="25">
        <f t="shared" ref="BC87:BC131" si="167">+N87-AI87</f>
        <v>0</v>
      </c>
      <c r="BD87" s="25">
        <f t="shared" ref="BD87:BD131" si="168">+O87-AJ87</f>
        <v>0</v>
      </c>
      <c r="BE87" s="25">
        <f t="shared" ref="BE87:BE131" si="169">+P87-AK87</f>
        <v>0</v>
      </c>
      <c r="BF87" s="25">
        <f t="shared" ref="BF87:BF131" si="170">+Q87-AL87</f>
        <v>0</v>
      </c>
      <c r="BG87" s="25">
        <f t="shared" ref="BG87:BG131" si="171">+R87-AM87</f>
        <v>0</v>
      </c>
      <c r="BH87" s="25">
        <f t="shared" ref="BH87:BH131" si="172">+S87-AN87</f>
        <v>0</v>
      </c>
    </row>
    <row r="88" spans="1:60" ht="25.5" x14ac:dyDescent="0.25">
      <c r="A88" s="23">
        <v>12</v>
      </c>
      <c r="B88" s="23">
        <v>1611</v>
      </c>
      <c r="C88" s="24" t="s">
        <v>26</v>
      </c>
      <c r="D88" s="25">
        <f t="shared" si="137"/>
        <v>118110377.86999999</v>
      </c>
      <c r="E88" s="25"/>
      <c r="F88" s="998"/>
      <c r="G88" s="25">
        <f t="shared" si="157"/>
        <v>118110377.86999999</v>
      </c>
      <c r="H88" s="26">
        <f>+'App.2-BA_ERZ'!H389+'App.2-BA_BRZ'!H389+'App.2-BA_HRZ'!H389+'App.2-BA_PRZ'!H389</f>
        <v>34127724.780000001</v>
      </c>
      <c r="I88" s="26">
        <f>+'App.2-BA_ERZ'!I389+'App.2-BA_BRZ'!I389+'App.2-BA_HRZ'!I389+'App.2-BA_PRZ'!I389</f>
        <v>-264240.19</v>
      </c>
      <c r="J88" s="27">
        <f t="shared" si="158"/>
        <v>151973862.45999998</v>
      </c>
      <c r="K88" s="30"/>
      <c r="L88" s="25">
        <f t="shared" si="138"/>
        <v>-62395112.68</v>
      </c>
      <c r="M88" s="25"/>
      <c r="N88" s="25"/>
      <c r="O88" s="25">
        <f t="shared" si="159"/>
        <v>-62395112.68</v>
      </c>
      <c r="P88" s="26">
        <f>+'App.2-BA_ERZ'!P389+'App.2-BA_BRZ'!P389+'App.2-BA_HRZ'!P389+'App.2-BA_PRZ'!P389</f>
        <v>-13735560.389999999</v>
      </c>
      <c r="Q88" s="26">
        <f>+'App.2-BA_ERZ'!Q389+'App.2-BA_BRZ'!Q389+'App.2-BA_HRZ'!Q389+'App.2-BA_PRZ'!Q389</f>
        <v>264240.19</v>
      </c>
      <c r="R88" s="27">
        <f t="shared" si="160"/>
        <v>-75866432.879999995</v>
      </c>
      <c r="S88" s="28">
        <f t="shared" si="139"/>
        <v>76107429.579999983</v>
      </c>
      <c r="V88" s="23">
        <v>12</v>
      </c>
      <c r="W88" s="23">
        <v>1611</v>
      </c>
      <c r="X88" s="24" t="s">
        <v>26</v>
      </c>
      <c r="Y88" s="25">
        <f t="shared" si="140"/>
        <v>118110377.86999999</v>
      </c>
      <c r="Z88" s="25"/>
      <c r="AA88" s="25"/>
      <c r="AB88" s="25">
        <f t="shared" si="161"/>
        <v>118110377.86999999</v>
      </c>
      <c r="AC88" s="26">
        <v>34127724.779999994</v>
      </c>
      <c r="AD88" s="26">
        <v>-264240.19</v>
      </c>
      <c r="AE88" s="27">
        <f t="shared" si="162"/>
        <v>151973862.45999998</v>
      </c>
      <c r="AF88" s="30"/>
      <c r="AG88" s="25">
        <f t="shared" si="141"/>
        <v>-62395112.679999992</v>
      </c>
      <c r="AH88" s="25"/>
      <c r="AI88" s="25"/>
      <c r="AJ88" s="25">
        <f t="shared" si="163"/>
        <v>-62395112.679999992</v>
      </c>
      <c r="AK88" s="26">
        <v>-13735560.390000001</v>
      </c>
      <c r="AL88" s="26">
        <v>264240.19</v>
      </c>
      <c r="AM88" s="27">
        <f t="shared" si="164"/>
        <v>-75866432.879999995</v>
      </c>
      <c r="AN88" s="28">
        <f t="shared" si="142"/>
        <v>76107429.579999983</v>
      </c>
      <c r="AP88" s="23">
        <v>12</v>
      </c>
      <c r="AQ88" s="23">
        <v>1611</v>
      </c>
      <c r="AR88" s="24" t="s">
        <v>26</v>
      </c>
      <c r="AS88" s="25">
        <f t="shared" si="143"/>
        <v>0</v>
      </c>
      <c r="AT88" s="25">
        <f t="shared" si="144"/>
        <v>0</v>
      </c>
      <c r="AU88" s="25">
        <f t="shared" si="145"/>
        <v>0</v>
      </c>
      <c r="AV88" s="25">
        <f t="shared" si="146"/>
        <v>0</v>
      </c>
      <c r="AW88" s="25">
        <f t="shared" si="147"/>
        <v>0</v>
      </c>
      <c r="AX88" s="25">
        <f t="shared" si="148"/>
        <v>0</v>
      </c>
      <c r="AY88" s="25">
        <f t="shared" si="149"/>
        <v>0</v>
      </c>
      <c r="AZ88" s="30"/>
      <c r="BA88" s="25">
        <f t="shared" si="165"/>
        <v>0</v>
      </c>
      <c r="BB88" s="25">
        <f t="shared" si="166"/>
        <v>0</v>
      </c>
      <c r="BC88" s="25">
        <f t="shared" si="167"/>
        <v>0</v>
      </c>
      <c r="BD88" s="25">
        <f t="shared" si="168"/>
        <v>0</v>
      </c>
      <c r="BE88" s="25">
        <f t="shared" si="169"/>
        <v>0</v>
      </c>
      <c r="BF88" s="25">
        <f t="shared" si="170"/>
        <v>0</v>
      </c>
      <c r="BG88" s="25">
        <f t="shared" si="171"/>
        <v>0</v>
      </c>
      <c r="BH88" s="25">
        <f t="shared" si="172"/>
        <v>0</v>
      </c>
    </row>
    <row r="89" spans="1:60" ht="25.5" x14ac:dyDescent="0.25">
      <c r="A89" s="23" t="s">
        <v>27</v>
      </c>
      <c r="B89" s="23">
        <v>1612</v>
      </c>
      <c r="C89" s="24" t="s">
        <v>28</v>
      </c>
      <c r="D89" s="25">
        <f t="shared" si="137"/>
        <v>3371382.32</v>
      </c>
      <c r="E89" s="25"/>
      <c r="F89" s="998"/>
      <c r="G89" s="25">
        <f t="shared" si="157"/>
        <v>3371382.32</v>
      </c>
      <c r="H89" s="26">
        <f>+'App.2-BA_ERZ'!H390+'App.2-BA_BRZ'!H390+'App.2-BA_HRZ'!H390+'App.2-BA_PRZ'!H390</f>
        <v>8351.3500000000095</v>
      </c>
      <c r="I89" s="26">
        <f>+'App.2-BA_ERZ'!I390+'App.2-BA_BRZ'!I390+'App.2-BA_HRZ'!I390+'App.2-BA_PRZ'!I390</f>
        <v>0</v>
      </c>
      <c r="J89" s="27">
        <f t="shared" si="158"/>
        <v>3379733.67</v>
      </c>
      <c r="K89" s="30"/>
      <c r="L89" s="25">
        <f t="shared" si="138"/>
        <v>4.5474735088646412E-13</v>
      </c>
      <c r="M89" s="25"/>
      <c r="N89" s="25"/>
      <c r="O89" s="25">
        <f t="shared" si="159"/>
        <v>4.5474735088646412E-13</v>
      </c>
      <c r="P89" s="26">
        <f>+'App.2-BA_ERZ'!P390+'App.2-BA_BRZ'!P390+'App.2-BA_HRZ'!P390+'App.2-BA_PRZ'!P390</f>
        <v>0</v>
      </c>
      <c r="Q89" s="26">
        <f>+'App.2-BA_ERZ'!Q390+'App.2-BA_BRZ'!Q390+'App.2-BA_HRZ'!Q390+'App.2-BA_PRZ'!Q390</f>
        <v>0</v>
      </c>
      <c r="R89" s="27">
        <f t="shared" si="160"/>
        <v>4.5474735088646412E-13</v>
      </c>
      <c r="S89" s="28">
        <f t="shared" si="139"/>
        <v>3379733.67</v>
      </c>
      <c r="V89" s="23" t="s">
        <v>27</v>
      </c>
      <c r="W89" s="23">
        <v>1612</v>
      </c>
      <c r="X89" s="24" t="s">
        <v>28</v>
      </c>
      <c r="Y89" s="25">
        <f t="shared" si="140"/>
        <v>3371382.32</v>
      </c>
      <c r="Z89" s="25"/>
      <c r="AA89" s="25"/>
      <c r="AB89" s="25">
        <f t="shared" si="161"/>
        <v>3371382.32</v>
      </c>
      <c r="AC89" s="26">
        <v>8351.3500000000095</v>
      </c>
      <c r="AD89" s="26">
        <v>0</v>
      </c>
      <c r="AE89" s="27">
        <f t="shared" si="162"/>
        <v>3379733.67</v>
      </c>
      <c r="AF89" s="30"/>
      <c r="AG89" s="25">
        <f t="shared" si="141"/>
        <v>0</v>
      </c>
      <c r="AH89" s="25"/>
      <c r="AI89" s="25"/>
      <c r="AJ89" s="25">
        <f t="shared" si="163"/>
        <v>0</v>
      </c>
      <c r="AK89" s="26">
        <v>0</v>
      </c>
      <c r="AL89" s="26">
        <v>0</v>
      </c>
      <c r="AM89" s="27">
        <f t="shared" si="164"/>
        <v>0</v>
      </c>
      <c r="AN89" s="28">
        <f t="shared" si="142"/>
        <v>3379733.67</v>
      </c>
      <c r="AP89" s="23" t="s">
        <v>27</v>
      </c>
      <c r="AQ89" s="23">
        <v>1612</v>
      </c>
      <c r="AR89" s="24" t="s">
        <v>28</v>
      </c>
      <c r="AS89" s="25">
        <f t="shared" si="143"/>
        <v>0</v>
      </c>
      <c r="AT89" s="25">
        <f t="shared" si="144"/>
        <v>0</v>
      </c>
      <c r="AU89" s="25">
        <f t="shared" si="145"/>
        <v>0</v>
      </c>
      <c r="AV89" s="25">
        <f t="shared" si="146"/>
        <v>0</v>
      </c>
      <c r="AW89" s="25">
        <f t="shared" si="147"/>
        <v>0</v>
      </c>
      <c r="AX89" s="25">
        <f t="shared" si="148"/>
        <v>0</v>
      </c>
      <c r="AY89" s="25">
        <f t="shared" si="149"/>
        <v>0</v>
      </c>
      <c r="AZ89" s="30"/>
      <c r="BA89" s="25">
        <f t="shared" si="165"/>
        <v>4.5474735088646412E-13</v>
      </c>
      <c r="BB89" s="25">
        <f t="shared" si="166"/>
        <v>0</v>
      </c>
      <c r="BC89" s="25">
        <f t="shared" si="167"/>
        <v>0</v>
      </c>
      <c r="BD89" s="25">
        <f t="shared" si="168"/>
        <v>4.5474735088646412E-13</v>
      </c>
      <c r="BE89" s="25">
        <f t="shared" si="169"/>
        <v>0</v>
      </c>
      <c r="BF89" s="25">
        <f t="shared" si="170"/>
        <v>0</v>
      </c>
      <c r="BG89" s="25">
        <f t="shared" si="171"/>
        <v>4.5474735088646412E-13</v>
      </c>
      <c r="BH89" s="25">
        <f t="shared" si="172"/>
        <v>0</v>
      </c>
    </row>
    <row r="90" spans="1:60" ht="15" x14ac:dyDescent="0.25">
      <c r="A90" s="23" t="s">
        <v>29</v>
      </c>
      <c r="B90" s="23">
        <v>1805</v>
      </c>
      <c r="C90" s="24" t="s">
        <v>30</v>
      </c>
      <c r="D90" s="25">
        <f t="shared" si="137"/>
        <v>43519203.080000006</v>
      </c>
      <c r="E90" s="25"/>
      <c r="F90" s="998"/>
      <c r="G90" s="25">
        <f t="shared" si="157"/>
        <v>43519203.080000006</v>
      </c>
      <c r="H90" s="26">
        <f>+'App.2-BA_ERZ'!H391+'App.2-BA_BRZ'!H391+'App.2-BA_HRZ'!H391+'App.2-BA_PRZ'!H391</f>
        <v>0</v>
      </c>
      <c r="I90" s="26">
        <f>+'App.2-BA_ERZ'!I391+'App.2-BA_BRZ'!I391+'App.2-BA_HRZ'!I391+'App.2-BA_PRZ'!I391</f>
        <v>-14823.67</v>
      </c>
      <c r="J90" s="27">
        <f t="shared" si="158"/>
        <v>43504379.410000004</v>
      </c>
      <c r="K90" s="30"/>
      <c r="L90" s="25">
        <f t="shared" si="138"/>
        <v>0</v>
      </c>
      <c r="M90" s="25"/>
      <c r="N90" s="25"/>
      <c r="O90" s="25">
        <f t="shared" si="159"/>
        <v>0</v>
      </c>
      <c r="P90" s="26">
        <f>+'App.2-BA_ERZ'!P391+'App.2-BA_BRZ'!P391+'App.2-BA_HRZ'!P391+'App.2-BA_PRZ'!P391</f>
        <v>0</v>
      </c>
      <c r="Q90" s="26">
        <f>+'App.2-BA_ERZ'!Q391+'App.2-BA_BRZ'!Q391+'App.2-BA_HRZ'!Q391+'App.2-BA_PRZ'!Q391</f>
        <v>0</v>
      </c>
      <c r="R90" s="27">
        <f t="shared" si="160"/>
        <v>0</v>
      </c>
      <c r="S90" s="28">
        <f t="shared" si="139"/>
        <v>43504379.410000004</v>
      </c>
      <c r="V90" s="23" t="s">
        <v>29</v>
      </c>
      <c r="W90" s="23">
        <v>1805</v>
      </c>
      <c r="X90" s="24" t="s">
        <v>30</v>
      </c>
      <c r="Y90" s="25">
        <f t="shared" si="140"/>
        <v>43519203.080000006</v>
      </c>
      <c r="Z90" s="25"/>
      <c r="AA90" s="25"/>
      <c r="AB90" s="25">
        <f t="shared" si="161"/>
        <v>43519203.080000006</v>
      </c>
      <c r="AC90" s="26">
        <v>0</v>
      </c>
      <c r="AD90" s="26">
        <v>-14823.67</v>
      </c>
      <c r="AE90" s="27">
        <f t="shared" si="162"/>
        <v>43504379.410000004</v>
      </c>
      <c r="AF90" s="30"/>
      <c r="AG90" s="25">
        <f t="shared" si="141"/>
        <v>0</v>
      </c>
      <c r="AH90" s="25"/>
      <c r="AI90" s="25"/>
      <c r="AJ90" s="25">
        <f t="shared" si="163"/>
        <v>0</v>
      </c>
      <c r="AK90" s="26">
        <v>0</v>
      </c>
      <c r="AL90" s="26">
        <v>0</v>
      </c>
      <c r="AM90" s="27">
        <f t="shared" si="164"/>
        <v>0</v>
      </c>
      <c r="AN90" s="28">
        <f t="shared" si="142"/>
        <v>43504379.410000004</v>
      </c>
      <c r="AP90" s="23" t="s">
        <v>29</v>
      </c>
      <c r="AQ90" s="23">
        <v>1805</v>
      </c>
      <c r="AR90" s="24" t="s">
        <v>30</v>
      </c>
      <c r="AS90" s="25">
        <f t="shared" si="143"/>
        <v>0</v>
      </c>
      <c r="AT90" s="25">
        <f t="shared" si="144"/>
        <v>0</v>
      </c>
      <c r="AU90" s="25">
        <f t="shared" si="145"/>
        <v>0</v>
      </c>
      <c r="AV90" s="25">
        <f t="shared" si="146"/>
        <v>0</v>
      </c>
      <c r="AW90" s="25">
        <f t="shared" si="147"/>
        <v>0</v>
      </c>
      <c r="AX90" s="25">
        <f t="shared" si="148"/>
        <v>0</v>
      </c>
      <c r="AY90" s="25">
        <f t="shared" si="149"/>
        <v>0</v>
      </c>
      <c r="AZ90" s="30"/>
      <c r="BA90" s="25">
        <f t="shared" si="165"/>
        <v>0</v>
      </c>
      <c r="BB90" s="25">
        <f t="shared" si="166"/>
        <v>0</v>
      </c>
      <c r="BC90" s="25">
        <f t="shared" si="167"/>
        <v>0</v>
      </c>
      <c r="BD90" s="25">
        <f t="shared" si="168"/>
        <v>0</v>
      </c>
      <c r="BE90" s="25">
        <f t="shared" si="169"/>
        <v>0</v>
      </c>
      <c r="BF90" s="25">
        <f t="shared" si="170"/>
        <v>0</v>
      </c>
      <c r="BG90" s="25">
        <f t="shared" si="171"/>
        <v>0</v>
      </c>
      <c r="BH90" s="25">
        <f t="shared" si="172"/>
        <v>0</v>
      </c>
    </row>
    <row r="91" spans="1:60" ht="15" x14ac:dyDescent="0.25">
      <c r="A91" s="23">
        <v>47</v>
      </c>
      <c r="B91" s="23">
        <v>1808</v>
      </c>
      <c r="C91" s="24" t="s">
        <v>31</v>
      </c>
      <c r="D91" s="25">
        <f t="shared" si="137"/>
        <v>76062278.087806448</v>
      </c>
      <c r="E91" s="25"/>
      <c r="F91" s="998"/>
      <c r="G91" s="25">
        <f t="shared" si="157"/>
        <v>76062278.087806448</v>
      </c>
      <c r="H91" s="26">
        <f>+'App.2-BA_ERZ'!H392+'App.2-BA_BRZ'!H392+'App.2-BA_HRZ'!H392+'App.2-BA_PRZ'!H392</f>
        <v>4329960.3100000005</v>
      </c>
      <c r="I91" s="26">
        <f>+'App.2-BA_ERZ'!I392+'App.2-BA_BRZ'!I392+'App.2-BA_HRZ'!I392+'App.2-BA_PRZ'!I392</f>
        <v>-613462.94000000006</v>
      </c>
      <c r="J91" s="27">
        <f t="shared" si="158"/>
        <v>79778775.457806453</v>
      </c>
      <c r="K91" s="30"/>
      <c r="L91" s="25">
        <f t="shared" si="138"/>
        <v>-13273455.589999998</v>
      </c>
      <c r="M91" s="25"/>
      <c r="N91" s="25"/>
      <c r="O91" s="25">
        <f t="shared" si="159"/>
        <v>-13273455.589999998</v>
      </c>
      <c r="P91" s="26">
        <f>+'App.2-BA_ERZ'!P392+'App.2-BA_BRZ'!P392+'App.2-BA_HRZ'!P392+'App.2-BA_PRZ'!P392</f>
        <v>-2803440.59</v>
      </c>
      <c r="Q91" s="26">
        <f>+'App.2-BA_ERZ'!Q392+'App.2-BA_BRZ'!Q392+'App.2-BA_HRZ'!Q392+'App.2-BA_PRZ'!Q392</f>
        <v>325073.07</v>
      </c>
      <c r="R91" s="27">
        <f t="shared" si="160"/>
        <v>-15751823.109999998</v>
      </c>
      <c r="S91" s="28">
        <f t="shared" si="139"/>
        <v>64026952.347806454</v>
      </c>
      <c r="V91" s="23">
        <v>47</v>
      </c>
      <c r="W91" s="23">
        <v>1808</v>
      </c>
      <c r="X91" s="24" t="s">
        <v>31</v>
      </c>
      <c r="Y91" s="25">
        <f t="shared" si="140"/>
        <v>76062278.089999989</v>
      </c>
      <c r="Z91" s="25"/>
      <c r="AA91" s="25"/>
      <c r="AB91" s="25">
        <f t="shared" si="161"/>
        <v>76062278.089999989</v>
      </c>
      <c r="AC91" s="26">
        <v>4329960.1100000013</v>
      </c>
      <c r="AD91" s="26">
        <v>-613462.94000000006</v>
      </c>
      <c r="AE91" s="27">
        <f t="shared" si="162"/>
        <v>79778775.25999999</v>
      </c>
      <c r="AF91" s="30"/>
      <c r="AG91" s="25">
        <f t="shared" si="141"/>
        <v>-13273455.590000002</v>
      </c>
      <c r="AH91" s="25"/>
      <c r="AI91" s="25"/>
      <c r="AJ91" s="25">
        <f t="shared" si="163"/>
        <v>-13273455.590000002</v>
      </c>
      <c r="AK91" s="26">
        <v>-2803440.59</v>
      </c>
      <c r="AL91" s="26">
        <v>325073.07</v>
      </c>
      <c r="AM91" s="27">
        <f t="shared" si="164"/>
        <v>-15751823.110000001</v>
      </c>
      <c r="AN91" s="28">
        <f t="shared" si="142"/>
        <v>64026952.149999991</v>
      </c>
      <c r="AP91" s="23">
        <v>47</v>
      </c>
      <c r="AQ91" s="23">
        <v>1808</v>
      </c>
      <c r="AR91" s="24" t="s">
        <v>31</v>
      </c>
      <c r="AS91" s="25">
        <f t="shared" si="143"/>
        <v>-2.1935403347015381E-3</v>
      </c>
      <c r="AT91" s="25">
        <f t="shared" si="144"/>
        <v>0</v>
      </c>
      <c r="AU91" s="25">
        <f t="shared" si="145"/>
        <v>0</v>
      </c>
      <c r="AV91" s="25">
        <f t="shared" si="146"/>
        <v>-2.1935403347015381E-3</v>
      </c>
      <c r="AW91" s="25">
        <f t="shared" si="147"/>
        <v>0.19999999925494194</v>
      </c>
      <c r="AX91" s="25">
        <f t="shared" si="148"/>
        <v>0</v>
      </c>
      <c r="AY91" s="25">
        <f t="shared" si="149"/>
        <v>0.1978064626455307</v>
      </c>
      <c r="AZ91" s="30"/>
      <c r="BA91" s="25">
        <f t="shared" si="165"/>
        <v>0</v>
      </c>
      <c r="BB91" s="25">
        <f t="shared" si="166"/>
        <v>0</v>
      </c>
      <c r="BC91" s="25">
        <f t="shared" si="167"/>
        <v>0</v>
      </c>
      <c r="BD91" s="25">
        <f t="shared" si="168"/>
        <v>0</v>
      </c>
      <c r="BE91" s="25">
        <f t="shared" si="169"/>
        <v>0</v>
      </c>
      <c r="BF91" s="25">
        <f t="shared" si="170"/>
        <v>0</v>
      </c>
      <c r="BG91" s="25">
        <f t="shared" si="171"/>
        <v>0</v>
      </c>
      <c r="BH91" s="25">
        <f t="shared" si="172"/>
        <v>0.1978064626455307</v>
      </c>
    </row>
    <row r="92" spans="1:60" ht="15" x14ac:dyDescent="0.25">
      <c r="A92" s="23">
        <v>13</v>
      </c>
      <c r="B92" s="23">
        <v>1810</v>
      </c>
      <c r="C92" s="24" t="s">
        <v>32</v>
      </c>
      <c r="D92" s="25">
        <f t="shared" si="137"/>
        <v>12567206.439999999</v>
      </c>
      <c r="E92" s="25"/>
      <c r="F92" s="998"/>
      <c r="G92" s="25">
        <f t="shared" si="157"/>
        <v>12567206.439999999</v>
      </c>
      <c r="H92" s="26">
        <f>+'App.2-BA_ERZ'!H393+'App.2-BA_BRZ'!H393+'App.2-BA_HRZ'!H393+'App.2-BA_PRZ'!H393</f>
        <v>-1946524.42</v>
      </c>
      <c r="I92" s="26">
        <f>+'App.2-BA_ERZ'!I393+'App.2-BA_BRZ'!I393+'App.2-BA_HRZ'!I393+'App.2-BA_PRZ'!I393</f>
        <v>0</v>
      </c>
      <c r="J92" s="27">
        <f t="shared" si="158"/>
        <v>10620682.02</v>
      </c>
      <c r="K92" s="30"/>
      <c r="L92" s="25">
        <f t="shared" si="138"/>
        <v>-0.01</v>
      </c>
      <c r="M92" s="25"/>
      <c r="N92" s="25"/>
      <c r="O92" s="25">
        <f t="shared" si="159"/>
        <v>-0.01</v>
      </c>
      <c r="P92" s="26">
        <f>+'App.2-BA_ERZ'!P393+'App.2-BA_BRZ'!P393+'App.2-BA_HRZ'!P393+'App.2-BA_PRZ'!P393</f>
        <v>0</v>
      </c>
      <c r="Q92" s="26">
        <f>+'App.2-BA_ERZ'!Q393+'App.2-BA_BRZ'!Q393+'App.2-BA_HRZ'!Q393+'App.2-BA_PRZ'!Q393</f>
        <v>0</v>
      </c>
      <c r="R92" s="27">
        <f t="shared" si="160"/>
        <v>-0.01</v>
      </c>
      <c r="S92" s="28">
        <f t="shared" si="139"/>
        <v>10620682.01</v>
      </c>
      <c r="V92" s="23">
        <v>13</v>
      </c>
      <c r="W92" s="23">
        <v>1810</v>
      </c>
      <c r="X92" s="24" t="s">
        <v>32</v>
      </c>
      <c r="Y92" s="25">
        <f t="shared" si="140"/>
        <v>12567206.43</v>
      </c>
      <c r="Z92" s="25"/>
      <c r="AA92" s="25"/>
      <c r="AB92" s="25">
        <f t="shared" si="161"/>
        <v>12567206.43</v>
      </c>
      <c r="AC92" s="26">
        <v>-1946524.42</v>
      </c>
      <c r="AD92" s="26">
        <v>0</v>
      </c>
      <c r="AE92" s="27">
        <f t="shared" si="162"/>
        <v>10620682.01</v>
      </c>
      <c r="AF92" s="30"/>
      <c r="AG92" s="25">
        <f t="shared" si="141"/>
        <v>-0.01</v>
      </c>
      <c r="AH92" s="25"/>
      <c r="AI92" s="25"/>
      <c r="AJ92" s="25">
        <f t="shared" si="163"/>
        <v>-0.01</v>
      </c>
      <c r="AK92" s="26">
        <v>0</v>
      </c>
      <c r="AL92" s="26">
        <v>0</v>
      </c>
      <c r="AM92" s="27">
        <f t="shared" si="164"/>
        <v>-0.01</v>
      </c>
      <c r="AN92" s="28">
        <f t="shared" si="142"/>
        <v>10620682</v>
      </c>
      <c r="AP92" s="23">
        <v>13</v>
      </c>
      <c r="AQ92" s="23">
        <v>1810</v>
      </c>
      <c r="AR92" s="24" t="s">
        <v>32</v>
      </c>
      <c r="AS92" s="25">
        <f t="shared" si="143"/>
        <v>9.9999997764825821E-3</v>
      </c>
      <c r="AT92" s="25">
        <f t="shared" si="144"/>
        <v>0</v>
      </c>
      <c r="AU92" s="25">
        <f t="shared" si="145"/>
        <v>0</v>
      </c>
      <c r="AV92" s="25">
        <f t="shared" si="146"/>
        <v>9.9999997764825821E-3</v>
      </c>
      <c r="AW92" s="25">
        <f t="shared" si="147"/>
        <v>0</v>
      </c>
      <c r="AX92" s="25">
        <f t="shared" si="148"/>
        <v>0</v>
      </c>
      <c r="AY92" s="25">
        <f t="shared" si="149"/>
        <v>9.9999997764825821E-3</v>
      </c>
      <c r="AZ92" s="30"/>
      <c r="BA92" s="25">
        <f t="shared" si="165"/>
        <v>0</v>
      </c>
      <c r="BB92" s="25">
        <f t="shared" si="166"/>
        <v>0</v>
      </c>
      <c r="BC92" s="25">
        <f t="shared" si="167"/>
        <v>0</v>
      </c>
      <c r="BD92" s="25">
        <f t="shared" si="168"/>
        <v>0</v>
      </c>
      <c r="BE92" s="25">
        <f t="shared" si="169"/>
        <v>0</v>
      </c>
      <c r="BF92" s="25">
        <f t="shared" si="170"/>
        <v>0</v>
      </c>
      <c r="BG92" s="25">
        <f t="shared" si="171"/>
        <v>0</v>
      </c>
      <c r="BH92" s="25">
        <f t="shared" si="172"/>
        <v>9.9999997764825821E-3</v>
      </c>
    </row>
    <row r="93" spans="1:60" ht="15" x14ac:dyDescent="0.25">
      <c r="A93" s="23">
        <v>47</v>
      </c>
      <c r="B93" s="23">
        <v>1815</v>
      </c>
      <c r="C93" s="24" t="s">
        <v>33</v>
      </c>
      <c r="D93" s="25">
        <f t="shared" si="137"/>
        <v>146440517.9481588</v>
      </c>
      <c r="E93" s="25"/>
      <c r="F93" s="998"/>
      <c r="G93" s="25">
        <f t="shared" si="157"/>
        <v>146440517.9481588</v>
      </c>
      <c r="H93" s="26">
        <f>+'App.2-BA_ERZ'!H394+'App.2-BA_BRZ'!H394+'App.2-BA_HRZ'!H394+'App.2-BA_PRZ'!H394</f>
        <v>2348425.9600000004</v>
      </c>
      <c r="I93" s="26">
        <f>+'App.2-BA_ERZ'!I394+'App.2-BA_BRZ'!I394+'App.2-BA_HRZ'!I394+'App.2-BA_PRZ'!I394</f>
        <v>0</v>
      </c>
      <c r="J93" s="27">
        <f t="shared" si="158"/>
        <v>148788943.90815881</v>
      </c>
      <c r="K93" s="30"/>
      <c r="L93" s="25">
        <f t="shared" si="138"/>
        <v>-32889697.805999994</v>
      </c>
      <c r="M93" s="25"/>
      <c r="N93" s="25"/>
      <c r="O93" s="25">
        <f t="shared" si="159"/>
        <v>-32889697.805999994</v>
      </c>
      <c r="P93" s="26">
        <f>+'App.2-BA_ERZ'!P394+'App.2-BA_BRZ'!P394+'App.2-BA_HRZ'!P394+'App.2-BA_PRZ'!P394</f>
        <v>-5350699.5199999996</v>
      </c>
      <c r="Q93" s="26">
        <f>+'App.2-BA_ERZ'!Q394+'App.2-BA_BRZ'!Q394+'App.2-BA_HRZ'!Q394+'App.2-BA_PRZ'!Q394</f>
        <v>0</v>
      </c>
      <c r="R93" s="27">
        <f t="shared" si="160"/>
        <v>-38240397.32599999</v>
      </c>
      <c r="S93" s="28">
        <f t="shared" si="139"/>
        <v>110548546.58215882</v>
      </c>
      <c r="V93" s="23">
        <v>47</v>
      </c>
      <c r="W93" s="23">
        <v>1815</v>
      </c>
      <c r="X93" s="24" t="s">
        <v>33</v>
      </c>
      <c r="Y93" s="25">
        <f t="shared" si="140"/>
        <v>146440517.95000002</v>
      </c>
      <c r="Z93" s="25"/>
      <c r="AA93" s="25"/>
      <c r="AB93" s="25">
        <f t="shared" si="161"/>
        <v>146440517.95000002</v>
      </c>
      <c r="AC93" s="26">
        <v>2348425.959999999</v>
      </c>
      <c r="AD93" s="26">
        <v>0</v>
      </c>
      <c r="AE93" s="27">
        <f t="shared" si="162"/>
        <v>148788943.91000003</v>
      </c>
      <c r="AF93" s="30"/>
      <c r="AG93" s="25">
        <f t="shared" si="141"/>
        <v>-32889697.799999997</v>
      </c>
      <c r="AH93" s="25"/>
      <c r="AI93" s="25"/>
      <c r="AJ93" s="25">
        <f t="shared" si="163"/>
        <v>-32889697.799999997</v>
      </c>
      <c r="AK93" s="26">
        <v>-5350699.5199999996</v>
      </c>
      <c r="AL93" s="26">
        <v>0</v>
      </c>
      <c r="AM93" s="27">
        <f t="shared" si="164"/>
        <v>-38240397.319999993</v>
      </c>
      <c r="AN93" s="28">
        <f t="shared" si="142"/>
        <v>110548546.59000003</v>
      </c>
      <c r="AP93" s="23">
        <v>47</v>
      </c>
      <c r="AQ93" s="23">
        <v>1815</v>
      </c>
      <c r="AR93" s="24" t="s">
        <v>33</v>
      </c>
      <c r="AS93" s="25">
        <f t="shared" si="143"/>
        <v>-1.8412172794342041E-3</v>
      </c>
      <c r="AT93" s="25">
        <f t="shared" si="144"/>
        <v>0</v>
      </c>
      <c r="AU93" s="25">
        <f t="shared" si="145"/>
        <v>0</v>
      </c>
      <c r="AV93" s="25">
        <f t="shared" si="146"/>
        <v>-1.8412172794342041E-3</v>
      </c>
      <c r="AW93" s="25">
        <f t="shared" si="147"/>
        <v>0</v>
      </c>
      <c r="AX93" s="25">
        <f t="shared" si="148"/>
        <v>0</v>
      </c>
      <c r="AY93" s="25">
        <f t="shared" si="149"/>
        <v>-1.8412172794342041E-3</v>
      </c>
      <c r="AZ93" s="30"/>
      <c r="BA93" s="25">
        <f t="shared" si="165"/>
        <v>-5.9999972581863403E-3</v>
      </c>
      <c r="BB93" s="25">
        <f t="shared" si="166"/>
        <v>0</v>
      </c>
      <c r="BC93" s="25">
        <f t="shared" si="167"/>
        <v>0</v>
      </c>
      <c r="BD93" s="25">
        <f t="shared" si="168"/>
        <v>-5.9999972581863403E-3</v>
      </c>
      <c r="BE93" s="25">
        <f t="shared" si="169"/>
        <v>0</v>
      </c>
      <c r="BF93" s="25">
        <f t="shared" si="170"/>
        <v>0</v>
      </c>
      <c r="BG93" s="25">
        <f t="shared" si="171"/>
        <v>-5.9999972581863403E-3</v>
      </c>
      <c r="BH93" s="25">
        <f t="shared" si="172"/>
        <v>-7.8412145376205444E-3</v>
      </c>
    </row>
    <row r="94" spans="1:60" ht="15" x14ac:dyDescent="0.25">
      <c r="A94" s="23">
        <v>47</v>
      </c>
      <c r="B94" s="23">
        <v>1820</v>
      </c>
      <c r="C94" s="24" t="s">
        <v>34</v>
      </c>
      <c r="D94" s="25">
        <f t="shared" si="137"/>
        <v>140779788.50593334</v>
      </c>
      <c r="E94" s="25"/>
      <c r="F94" s="998"/>
      <c r="G94" s="25">
        <f t="shared" si="157"/>
        <v>140779788.50593334</v>
      </c>
      <c r="H94" s="26">
        <f>+'App.2-BA_ERZ'!H395+'App.2-BA_BRZ'!H395+'App.2-BA_HRZ'!H395+'App.2-BA_PRZ'!H395</f>
        <v>7290890.7400000002</v>
      </c>
      <c r="I94" s="26">
        <f>+'App.2-BA_ERZ'!I395+'App.2-BA_BRZ'!I395+'App.2-BA_HRZ'!I395+'App.2-BA_PRZ'!I395</f>
        <v>0</v>
      </c>
      <c r="J94" s="27">
        <f t="shared" si="158"/>
        <v>148070679.24593335</v>
      </c>
      <c r="K94" s="30"/>
      <c r="L94" s="25">
        <f t="shared" si="138"/>
        <v>-25788633.529999997</v>
      </c>
      <c r="M94" s="25"/>
      <c r="N94" s="25"/>
      <c r="O94" s="25">
        <f t="shared" si="159"/>
        <v>-25788633.529999997</v>
      </c>
      <c r="P94" s="26">
        <f>+'App.2-BA_ERZ'!P395+'App.2-BA_BRZ'!P395+'App.2-BA_HRZ'!P395+'App.2-BA_PRZ'!P395</f>
        <v>-4567560.9399999995</v>
      </c>
      <c r="Q94" s="26">
        <f>+'App.2-BA_ERZ'!Q395+'App.2-BA_BRZ'!Q395+'App.2-BA_HRZ'!Q395+'App.2-BA_PRZ'!Q395</f>
        <v>0</v>
      </c>
      <c r="R94" s="27">
        <f t="shared" si="160"/>
        <v>-30356194.469999999</v>
      </c>
      <c r="S94" s="28">
        <f t="shared" si="139"/>
        <v>117714484.77593336</v>
      </c>
      <c r="V94" s="23">
        <v>47</v>
      </c>
      <c r="W94" s="23">
        <v>1820</v>
      </c>
      <c r="X94" s="24" t="s">
        <v>34</v>
      </c>
      <c r="Y94" s="25">
        <f t="shared" si="140"/>
        <v>140779788.51000002</v>
      </c>
      <c r="Z94" s="25"/>
      <c r="AA94" s="25"/>
      <c r="AB94" s="25">
        <f t="shared" si="161"/>
        <v>140779788.51000002</v>
      </c>
      <c r="AC94" s="26">
        <v>7290890.7399999984</v>
      </c>
      <c r="AD94" s="26">
        <v>0</v>
      </c>
      <c r="AE94" s="27">
        <f t="shared" si="162"/>
        <v>148070679.25000003</v>
      </c>
      <c r="AF94" s="30"/>
      <c r="AG94" s="25">
        <f t="shared" si="141"/>
        <v>-25788633.530000001</v>
      </c>
      <c r="AH94" s="25"/>
      <c r="AI94" s="25"/>
      <c r="AJ94" s="25">
        <f t="shared" si="163"/>
        <v>-25788633.530000001</v>
      </c>
      <c r="AK94" s="26">
        <v>-4567560.9400000004</v>
      </c>
      <c r="AL94" s="26">
        <v>0</v>
      </c>
      <c r="AM94" s="27">
        <f t="shared" si="164"/>
        <v>-30356194.470000003</v>
      </c>
      <c r="AN94" s="28">
        <f t="shared" si="142"/>
        <v>117714484.78000003</v>
      </c>
      <c r="AP94" s="23">
        <v>47</v>
      </c>
      <c r="AQ94" s="23">
        <v>1820</v>
      </c>
      <c r="AR94" s="24" t="s">
        <v>34</v>
      </c>
      <c r="AS94" s="25">
        <f t="shared" si="143"/>
        <v>-4.0666759014129639E-3</v>
      </c>
      <c r="AT94" s="25">
        <f t="shared" si="144"/>
        <v>0</v>
      </c>
      <c r="AU94" s="25">
        <f t="shared" si="145"/>
        <v>0</v>
      </c>
      <c r="AV94" s="25">
        <f t="shared" si="146"/>
        <v>-4.0666759014129639E-3</v>
      </c>
      <c r="AW94" s="25">
        <f t="shared" si="147"/>
        <v>0</v>
      </c>
      <c r="AX94" s="25">
        <f t="shared" si="148"/>
        <v>0</v>
      </c>
      <c r="AY94" s="25">
        <f t="shared" si="149"/>
        <v>-4.0666759014129639E-3</v>
      </c>
      <c r="AZ94" s="30"/>
      <c r="BA94" s="25">
        <f t="shared" si="165"/>
        <v>0</v>
      </c>
      <c r="BB94" s="25">
        <f t="shared" si="166"/>
        <v>0</v>
      </c>
      <c r="BC94" s="25">
        <f t="shared" si="167"/>
        <v>0</v>
      </c>
      <c r="BD94" s="25">
        <f t="shared" si="168"/>
        <v>0</v>
      </c>
      <c r="BE94" s="25">
        <f t="shared" si="169"/>
        <v>0</v>
      </c>
      <c r="BF94" s="25">
        <f t="shared" si="170"/>
        <v>0</v>
      </c>
      <c r="BG94" s="25">
        <f t="shared" si="171"/>
        <v>0</v>
      </c>
      <c r="BH94" s="25">
        <f t="shared" si="172"/>
        <v>-4.0666759014129639E-3</v>
      </c>
    </row>
    <row r="95" spans="1:60" ht="15" x14ac:dyDescent="0.25">
      <c r="A95" s="23">
        <v>47</v>
      </c>
      <c r="B95" s="23">
        <v>1825</v>
      </c>
      <c r="C95" s="24" t="s">
        <v>35</v>
      </c>
      <c r="D95" s="25">
        <f t="shared" si="137"/>
        <v>0</v>
      </c>
      <c r="E95" s="25"/>
      <c r="F95" s="998"/>
      <c r="G95" s="25">
        <f t="shared" si="157"/>
        <v>0</v>
      </c>
      <c r="H95" s="26">
        <f>+'App.2-BA_ERZ'!H396+'App.2-BA_BRZ'!H396+'App.2-BA_HRZ'!H396+'App.2-BA_PRZ'!H396</f>
        <v>0</v>
      </c>
      <c r="I95" s="26">
        <f>+'App.2-BA_ERZ'!I396+'App.2-BA_BRZ'!I396+'App.2-BA_HRZ'!I396+'App.2-BA_PRZ'!I396</f>
        <v>0</v>
      </c>
      <c r="J95" s="27">
        <f t="shared" si="158"/>
        <v>0</v>
      </c>
      <c r="K95" s="30"/>
      <c r="L95" s="25">
        <f t="shared" si="138"/>
        <v>0</v>
      </c>
      <c r="M95" s="25"/>
      <c r="N95" s="25"/>
      <c r="O95" s="25">
        <f t="shared" si="159"/>
        <v>0</v>
      </c>
      <c r="P95" s="26">
        <f>+'App.2-BA_ERZ'!P396+'App.2-BA_BRZ'!P396+'App.2-BA_HRZ'!P396+'App.2-BA_PRZ'!P396</f>
        <v>0</v>
      </c>
      <c r="Q95" s="26">
        <f>+'App.2-BA_ERZ'!Q396+'App.2-BA_BRZ'!Q396+'App.2-BA_HRZ'!Q396+'App.2-BA_PRZ'!Q396</f>
        <v>0</v>
      </c>
      <c r="R95" s="27">
        <f t="shared" si="160"/>
        <v>0</v>
      </c>
      <c r="S95" s="28">
        <f t="shared" si="139"/>
        <v>0</v>
      </c>
      <c r="V95" s="23">
        <v>47</v>
      </c>
      <c r="W95" s="23">
        <v>1825</v>
      </c>
      <c r="X95" s="24" t="s">
        <v>35</v>
      </c>
      <c r="Y95" s="25">
        <f t="shared" si="140"/>
        <v>0</v>
      </c>
      <c r="Z95" s="25"/>
      <c r="AA95" s="25"/>
      <c r="AB95" s="25">
        <f t="shared" si="161"/>
        <v>0</v>
      </c>
      <c r="AC95" s="26">
        <v>0</v>
      </c>
      <c r="AD95" s="26">
        <v>0</v>
      </c>
      <c r="AE95" s="27">
        <f t="shared" si="162"/>
        <v>0</v>
      </c>
      <c r="AF95" s="30"/>
      <c r="AG95" s="25">
        <f t="shared" si="141"/>
        <v>0</v>
      </c>
      <c r="AH95" s="25"/>
      <c r="AI95" s="25"/>
      <c r="AJ95" s="25">
        <f t="shared" si="163"/>
        <v>0</v>
      </c>
      <c r="AK95" s="26">
        <v>0</v>
      </c>
      <c r="AL95" s="26">
        <v>0</v>
      </c>
      <c r="AM95" s="27">
        <f t="shared" si="164"/>
        <v>0</v>
      </c>
      <c r="AN95" s="28">
        <f t="shared" si="142"/>
        <v>0</v>
      </c>
      <c r="AP95" s="23">
        <v>47</v>
      </c>
      <c r="AQ95" s="23">
        <v>1825</v>
      </c>
      <c r="AR95" s="24" t="s">
        <v>35</v>
      </c>
      <c r="AS95" s="25">
        <f t="shared" si="143"/>
        <v>0</v>
      </c>
      <c r="AT95" s="25">
        <f t="shared" si="144"/>
        <v>0</v>
      </c>
      <c r="AU95" s="25">
        <f t="shared" si="145"/>
        <v>0</v>
      </c>
      <c r="AV95" s="25">
        <f t="shared" si="146"/>
        <v>0</v>
      </c>
      <c r="AW95" s="25">
        <f t="shared" si="147"/>
        <v>0</v>
      </c>
      <c r="AX95" s="25">
        <f t="shared" si="148"/>
        <v>0</v>
      </c>
      <c r="AY95" s="25">
        <f t="shared" si="149"/>
        <v>0</v>
      </c>
      <c r="AZ95" s="30"/>
      <c r="BA95" s="25">
        <f t="shared" si="165"/>
        <v>0</v>
      </c>
      <c r="BB95" s="25">
        <f t="shared" si="166"/>
        <v>0</v>
      </c>
      <c r="BC95" s="25">
        <f t="shared" si="167"/>
        <v>0</v>
      </c>
      <c r="BD95" s="25">
        <f t="shared" si="168"/>
        <v>0</v>
      </c>
      <c r="BE95" s="25">
        <f t="shared" si="169"/>
        <v>0</v>
      </c>
      <c r="BF95" s="25">
        <f t="shared" si="170"/>
        <v>0</v>
      </c>
      <c r="BG95" s="25">
        <f t="shared" si="171"/>
        <v>0</v>
      </c>
      <c r="BH95" s="25">
        <f t="shared" si="172"/>
        <v>0</v>
      </c>
    </row>
    <row r="96" spans="1:60" ht="15" x14ac:dyDescent="0.25">
      <c r="A96" s="23">
        <v>47</v>
      </c>
      <c r="B96" s="23">
        <v>1830</v>
      </c>
      <c r="C96" s="24" t="s">
        <v>36</v>
      </c>
      <c r="D96" s="25">
        <f t="shared" si="137"/>
        <v>469944572.09999996</v>
      </c>
      <c r="E96" s="25"/>
      <c r="F96" s="998"/>
      <c r="G96" s="25">
        <f t="shared" si="157"/>
        <v>469944572.09999996</v>
      </c>
      <c r="H96" s="26">
        <f>+'App.2-BA_ERZ'!H397+'App.2-BA_BRZ'!H397+'App.2-BA_HRZ'!H397+'App.2-BA_PRZ'!H397</f>
        <v>43588038.629999995</v>
      </c>
      <c r="I96" s="26">
        <f>+'App.2-BA_ERZ'!I397+'App.2-BA_BRZ'!I397+'App.2-BA_HRZ'!I397+'App.2-BA_PRZ'!I397</f>
        <v>-781333.31</v>
      </c>
      <c r="J96" s="27">
        <f t="shared" si="158"/>
        <v>512751277.41999996</v>
      </c>
      <c r="K96" s="30"/>
      <c r="L96" s="25">
        <f t="shared" si="138"/>
        <v>-54097165.459999993</v>
      </c>
      <c r="M96" s="25"/>
      <c r="N96" s="25"/>
      <c r="O96" s="25">
        <f t="shared" si="159"/>
        <v>-54097165.459999993</v>
      </c>
      <c r="P96" s="26">
        <f>+'App.2-BA_ERZ'!P397+'App.2-BA_BRZ'!P397+'App.2-BA_HRZ'!P397+'App.2-BA_PRZ'!P397</f>
        <v>-11665700.4</v>
      </c>
      <c r="Q96" s="26">
        <f>+'App.2-BA_ERZ'!Q397+'App.2-BA_BRZ'!Q397+'App.2-BA_HRZ'!Q397+'App.2-BA_PRZ'!Q397</f>
        <v>351464.76</v>
      </c>
      <c r="R96" s="27">
        <f t="shared" si="160"/>
        <v>-65411401.099999994</v>
      </c>
      <c r="S96" s="28">
        <f t="shared" si="139"/>
        <v>447339876.31999993</v>
      </c>
      <c r="V96" s="23">
        <v>47</v>
      </c>
      <c r="W96" s="23">
        <v>1830</v>
      </c>
      <c r="X96" s="24" t="s">
        <v>36</v>
      </c>
      <c r="Y96" s="25">
        <f t="shared" si="140"/>
        <v>469944572.09999782</v>
      </c>
      <c r="Z96" s="25"/>
      <c r="AA96" s="25"/>
      <c r="AB96" s="25">
        <f t="shared" si="161"/>
        <v>469944572.09999782</v>
      </c>
      <c r="AC96" s="26">
        <v>43588038.629999995</v>
      </c>
      <c r="AD96" s="26">
        <v>-781333.31</v>
      </c>
      <c r="AE96" s="27">
        <f t="shared" si="162"/>
        <v>512751277.41999781</v>
      </c>
      <c r="AF96" s="30"/>
      <c r="AG96" s="25">
        <f t="shared" si="141"/>
        <v>-54097165.4599998</v>
      </c>
      <c r="AH96" s="25"/>
      <c r="AI96" s="25"/>
      <c r="AJ96" s="25">
        <f t="shared" si="163"/>
        <v>-54097165.4599998</v>
      </c>
      <c r="AK96" s="26">
        <v>-11665700.399999931</v>
      </c>
      <c r="AL96" s="26">
        <v>351464.76</v>
      </c>
      <c r="AM96" s="27">
        <f t="shared" si="164"/>
        <v>-65411401.099999733</v>
      </c>
      <c r="AN96" s="28">
        <f t="shared" si="142"/>
        <v>447339876.31999809</v>
      </c>
      <c r="AP96" s="23">
        <v>47</v>
      </c>
      <c r="AQ96" s="23">
        <v>1830</v>
      </c>
      <c r="AR96" s="24" t="s">
        <v>36</v>
      </c>
      <c r="AS96" s="25">
        <f t="shared" si="143"/>
        <v>2.1457672119140625E-6</v>
      </c>
      <c r="AT96" s="25">
        <f t="shared" si="144"/>
        <v>0</v>
      </c>
      <c r="AU96" s="25">
        <f t="shared" si="145"/>
        <v>0</v>
      </c>
      <c r="AV96" s="25">
        <f t="shared" si="146"/>
        <v>2.1457672119140625E-6</v>
      </c>
      <c r="AW96" s="25">
        <f t="shared" si="147"/>
        <v>0</v>
      </c>
      <c r="AX96" s="25">
        <f t="shared" si="148"/>
        <v>0</v>
      </c>
      <c r="AY96" s="25">
        <f t="shared" si="149"/>
        <v>2.1457672119140625E-6</v>
      </c>
      <c r="AZ96" s="30"/>
      <c r="BA96" s="25">
        <f t="shared" si="165"/>
        <v>-1.9371509552001953E-7</v>
      </c>
      <c r="BB96" s="25">
        <f t="shared" si="166"/>
        <v>0</v>
      </c>
      <c r="BC96" s="25">
        <f t="shared" si="167"/>
        <v>0</v>
      </c>
      <c r="BD96" s="25">
        <f t="shared" si="168"/>
        <v>-1.9371509552001953E-7</v>
      </c>
      <c r="BE96" s="25">
        <f t="shared" si="169"/>
        <v>-6.891787052154541E-8</v>
      </c>
      <c r="BF96" s="25">
        <f t="shared" si="170"/>
        <v>0</v>
      </c>
      <c r="BG96" s="25">
        <f t="shared" si="171"/>
        <v>-2.6077032089233398E-7</v>
      </c>
      <c r="BH96" s="25">
        <f t="shared" si="172"/>
        <v>1.8477439880371094E-6</v>
      </c>
    </row>
    <row r="97" spans="1:60" ht="15" x14ac:dyDescent="0.25">
      <c r="A97" s="23">
        <v>47</v>
      </c>
      <c r="B97" s="23">
        <v>1835</v>
      </c>
      <c r="C97" s="24" t="s">
        <v>37</v>
      </c>
      <c r="D97" s="25">
        <f t="shared" si="137"/>
        <v>310126060.47999996</v>
      </c>
      <c r="E97" s="25"/>
      <c r="F97" s="998"/>
      <c r="G97" s="25">
        <f t="shared" si="157"/>
        <v>310126060.47999996</v>
      </c>
      <c r="H97" s="26">
        <f>+'App.2-BA_ERZ'!H398+'App.2-BA_BRZ'!H398+'App.2-BA_HRZ'!H398+'App.2-BA_PRZ'!H398</f>
        <v>26910215.890000004</v>
      </c>
      <c r="I97" s="26">
        <f>+'App.2-BA_ERZ'!I398+'App.2-BA_BRZ'!I398+'App.2-BA_HRZ'!I398+'App.2-BA_PRZ'!I398</f>
        <v>-1084789.1599999999</v>
      </c>
      <c r="J97" s="27">
        <f t="shared" si="158"/>
        <v>335951487.20999992</v>
      </c>
      <c r="K97" s="30"/>
      <c r="L97" s="25">
        <f t="shared" si="138"/>
        <v>-32789305.459999997</v>
      </c>
      <c r="M97" s="25"/>
      <c r="N97" s="25"/>
      <c r="O97" s="25">
        <f t="shared" si="159"/>
        <v>-32789305.459999997</v>
      </c>
      <c r="P97" s="26">
        <f>+'App.2-BA_ERZ'!P398+'App.2-BA_BRZ'!P398+'App.2-BA_HRZ'!P398+'App.2-BA_PRZ'!P398</f>
        <v>-8657387.4800000004</v>
      </c>
      <c r="Q97" s="26">
        <f>+'App.2-BA_ERZ'!Q398+'App.2-BA_BRZ'!Q398+'App.2-BA_HRZ'!Q398+'App.2-BA_PRZ'!Q398</f>
        <v>246323.58999999997</v>
      </c>
      <c r="R97" s="27">
        <f t="shared" si="160"/>
        <v>-41200369.349999994</v>
      </c>
      <c r="S97" s="28">
        <f t="shared" si="139"/>
        <v>294751117.8599999</v>
      </c>
      <c r="V97" s="23">
        <v>47</v>
      </c>
      <c r="W97" s="23">
        <v>1835</v>
      </c>
      <c r="X97" s="24" t="s">
        <v>37</v>
      </c>
      <c r="Y97" s="25">
        <f t="shared" si="140"/>
        <v>310126060.48000038</v>
      </c>
      <c r="Z97" s="25"/>
      <c r="AA97" s="25"/>
      <c r="AB97" s="25">
        <f t="shared" si="161"/>
        <v>310126060.48000038</v>
      </c>
      <c r="AC97" s="26">
        <v>26910215.889999997</v>
      </c>
      <c r="AD97" s="26">
        <v>-1084789.1599999999</v>
      </c>
      <c r="AE97" s="27">
        <f t="shared" si="162"/>
        <v>335951487.21000034</v>
      </c>
      <c r="AF97" s="30"/>
      <c r="AG97" s="25">
        <f t="shared" si="141"/>
        <v>-32789305.460000031</v>
      </c>
      <c r="AH97" s="25"/>
      <c r="AI97" s="25"/>
      <c r="AJ97" s="25">
        <f t="shared" si="163"/>
        <v>-32789305.460000031</v>
      </c>
      <c r="AK97" s="26">
        <v>-8657387.4800000004</v>
      </c>
      <c r="AL97" s="26">
        <v>246323.59000000003</v>
      </c>
      <c r="AM97" s="27">
        <f t="shared" si="164"/>
        <v>-41200369.350000024</v>
      </c>
      <c r="AN97" s="28">
        <f t="shared" si="142"/>
        <v>294751117.86000031</v>
      </c>
      <c r="AP97" s="23">
        <v>47</v>
      </c>
      <c r="AQ97" s="23">
        <v>1835</v>
      </c>
      <c r="AR97" s="24" t="s">
        <v>37</v>
      </c>
      <c r="AS97" s="25">
        <f t="shared" si="143"/>
        <v>0</v>
      </c>
      <c r="AT97" s="25">
        <f t="shared" si="144"/>
        <v>0</v>
      </c>
      <c r="AU97" s="25">
        <f t="shared" si="145"/>
        <v>0</v>
      </c>
      <c r="AV97" s="25">
        <f t="shared" si="146"/>
        <v>0</v>
      </c>
      <c r="AW97" s="25">
        <f t="shared" si="147"/>
        <v>0</v>
      </c>
      <c r="AX97" s="25">
        <f t="shared" si="148"/>
        <v>0</v>
      </c>
      <c r="AY97" s="25">
        <f t="shared" si="149"/>
        <v>0</v>
      </c>
      <c r="AZ97" s="30"/>
      <c r="BA97" s="25">
        <f t="shared" si="165"/>
        <v>3.3527612686157227E-8</v>
      </c>
      <c r="BB97" s="25">
        <f t="shared" si="166"/>
        <v>0</v>
      </c>
      <c r="BC97" s="25">
        <f t="shared" si="167"/>
        <v>0</v>
      </c>
      <c r="BD97" s="25">
        <f t="shared" si="168"/>
        <v>3.3527612686157227E-8</v>
      </c>
      <c r="BE97" s="25">
        <f t="shared" si="169"/>
        <v>0</v>
      </c>
      <c r="BF97" s="25">
        <f t="shared" si="170"/>
        <v>0</v>
      </c>
      <c r="BG97" s="25">
        <f t="shared" si="171"/>
        <v>0</v>
      </c>
      <c r="BH97" s="25">
        <f t="shared" si="172"/>
        <v>0</v>
      </c>
    </row>
    <row r="98" spans="1:60" ht="15" x14ac:dyDescent="0.25">
      <c r="A98" s="23">
        <v>47</v>
      </c>
      <c r="B98" s="23">
        <v>1840</v>
      </c>
      <c r="C98" s="24" t="s">
        <v>38</v>
      </c>
      <c r="D98" s="25">
        <f t="shared" si="137"/>
        <v>358002047.28000003</v>
      </c>
      <c r="E98" s="25"/>
      <c r="F98" s="998"/>
      <c r="G98" s="25">
        <f t="shared" si="157"/>
        <v>358002047.28000003</v>
      </c>
      <c r="H98" s="26">
        <f>+'App.2-BA_ERZ'!H399+'App.2-BA_BRZ'!H399+'App.2-BA_HRZ'!H399+'App.2-BA_PRZ'!H399</f>
        <v>33314229.570000008</v>
      </c>
      <c r="I98" s="26">
        <f>+'App.2-BA_ERZ'!I399+'App.2-BA_BRZ'!I399+'App.2-BA_HRZ'!I399+'App.2-BA_PRZ'!I399</f>
        <v>-159393.09999999998</v>
      </c>
      <c r="J98" s="27">
        <f t="shared" si="158"/>
        <v>391156883.75</v>
      </c>
      <c r="K98" s="30"/>
      <c r="L98" s="25">
        <f t="shared" si="138"/>
        <v>-43322503.670000002</v>
      </c>
      <c r="M98" s="25"/>
      <c r="N98" s="25"/>
      <c r="O98" s="25">
        <f t="shared" si="159"/>
        <v>-43322503.670000002</v>
      </c>
      <c r="P98" s="26">
        <f>+'App.2-BA_ERZ'!P399+'App.2-BA_BRZ'!P399+'App.2-BA_HRZ'!P399+'App.2-BA_PRZ'!P399</f>
        <v>-8570029</v>
      </c>
      <c r="Q98" s="26">
        <f>+'App.2-BA_ERZ'!Q399+'App.2-BA_BRZ'!Q399+'App.2-BA_HRZ'!Q399+'App.2-BA_PRZ'!Q399</f>
        <v>81252.360000000015</v>
      </c>
      <c r="R98" s="27">
        <f t="shared" si="160"/>
        <v>-51811280.310000002</v>
      </c>
      <c r="S98" s="28">
        <f t="shared" si="139"/>
        <v>339345603.44</v>
      </c>
      <c r="V98" s="23">
        <v>47</v>
      </c>
      <c r="W98" s="23">
        <v>1840</v>
      </c>
      <c r="X98" s="24" t="s">
        <v>38</v>
      </c>
      <c r="Y98" s="25">
        <f t="shared" si="140"/>
        <v>358002047.28000003</v>
      </c>
      <c r="Z98" s="25"/>
      <c r="AA98" s="25"/>
      <c r="AB98" s="25">
        <f t="shared" si="161"/>
        <v>358002047.28000003</v>
      </c>
      <c r="AC98" s="26">
        <v>33314229.570000008</v>
      </c>
      <c r="AD98" s="26">
        <v>-159393.09999999998</v>
      </c>
      <c r="AE98" s="27">
        <f t="shared" si="162"/>
        <v>391156883.75</v>
      </c>
      <c r="AF98" s="30"/>
      <c r="AG98" s="25">
        <f t="shared" si="141"/>
        <v>-43322503.670000024</v>
      </c>
      <c r="AH98" s="25"/>
      <c r="AI98" s="25"/>
      <c r="AJ98" s="25">
        <f t="shared" si="163"/>
        <v>-43322503.670000024</v>
      </c>
      <c r="AK98" s="26">
        <v>-8570029</v>
      </c>
      <c r="AL98" s="26">
        <v>81252.360000000015</v>
      </c>
      <c r="AM98" s="27">
        <f t="shared" si="164"/>
        <v>-51811280.310000025</v>
      </c>
      <c r="AN98" s="28">
        <f t="shared" si="142"/>
        <v>339345603.44</v>
      </c>
      <c r="AP98" s="23">
        <v>47</v>
      </c>
      <c r="AQ98" s="23">
        <v>1840</v>
      </c>
      <c r="AR98" s="24" t="s">
        <v>38</v>
      </c>
      <c r="AS98" s="25">
        <f t="shared" si="143"/>
        <v>0</v>
      </c>
      <c r="AT98" s="25">
        <f t="shared" si="144"/>
        <v>0</v>
      </c>
      <c r="AU98" s="25">
        <f t="shared" si="145"/>
        <v>0</v>
      </c>
      <c r="AV98" s="25">
        <f t="shared" si="146"/>
        <v>0</v>
      </c>
      <c r="AW98" s="25">
        <f t="shared" si="147"/>
        <v>0</v>
      </c>
      <c r="AX98" s="25">
        <f t="shared" si="148"/>
        <v>0</v>
      </c>
      <c r="AY98" s="25">
        <f t="shared" si="149"/>
        <v>0</v>
      </c>
      <c r="AZ98" s="30"/>
      <c r="BA98" s="25">
        <f t="shared" si="165"/>
        <v>0</v>
      </c>
      <c r="BB98" s="25">
        <f t="shared" si="166"/>
        <v>0</v>
      </c>
      <c r="BC98" s="25">
        <f t="shared" si="167"/>
        <v>0</v>
      </c>
      <c r="BD98" s="25">
        <f t="shared" si="168"/>
        <v>0</v>
      </c>
      <c r="BE98" s="25">
        <f t="shared" si="169"/>
        <v>0</v>
      </c>
      <c r="BF98" s="25">
        <f t="shared" si="170"/>
        <v>0</v>
      </c>
      <c r="BG98" s="25">
        <f t="shared" si="171"/>
        <v>0</v>
      </c>
      <c r="BH98" s="25">
        <f t="shared" si="172"/>
        <v>0</v>
      </c>
    </row>
    <row r="99" spans="1:60" ht="15" x14ac:dyDescent="0.25">
      <c r="A99" s="23">
        <v>47</v>
      </c>
      <c r="B99" s="23">
        <v>1845</v>
      </c>
      <c r="C99" s="24" t="s">
        <v>39</v>
      </c>
      <c r="D99" s="25">
        <f t="shared" si="137"/>
        <v>911739260.22999978</v>
      </c>
      <c r="E99" s="25"/>
      <c r="F99" s="998"/>
      <c r="G99" s="25">
        <f t="shared" si="157"/>
        <v>911739260.22999978</v>
      </c>
      <c r="H99" s="26">
        <f>+'App.2-BA_ERZ'!H400+'App.2-BA_BRZ'!H400+'App.2-BA_HRZ'!H400+'App.2-BA_PRZ'!H400</f>
        <v>80330025.189999983</v>
      </c>
      <c r="I99" s="26">
        <f>+'App.2-BA_ERZ'!I400+'App.2-BA_BRZ'!I400+'App.2-BA_HRZ'!I400+'App.2-BA_PRZ'!I400</f>
        <v>-1765657.07</v>
      </c>
      <c r="J99" s="27">
        <f t="shared" si="158"/>
        <v>990303628.34999967</v>
      </c>
      <c r="K99" s="30"/>
      <c r="L99" s="25">
        <f t="shared" si="138"/>
        <v>-132403021.40907143</v>
      </c>
      <c r="M99" s="25"/>
      <c r="N99" s="25"/>
      <c r="O99" s="25">
        <f t="shared" si="159"/>
        <v>-132403021.40907143</v>
      </c>
      <c r="P99" s="26">
        <f>+'App.2-BA_ERZ'!P400+'App.2-BA_BRZ'!P400+'App.2-BA_HRZ'!P400+'App.2-BA_PRZ'!P400</f>
        <v>-27950532.660000004</v>
      </c>
      <c r="Q99" s="26">
        <f>+'App.2-BA_ERZ'!Q400+'App.2-BA_BRZ'!Q400+'App.2-BA_HRZ'!Q400+'App.2-BA_PRZ'!Q400</f>
        <v>883048.99</v>
      </c>
      <c r="R99" s="27">
        <f t="shared" si="160"/>
        <v>-159470505.07907143</v>
      </c>
      <c r="S99" s="28">
        <f t="shared" si="139"/>
        <v>830833123.27092826</v>
      </c>
      <c r="V99" s="23">
        <v>47</v>
      </c>
      <c r="W99" s="23">
        <v>1845</v>
      </c>
      <c r="X99" s="24" t="s">
        <v>39</v>
      </c>
      <c r="Y99" s="25">
        <f t="shared" si="140"/>
        <v>911739260.2299999</v>
      </c>
      <c r="Z99" s="25"/>
      <c r="AA99" s="25"/>
      <c r="AB99" s="25">
        <f t="shared" si="161"/>
        <v>911739260.2299999</v>
      </c>
      <c r="AC99" s="26">
        <v>80330024.750000238</v>
      </c>
      <c r="AD99" s="26">
        <v>-1765657.0700000003</v>
      </c>
      <c r="AE99" s="27">
        <f t="shared" si="162"/>
        <v>990303627.91000009</v>
      </c>
      <c r="AF99" s="30"/>
      <c r="AG99" s="25">
        <f t="shared" si="141"/>
        <v>-132403021.40907143</v>
      </c>
      <c r="AH99" s="25"/>
      <c r="AI99" s="25"/>
      <c r="AJ99" s="25">
        <f t="shared" si="163"/>
        <v>-132403021.40907143</v>
      </c>
      <c r="AK99" s="26">
        <v>-27950532.259999979</v>
      </c>
      <c r="AL99" s="26">
        <v>883048.99</v>
      </c>
      <c r="AM99" s="27">
        <f t="shared" si="164"/>
        <v>-159470504.6790714</v>
      </c>
      <c r="AN99" s="28">
        <f t="shared" si="142"/>
        <v>830833123.23092866</v>
      </c>
      <c r="AP99" s="23">
        <v>47</v>
      </c>
      <c r="AQ99" s="23">
        <v>1845</v>
      </c>
      <c r="AR99" s="24" t="s">
        <v>39</v>
      </c>
      <c r="AS99" s="25">
        <f t="shared" si="143"/>
        <v>0</v>
      </c>
      <c r="AT99" s="25">
        <f t="shared" si="144"/>
        <v>0</v>
      </c>
      <c r="AU99" s="25">
        <f t="shared" si="145"/>
        <v>0</v>
      </c>
      <c r="AV99" s="25">
        <f t="shared" si="146"/>
        <v>0</v>
      </c>
      <c r="AW99" s="25">
        <f t="shared" si="147"/>
        <v>0.43999974429607391</v>
      </c>
      <c r="AX99" s="25">
        <f t="shared" si="148"/>
        <v>0</v>
      </c>
      <c r="AY99" s="25">
        <f t="shared" si="149"/>
        <v>0.43999958038330078</v>
      </c>
      <c r="AZ99" s="30"/>
      <c r="BA99" s="25">
        <f t="shared" si="165"/>
        <v>0</v>
      </c>
      <c r="BB99" s="25">
        <f t="shared" si="166"/>
        <v>0</v>
      </c>
      <c r="BC99" s="25">
        <f t="shared" si="167"/>
        <v>0</v>
      </c>
      <c r="BD99" s="25">
        <f t="shared" si="168"/>
        <v>0</v>
      </c>
      <c r="BE99" s="25">
        <f t="shared" si="169"/>
        <v>-0.40000002458691597</v>
      </c>
      <c r="BF99" s="25">
        <f t="shared" si="170"/>
        <v>0</v>
      </c>
      <c r="BG99" s="25">
        <f t="shared" si="171"/>
        <v>-0.40000003576278687</v>
      </c>
      <c r="BH99" s="25">
        <f t="shared" si="172"/>
        <v>3.9999604225158691E-2</v>
      </c>
    </row>
    <row r="100" spans="1:60" ht="15" x14ac:dyDescent="0.25">
      <c r="A100" s="23">
        <v>47</v>
      </c>
      <c r="B100" s="23">
        <v>1850</v>
      </c>
      <c r="C100" s="24" t="s">
        <v>40</v>
      </c>
      <c r="D100" s="25">
        <f t="shared" si="137"/>
        <v>438644198.32000005</v>
      </c>
      <c r="E100" s="25"/>
      <c r="F100" s="998"/>
      <c r="G100" s="25">
        <f t="shared" si="157"/>
        <v>438644198.32000005</v>
      </c>
      <c r="H100" s="26">
        <f>+'App.2-BA_ERZ'!H401+'App.2-BA_BRZ'!H401+'App.2-BA_HRZ'!H401+'App.2-BA_PRZ'!H401</f>
        <v>38739420.899999999</v>
      </c>
      <c r="I100" s="26">
        <f>+'App.2-BA_ERZ'!I401+'App.2-BA_BRZ'!I401+'App.2-BA_HRZ'!I401+'App.2-BA_PRZ'!I401</f>
        <v>-7494085.1100000003</v>
      </c>
      <c r="J100" s="27">
        <f t="shared" si="158"/>
        <v>469889534.11000001</v>
      </c>
      <c r="K100" s="30"/>
      <c r="L100" s="25">
        <f t="shared" si="138"/>
        <v>-82263418</v>
      </c>
      <c r="M100" s="25"/>
      <c r="N100" s="25"/>
      <c r="O100" s="25">
        <f t="shared" si="159"/>
        <v>-82263418</v>
      </c>
      <c r="P100" s="26">
        <f>+'App.2-BA_ERZ'!P401+'App.2-BA_BRZ'!P401+'App.2-BA_HRZ'!P401+'App.2-BA_PRZ'!P401</f>
        <v>-15779004.27</v>
      </c>
      <c r="Q100" s="26">
        <f>+'App.2-BA_ERZ'!Q401+'App.2-BA_BRZ'!Q401+'App.2-BA_HRZ'!Q401+'App.2-BA_PRZ'!Q401</f>
        <v>2371256.7800000003</v>
      </c>
      <c r="R100" s="27">
        <f t="shared" si="160"/>
        <v>-95671165.489999995</v>
      </c>
      <c r="S100" s="28">
        <f t="shared" si="139"/>
        <v>374218368.62</v>
      </c>
      <c r="V100" s="23">
        <v>47</v>
      </c>
      <c r="W100" s="23">
        <v>1850</v>
      </c>
      <c r="X100" s="24" t="s">
        <v>40</v>
      </c>
      <c r="Y100" s="25">
        <f t="shared" si="140"/>
        <v>438644198.32000172</v>
      </c>
      <c r="Z100" s="25"/>
      <c r="AA100" s="25"/>
      <c r="AB100" s="25">
        <f t="shared" si="161"/>
        <v>438644198.32000172</v>
      </c>
      <c r="AC100" s="26">
        <v>38739420.900000021</v>
      </c>
      <c r="AD100" s="26">
        <v>-7494085.1100000003</v>
      </c>
      <c r="AE100" s="27">
        <f t="shared" si="162"/>
        <v>469889534.11000174</v>
      </c>
      <c r="AF100" s="30"/>
      <c r="AG100" s="25">
        <f t="shared" si="141"/>
        <v>-82263418.000000045</v>
      </c>
      <c r="AH100" s="25"/>
      <c r="AI100" s="25"/>
      <c r="AJ100" s="25">
        <f t="shared" si="163"/>
        <v>-82263418.000000045</v>
      </c>
      <c r="AK100" s="26">
        <v>-15779004.269999998</v>
      </c>
      <c r="AL100" s="26">
        <v>2371256.7800000003</v>
      </c>
      <c r="AM100" s="27">
        <f t="shared" si="164"/>
        <v>-95671165.490000039</v>
      </c>
      <c r="AN100" s="28">
        <f t="shared" si="142"/>
        <v>374218368.62000167</v>
      </c>
      <c r="AP100" s="23">
        <v>47</v>
      </c>
      <c r="AQ100" s="23">
        <v>1850</v>
      </c>
      <c r="AR100" s="24" t="s">
        <v>40</v>
      </c>
      <c r="AS100" s="25">
        <f t="shared" si="143"/>
        <v>-1.6689300537109375E-6</v>
      </c>
      <c r="AT100" s="25">
        <f t="shared" si="144"/>
        <v>0</v>
      </c>
      <c r="AU100" s="25">
        <f t="shared" si="145"/>
        <v>0</v>
      </c>
      <c r="AV100" s="25">
        <f t="shared" si="146"/>
        <v>-1.6689300537109375E-6</v>
      </c>
      <c r="AW100" s="25">
        <f t="shared" si="147"/>
        <v>0</v>
      </c>
      <c r="AX100" s="25">
        <f t="shared" si="148"/>
        <v>0</v>
      </c>
      <c r="AY100" s="25">
        <f t="shared" si="149"/>
        <v>-1.7285346984863281E-6</v>
      </c>
      <c r="AZ100" s="30"/>
      <c r="BA100" s="25">
        <f t="shared" si="165"/>
        <v>0</v>
      </c>
      <c r="BB100" s="25">
        <f t="shared" si="166"/>
        <v>0</v>
      </c>
      <c r="BC100" s="25">
        <f t="shared" si="167"/>
        <v>0</v>
      </c>
      <c r="BD100" s="25">
        <f t="shared" si="168"/>
        <v>0</v>
      </c>
      <c r="BE100" s="25">
        <f t="shared" si="169"/>
        <v>0</v>
      </c>
      <c r="BF100" s="25">
        <f t="shared" si="170"/>
        <v>0</v>
      </c>
      <c r="BG100" s="25">
        <f t="shared" si="171"/>
        <v>0</v>
      </c>
      <c r="BH100" s="25">
        <f t="shared" si="172"/>
        <v>-1.6689300537109375E-6</v>
      </c>
    </row>
    <row r="101" spans="1:60" ht="15" x14ac:dyDescent="0.25">
      <c r="A101" s="23">
        <v>47</v>
      </c>
      <c r="B101" s="23">
        <v>1855</v>
      </c>
      <c r="C101" s="24" t="s">
        <v>41</v>
      </c>
      <c r="D101" s="25">
        <f t="shared" si="137"/>
        <v>101871708.46000001</v>
      </c>
      <c r="E101" s="25"/>
      <c r="F101" s="998"/>
      <c r="G101" s="25">
        <f t="shared" si="157"/>
        <v>101871708.46000001</v>
      </c>
      <c r="H101" s="26">
        <f>+'App.2-BA_ERZ'!H402+'App.2-BA_BRZ'!H402+'App.2-BA_HRZ'!H402+'App.2-BA_PRZ'!H402</f>
        <v>6243557.9400000004</v>
      </c>
      <c r="I101" s="26">
        <f>+'App.2-BA_ERZ'!I402+'App.2-BA_BRZ'!I402+'App.2-BA_HRZ'!I402+'App.2-BA_PRZ'!I402</f>
        <v>0</v>
      </c>
      <c r="J101" s="27">
        <f t="shared" si="158"/>
        <v>108115266.40000001</v>
      </c>
      <c r="K101" s="30"/>
      <c r="L101" s="25">
        <f t="shared" si="138"/>
        <v>-26707033.240000002</v>
      </c>
      <c r="M101" s="25"/>
      <c r="N101" s="25"/>
      <c r="O101" s="25">
        <f t="shared" si="159"/>
        <v>-26707033.240000002</v>
      </c>
      <c r="P101" s="26">
        <f>+'App.2-BA_ERZ'!P402+'App.2-BA_BRZ'!P402+'App.2-BA_HRZ'!P402+'App.2-BA_PRZ'!P402</f>
        <v>-4233759.33</v>
      </c>
      <c r="Q101" s="26">
        <f>+'App.2-BA_ERZ'!Q402+'App.2-BA_BRZ'!Q402+'App.2-BA_HRZ'!Q402+'App.2-BA_PRZ'!Q402</f>
        <v>0</v>
      </c>
      <c r="R101" s="27">
        <f t="shared" si="160"/>
        <v>-30940792.57</v>
      </c>
      <c r="S101" s="28">
        <f t="shared" si="139"/>
        <v>77174473.830000013</v>
      </c>
      <c r="V101" s="23">
        <v>47</v>
      </c>
      <c r="W101" s="23">
        <v>1855</v>
      </c>
      <c r="X101" s="24" t="s">
        <v>41</v>
      </c>
      <c r="Y101" s="25">
        <f t="shared" si="140"/>
        <v>101871708.46000001</v>
      </c>
      <c r="Z101" s="25"/>
      <c r="AA101" s="25"/>
      <c r="AB101" s="25">
        <f t="shared" si="161"/>
        <v>101871708.46000001</v>
      </c>
      <c r="AC101" s="26">
        <v>6243557.9400000004</v>
      </c>
      <c r="AD101" s="26">
        <v>0</v>
      </c>
      <c r="AE101" s="27">
        <f t="shared" si="162"/>
        <v>108115266.40000001</v>
      </c>
      <c r="AF101" s="30"/>
      <c r="AG101" s="25">
        <f t="shared" si="141"/>
        <v>-26707033.240000002</v>
      </c>
      <c r="AH101" s="25"/>
      <c r="AI101" s="25"/>
      <c r="AJ101" s="25">
        <f t="shared" si="163"/>
        <v>-26707033.240000002</v>
      </c>
      <c r="AK101" s="26">
        <v>-4233759.33</v>
      </c>
      <c r="AL101" s="26">
        <v>0</v>
      </c>
      <c r="AM101" s="27">
        <f t="shared" si="164"/>
        <v>-30940792.57</v>
      </c>
      <c r="AN101" s="28">
        <f t="shared" si="142"/>
        <v>77174473.830000013</v>
      </c>
      <c r="AP101" s="23">
        <v>47</v>
      </c>
      <c r="AQ101" s="23">
        <v>1855</v>
      </c>
      <c r="AR101" s="24" t="s">
        <v>41</v>
      </c>
      <c r="AS101" s="25">
        <f t="shared" si="143"/>
        <v>0</v>
      </c>
      <c r="AT101" s="25">
        <f t="shared" si="144"/>
        <v>0</v>
      </c>
      <c r="AU101" s="25">
        <f t="shared" si="145"/>
        <v>0</v>
      </c>
      <c r="AV101" s="25">
        <f t="shared" si="146"/>
        <v>0</v>
      </c>
      <c r="AW101" s="25">
        <f t="shared" si="147"/>
        <v>0</v>
      </c>
      <c r="AX101" s="25">
        <f t="shared" si="148"/>
        <v>0</v>
      </c>
      <c r="AY101" s="25">
        <f t="shared" si="149"/>
        <v>0</v>
      </c>
      <c r="AZ101" s="30"/>
      <c r="BA101" s="25">
        <f t="shared" si="165"/>
        <v>0</v>
      </c>
      <c r="BB101" s="25">
        <f t="shared" si="166"/>
        <v>0</v>
      </c>
      <c r="BC101" s="25">
        <f t="shared" si="167"/>
        <v>0</v>
      </c>
      <c r="BD101" s="25">
        <f t="shared" si="168"/>
        <v>0</v>
      </c>
      <c r="BE101" s="25">
        <f t="shared" si="169"/>
        <v>0</v>
      </c>
      <c r="BF101" s="25">
        <f t="shared" si="170"/>
        <v>0</v>
      </c>
      <c r="BG101" s="25">
        <f t="shared" si="171"/>
        <v>0</v>
      </c>
      <c r="BH101" s="25">
        <f t="shared" si="172"/>
        <v>0</v>
      </c>
    </row>
    <row r="102" spans="1:60" ht="15" x14ac:dyDescent="0.25">
      <c r="A102" s="23">
        <v>47</v>
      </c>
      <c r="B102" s="23">
        <v>1860</v>
      </c>
      <c r="C102" s="24" t="s">
        <v>42</v>
      </c>
      <c r="D102" s="25">
        <f t="shared" si="137"/>
        <v>231581046.85000002</v>
      </c>
      <c r="E102" s="25"/>
      <c r="F102" s="998"/>
      <c r="G102" s="25">
        <f t="shared" si="157"/>
        <v>231581046.85000002</v>
      </c>
      <c r="H102" s="26">
        <f>+'App.2-BA_ERZ'!H403+'App.2-BA_BRZ'!H403+'App.2-BA_HRZ'!H403+'App.2-BA_PRZ'!H403</f>
        <v>13862671.560000004</v>
      </c>
      <c r="I102" s="26">
        <f>+'App.2-BA_ERZ'!I403+'App.2-BA_BRZ'!I403+'App.2-BA_HRZ'!I403+'App.2-BA_PRZ'!I403</f>
        <v>-2778329.2600000002</v>
      </c>
      <c r="J102" s="27">
        <f t="shared" si="158"/>
        <v>242665389.15000004</v>
      </c>
      <c r="K102" s="30"/>
      <c r="L102" s="25">
        <f t="shared" si="138"/>
        <v>-89420688.469999999</v>
      </c>
      <c r="M102" s="25"/>
      <c r="N102" s="25"/>
      <c r="O102" s="25">
        <f t="shared" si="159"/>
        <v>-89420688.469999999</v>
      </c>
      <c r="P102" s="26">
        <f>+'App.2-BA_ERZ'!P403+'App.2-BA_BRZ'!P403+'App.2-BA_HRZ'!P403+'App.2-BA_PRZ'!P403</f>
        <v>-16895094.219999999</v>
      </c>
      <c r="Q102" s="26">
        <f>+'App.2-BA_ERZ'!Q403+'App.2-BA_BRZ'!Q403+'App.2-BA_HRZ'!Q403+'App.2-BA_PRZ'!Q403</f>
        <v>2167706.6800000002</v>
      </c>
      <c r="R102" s="27">
        <f t="shared" si="160"/>
        <v>-104148076.00999999</v>
      </c>
      <c r="S102" s="28">
        <f t="shared" si="139"/>
        <v>138517313.14000005</v>
      </c>
      <c r="V102" s="23">
        <v>47</v>
      </c>
      <c r="W102" s="23">
        <v>1860</v>
      </c>
      <c r="X102" s="24" t="s">
        <v>42</v>
      </c>
      <c r="Y102" s="25">
        <f t="shared" si="140"/>
        <v>231581046.85000002</v>
      </c>
      <c r="Z102" s="25"/>
      <c r="AA102" s="25"/>
      <c r="AB102" s="25">
        <f t="shared" si="161"/>
        <v>231581046.85000002</v>
      </c>
      <c r="AC102" s="26">
        <v>13862671.849999992</v>
      </c>
      <c r="AD102" s="26">
        <v>-2778329.26</v>
      </c>
      <c r="AE102" s="27">
        <f t="shared" si="162"/>
        <v>242665389.44000003</v>
      </c>
      <c r="AF102" s="30"/>
      <c r="AG102" s="25">
        <f t="shared" si="141"/>
        <v>-89420688.470000431</v>
      </c>
      <c r="AH102" s="25"/>
      <c r="AI102" s="25"/>
      <c r="AJ102" s="25">
        <f t="shared" si="163"/>
        <v>-89420688.470000431</v>
      </c>
      <c r="AK102" s="26">
        <v>-16895094.109999999</v>
      </c>
      <c r="AL102" s="26">
        <v>2167706.6799999997</v>
      </c>
      <c r="AM102" s="27">
        <f t="shared" si="164"/>
        <v>-104148075.90000042</v>
      </c>
      <c r="AN102" s="28">
        <f t="shared" si="142"/>
        <v>138517313.5399996</v>
      </c>
      <c r="AP102" s="23">
        <v>47</v>
      </c>
      <c r="AQ102" s="23">
        <v>1860</v>
      </c>
      <c r="AR102" s="24" t="s">
        <v>42</v>
      </c>
      <c r="AS102" s="25">
        <f t="shared" si="143"/>
        <v>0</v>
      </c>
      <c r="AT102" s="25">
        <f t="shared" si="144"/>
        <v>0</v>
      </c>
      <c r="AU102" s="25">
        <f t="shared" si="145"/>
        <v>0</v>
      </c>
      <c r="AV102" s="25">
        <f t="shared" si="146"/>
        <v>0</v>
      </c>
      <c r="AW102" s="25">
        <f t="shared" si="147"/>
        <v>-0.28999998793005943</v>
      </c>
      <c r="AX102" s="25">
        <f t="shared" si="148"/>
        <v>0</v>
      </c>
      <c r="AY102" s="25">
        <f t="shared" si="149"/>
        <v>-0.28999999165534973</v>
      </c>
      <c r="AZ102" s="30"/>
      <c r="BA102" s="25">
        <f t="shared" si="165"/>
        <v>4.3213367462158203E-7</v>
      </c>
      <c r="BB102" s="25">
        <f t="shared" si="166"/>
        <v>0</v>
      </c>
      <c r="BC102" s="25">
        <f t="shared" si="167"/>
        <v>0</v>
      </c>
      <c r="BD102" s="25">
        <f t="shared" si="168"/>
        <v>4.3213367462158203E-7</v>
      </c>
      <c r="BE102" s="25">
        <f t="shared" si="169"/>
        <v>-0.10999999940395355</v>
      </c>
      <c r="BF102" s="25">
        <f t="shared" si="170"/>
        <v>0</v>
      </c>
      <c r="BG102" s="25">
        <f t="shared" si="171"/>
        <v>-0.10999956727027893</v>
      </c>
      <c r="BH102" s="25">
        <f t="shared" si="172"/>
        <v>-0.39999955892562866</v>
      </c>
    </row>
    <row r="103" spans="1:60" ht="15" x14ac:dyDescent="0.25">
      <c r="A103" s="46">
        <v>47</v>
      </c>
      <c r="B103" s="46">
        <v>1865</v>
      </c>
      <c r="C103" s="47" t="s">
        <v>43</v>
      </c>
      <c r="D103" s="25">
        <v>0</v>
      </c>
      <c r="E103" s="25"/>
      <c r="F103" s="998"/>
      <c r="G103" s="25"/>
      <c r="H103" s="26">
        <f>+'App.2-BA_ERZ'!H404+'App.2-BA_BRZ'!H404+'App.2-BA_HRZ'!H404+'App.2-BA_PRZ'!H404</f>
        <v>0</v>
      </c>
      <c r="I103" s="26">
        <f>+'App.2-BA_ERZ'!I404+'App.2-BA_BRZ'!I404+'App.2-BA_HRZ'!I404+'App.2-BA_PRZ'!I404</f>
        <v>0</v>
      </c>
      <c r="J103" s="27">
        <f t="shared" ref="J103" si="173">D103+H103+I103</f>
        <v>0</v>
      </c>
      <c r="K103" s="30"/>
      <c r="L103" s="45">
        <v>0</v>
      </c>
      <c r="M103" s="45"/>
      <c r="N103" s="25"/>
      <c r="O103" s="45">
        <f t="shared" ref="O103" si="174">SUM(L103:N103)</f>
        <v>0</v>
      </c>
      <c r="P103" s="26">
        <f>+'App.2-BA_ERZ'!P404+'App.2-BA_BRZ'!P404+'App.2-BA_HRZ'!P404+'App.2-BA_PRZ'!P404</f>
        <v>0</v>
      </c>
      <c r="Q103" s="26">
        <f>+'App.2-BA_ERZ'!Q404+'App.2-BA_BRZ'!Q404+'App.2-BA_HRZ'!Q404+'App.2-BA_PRZ'!Q404</f>
        <v>0</v>
      </c>
      <c r="R103" s="27">
        <f t="shared" ref="R103" si="175">L103+P103+Q103</f>
        <v>0</v>
      </c>
      <c r="S103" s="28">
        <f t="shared" si="139"/>
        <v>0</v>
      </c>
      <c r="V103" s="46">
        <v>47</v>
      </c>
      <c r="W103" s="46">
        <v>1865</v>
      </c>
      <c r="X103" s="47" t="s">
        <v>43</v>
      </c>
      <c r="Y103" s="25">
        <v>0</v>
      </c>
      <c r="Z103" s="25"/>
      <c r="AA103" s="25"/>
      <c r="AB103" s="25"/>
      <c r="AC103" s="26">
        <v>0</v>
      </c>
      <c r="AD103" s="26">
        <v>0</v>
      </c>
      <c r="AE103" s="27">
        <f t="shared" ref="AE103" si="176">Y103+AC103+AD103</f>
        <v>0</v>
      </c>
      <c r="AF103" s="30"/>
      <c r="AG103" s="45">
        <v>0</v>
      </c>
      <c r="AH103" s="45"/>
      <c r="AI103" s="25"/>
      <c r="AJ103" s="45">
        <f t="shared" si="163"/>
        <v>0</v>
      </c>
      <c r="AK103" s="26">
        <v>0</v>
      </c>
      <c r="AL103" s="26">
        <v>0</v>
      </c>
      <c r="AM103" s="27">
        <f t="shared" ref="AM103" si="177">AG103+AK103+AL103</f>
        <v>0</v>
      </c>
      <c r="AN103" s="28">
        <f t="shared" si="142"/>
        <v>0</v>
      </c>
      <c r="AP103" s="46">
        <v>47</v>
      </c>
      <c r="AQ103" s="46">
        <v>1865</v>
      </c>
      <c r="AR103" s="47" t="s">
        <v>43</v>
      </c>
      <c r="AS103" s="25">
        <f t="shared" si="143"/>
        <v>0</v>
      </c>
      <c r="AT103" s="25">
        <f t="shared" si="144"/>
        <v>0</v>
      </c>
      <c r="AU103" s="25">
        <f t="shared" si="145"/>
        <v>0</v>
      </c>
      <c r="AV103" s="25">
        <f t="shared" si="146"/>
        <v>0</v>
      </c>
      <c r="AW103" s="25">
        <f t="shared" si="147"/>
        <v>0</v>
      </c>
      <c r="AX103" s="25">
        <f t="shared" si="148"/>
        <v>0</v>
      </c>
      <c r="AY103" s="25">
        <f t="shared" si="149"/>
        <v>0</v>
      </c>
      <c r="AZ103" s="30"/>
      <c r="BA103" s="25">
        <f t="shared" si="165"/>
        <v>0</v>
      </c>
      <c r="BB103" s="25">
        <f t="shared" si="166"/>
        <v>0</v>
      </c>
      <c r="BC103" s="25">
        <f t="shared" si="167"/>
        <v>0</v>
      </c>
      <c r="BD103" s="25">
        <f t="shared" si="168"/>
        <v>0</v>
      </c>
      <c r="BE103" s="25">
        <f t="shared" si="169"/>
        <v>0</v>
      </c>
      <c r="BF103" s="25">
        <f t="shared" si="170"/>
        <v>0</v>
      </c>
      <c r="BG103" s="25">
        <f t="shared" si="171"/>
        <v>0</v>
      </c>
      <c r="BH103" s="25">
        <f t="shared" si="172"/>
        <v>0</v>
      </c>
    </row>
    <row r="104" spans="1:60" ht="15" x14ac:dyDescent="0.25">
      <c r="A104" s="23">
        <v>47</v>
      </c>
      <c r="B104" s="23">
        <v>1875</v>
      </c>
      <c r="C104" s="24" t="s">
        <v>44</v>
      </c>
      <c r="D104" s="25">
        <f t="shared" ref="D104:D131" si="178">J32</f>
        <v>2118900.58</v>
      </c>
      <c r="E104" s="25"/>
      <c r="F104" s="998"/>
      <c r="G104" s="25">
        <f t="shared" si="157"/>
        <v>2118900.58</v>
      </c>
      <c r="H104" s="26">
        <f>+'App.2-BA_ERZ'!H405+'App.2-BA_BRZ'!H405+'App.2-BA_HRZ'!H405+'App.2-BA_PRZ'!H405</f>
        <v>0</v>
      </c>
      <c r="I104" s="26">
        <f>+'App.2-BA_ERZ'!I405+'App.2-BA_BRZ'!I405+'App.2-BA_HRZ'!I405+'App.2-BA_PRZ'!I405</f>
        <v>0</v>
      </c>
      <c r="J104" s="27">
        <f t="shared" si="158"/>
        <v>2118900.58</v>
      </c>
      <c r="K104" s="30"/>
      <c r="L104" s="25">
        <f t="shared" ref="L104:L131" si="179">R32</f>
        <v>-577212.80000000005</v>
      </c>
      <c r="M104" s="25"/>
      <c r="N104" s="25"/>
      <c r="O104" s="25">
        <f t="shared" si="159"/>
        <v>-577212.80000000005</v>
      </c>
      <c r="P104" s="26">
        <f>+'App.2-BA_ERZ'!P405+'App.2-BA_BRZ'!P405+'App.2-BA_HRZ'!P405+'App.2-BA_PRZ'!P405</f>
        <v>-90578.77</v>
      </c>
      <c r="Q104" s="26">
        <f>+'App.2-BA_ERZ'!Q405+'App.2-BA_BRZ'!Q405+'App.2-BA_HRZ'!Q405+'App.2-BA_PRZ'!Q405</f>
        <v>0</v>
      </c>
      <c r="R104" s="27">
        <f t="shared" si="160"/>
        <v>-667791.57000000007</v>
      </c>
      <c r="S104" s="28">
        <f t="shared" si="139"/>
        <v>1451109.01</v>
      </c>
      <c r="V104" s="23">
        <v>47</v>
      </c>
      <c r="W104" s="23">
        <v>1875</v>
      </c>
      <c r="X104" s="24" t="s">
        <v>44</v>
      </c>
      <c r="Y104" s="25">
        <f t="shared" ref="Y104:Y131" si="180">AE32</f>
        <v>2118900.58</v>
      </c>
      <c r="Z104" s="25"/>
      <c r="AA104" s="25"/>
      <c r="AB104" s="25">
        <f t="shared" si="161"/>
        <v>2118900.58</v>
      </c>
      <c r="AC104" s="26">
        <v>0</v>
      </c>
      <c r="AD104" s="26">
        <v>0</v>
      </c>
      <c r="AE104" s="27">
        <f t="shared" si="162"/>
        <v>2118900.58</v>
      </c>
      <c r="AF104" s="30"/>
      <c r="AG104" s="25">
        <f t="shared" ref="AG104:AG131" si="181">AM32</f>
        <v>-577212.80000000005</v>
      </c>
      <c r="AH104" s="25"/>
      <c r="AI104" s="25"/>
      <c r="AJ104" s="25">
        <f t="shared" si="163"/>
        <v>-577212.80000000005</v>
      </c>
      <c r="AK104" s="26">
        <v>-90578.77</v>
      </c>
      <c r="AL104" s="26">
        <v>0</v>
      </c>
      <c r="AM104" s="27">
        <f t="shared" si="164"/>
        <v>-667791.57000000007</v>
      </c>
      <c r="AN104" s="28">
        <f t="shared" si="142"/>
        <v>1451109.01</v>
      </c>
      <c r="AP104" s="23">
        <v>47</v>
      </c>
      <c r="AQ104" s="23">
        <v>1875</v>
      </c>
      <c r="AR104" s="24" t="s">
        <v>44</v>
      </c>
      <c r="AS104" s="25">
        <f t="shared" si="143"/>
        <v>0</v>
      </c>
      <c r="AT104" s="25">
        <f t="shared" si="144"/>
        <v>0</v>
      </c>
      <c r="AU104" s="25">
        <f t="shared" si="145"/>
        <v>0</v>
      </c>
      <c r="AV104" s="25">
        <f t="shared" si="146"/>
        <v>0</v>
      </c>
      <c r="AW104" s="25">
        <f t="shared" si="147"/>
        <v>0</v>
      </c>
      <c r="AX104" s="25">
        <f t="shared" si="148"/>
        <v>0</v>
      </c>
      <c r="AY104" s="25">
        <f t="shared" si="149"/>
        <v>0</v>
      </c>
      <c r="AZ104" s="30"/>
      <c r="BA104" s="25">
        <f t="shared" si="165"/>
        <v>0</v>
      </c>
      <c r="BB104" s="25">
        <f t="shared" si="166"/>
        <v>0</v>
      </c>
      <c r="BC104" s="25">
        <f t="shared" si="167"/>
        <v>0</v>
      </c>
      <c r="BD104" s="25">
        <f t="shared" si="168"/>
        <v>0</v>
      </c>
      <c r="BE104" s="25">
        <f t="shared" si="169"/>
        <v>0</v>
      </c>
      <c r="BF104" s="25">
        <f t="shared" si="170"/>
        <v>0</v>
      </c>
      <c r="BG104" s="25">
        <f t="shared" si="171"/>
        <v>0</v>
      </c>
      <c r="BH104" s="25">
        <f t="shared" si="172"/>
        <v>0</v>
      </c>
    </row>
    <row r="105" spans="1:60" ht="15" x14ac:dyDescent="0.25">
      <c r="A105" s="23" t="s">
        <v>29</v>
      </c>
      <c r="B105" s="23">
        <v>1905</v>
      </c>
      <c r="C105" s="24" t="s">
        <v>30</v>
      </c>
      <c r="D105" s="25">
        <f t="shared" si="178"/>
        <v>0</v>
      </c>
      <c r="E105" s="25"/>
      <c r="F105" s="998"/>
      <c r="G105" s="25">
        <f t="shared" si="157"/>
        <v>0</v>
      </c>
      <c r="H105" s="26">
        <f>+'App.2-BA_ERZ'!H406+'App.2-BA_BRZ'!H406+'App.2-BA_HRZ'!H406+'App.2-BA_PRZ'!H406</f>
        <v>0</v>
      </c>
      <c r="I105" s="26">
        <f>+'App.2-BA_ERZ'!I406+'App.2-BA_BRZ'!I406+'App.2-BA_HRZ'!I406+'App.2-BA_PRZ'!I406</f>
        <v>0</v>
      </c>
      <c r="J105" s="27">
        <f t="shared" si="158"/>
        <v>0</v>
      </c>
      <c r="K105" s="30"/>
      <c r="L105" s="25">
        <f t="shared" si="179"/>
        <v>0</v>
      </c>
      <c r="M105" s="25"/>
      <c r="N105" s="25"/>
      <c r="O105" s="25">
        <f t="shared" si="159"/>
        <v>0</v>
      </c>
      <c r="P105" s="26">
        <f>+'App.2-BA_ERZ'!P406+'App.2-BA_BRZ'!P406+'App.2-BA_HRZ'!P406+'App.2-BA_PRZ'!P406</f>
        <v>0</v>
      </c>
      <c r="Q105" s="26">
        <f>+'App.2-BA_ERZ'!Q406+'App.2-BA_BRZ'!Q406+'App.2-BA_HRZ'!Q406+'App.2-BA_PRZ'!Q406</f>
        <v>0</v>
      </c>
      <c r="R105" s="27">
        <f t="shared" si="160"/>
        <v>0</v>
      </c>
      <c r="S105" s="28">
        <f t="shared" si="139"/>
        <v>0</v>
      </c>
      <c r="V105" s="23" t="s">
        <v>29</v>
      </c>
      <c r="W105" s="23">
        <v>1905</v>
      </c>
      <c r="X105" s="24" t="s">
        <v>30</v>
      </c>
      <c r="Y105" s="25">
        <f t="shared" si="180"/>
        <v>0</v>
      </c>
      <c r="Z105" s="25"/>
      <c r="AA105" s="25"/>
      <c r="AB105" s="25">
        <f t="shared" si="161"/>
        <v>0</v>
      </c>
      <c r="AC105" s="26">
        <v>0</v>
      </c>
      <c r="AD105" s="26">
        <v>0</v>
      </c>
      <c r="AE105" s="27">
        <f t="shared" si="162"/>
        <v>0</v>
      </c>
      <c r="AF105" s="30"/>
      <c r="AG105" s="25">
        <f t="shared" si="181"/>
        <v>0</v>
      </c>
      <c r="AH105" s="25"/>
      <c r="AI105" s="25"/>
      <c r="AJ105" s="25">
        <f t="shared" si="163"/>
        <v>0</v>
      </c>
      <c r="AK105" s="26">
        <v>0</v>
      </c>
      <c r="AL105" s="26">
        <v>0</v>
      </c>
      <c r="AM105" s="27">
        <f t="shared" si="164"/>
        <v>0</v>
      </c>
      <c r="AN105" s="28">
        <f t="shared" si="142"/>
        <v>0</v>
      </c>
      <c r="AP105" s="23" t="s">
        <v>29</v>
      </c>
      <c r="AQ105" s="23">
        <v>1905</v>
      </c>
      <c r="AR105" s="24" t="s">
        <v>30</v>
      </c>
      <c r="AS105" s="25">
        <f t="shared" si="143"/>
        <v>0</v>
      </c>
      <c r="AT105" s="25">
        <f t="shared" si="144"/>
        <v>0</v>
      </c>
      <c r="AU105" s="25">
        <f t="shared" si="145"/>
        <v>0</v>
      </c>
      <c r="AV105" s="25">
        <f t="shared" si="146"/>
        <v>0</v>
      </c>
      <c r="AW105" s="25">
        <f t="shared" si="147"/>
        <v>0</v>
      </c>
      <c r="AX105" s="25">
        <f t="shared" si="148"/>
        <v>0</v>
      </c>
      <c r="AY105" s="25">
        <f t="shared" si="149"/>
        <v>0</v>
      </c>
      <c r="AZ105" s="30"/>
      <c r="BA105" s="25">
        <f t="shared" si="165"/>
        <v>0</v>
      </c>
      <c r="BB105" s="25">
        <f t="shared" si="166"/>
        <v>0</v>
      </c>
      <c r="BC105" s="25">
        <f t="shared" si="167"/>
        <v>0</v>
      </c>
      <c r="BD105" s="25">
        <f t="shared" si="168"/>
        <v>0</v>
      </c>
      <c r="BE105" s="25">
        <f t="shared" si="169"/>
        <v>0</v>
      </c>
      <c r="BF105" s="25">
        <f t="shared" si="170"/>
        <v>0</v>
      </c>
      <c r="BG105" s="25">
        <f t="shared" si="171"/>
        <v>0</v>
      </c>
      <c r="BH105" s="25">
        <f t="shared" si="172"/>
        <v>0</v>
      </c>
    </row>
    <row r="106" spans="1:60" ht="15" x14ac:dyDescent="0.25">
      <c r="A106" s="23">
        <v>47</v>
      </c>
      <c r="B106" s="23">
        <v>1908</v>
      </c>
      <c r="C106" s="24" t="s">
        <v>45</v>
      </c>
      <c r="D106" s="25">
        <f t="shared" si="178"/>
        <v>81238046.673883736</v>
      </c>
      <c r="E106" s="25"/>
      <c r="F106" s="998"/>
      <c r="G106" s="25">
        <f t="shared" si="157"/>
        <v>81238046.673883736</v>
      </c>
      <c r="H106" s="26">
        <f>+'App.2-BA_ERZ'!H407+'App.2-BA_BRZ'!H407+'App.2-BA_HRZ'!H407+'App.2-BA_PRZ'!H407</f>
        <v>5349185.53</v>
      </c>
      <c r="I106" s="26">
        <f>+'App.2-BA_ERZ'!I407+'App.2-BA_BRZ'!I407+'App.2-BA_HRZ'!I407+'App.2-BA_PRZ'!I407</f>
        <v>-1410882.02</v>
      </c>
      <c r="J106" s="27">
        <f t="shared" si="158"/>
        <v>85176350.183883741</v>
      </c>
      <c r="K106" s="30"/>
      <c r="L106" s="25">
        <f t="shared" si="179"/>
        <v>-14905130.6</v>
      </c>
      <c r="M106" s="25"/>
      <c r="N106" s="25"/>
      <c r="O106" s="25">
        <f t="shared" si="159"/>
        <v>-14905130.6</v>
      </c>
      <c r="P106" s="26">
        <f>+'App.2-BA_ERZ'!P407+'App.2-BA_BRZ'!P407+'App.2-BA_HRZ'!P407+'App.2-BA_PRZ'!P407</f>
        <v>-2219567.1400000006</v>
      </c>
      <c r="Q106" s="26">
        <f>+'App.2-BA_ERZ'!Q407+'App.2-BA_BRZ'!Q407+'App.2-BA_HRZ'!Q407+'App.2-BA_PRZ'!Q407</f>
        <v>479619.7</v>
      </c>
      <c r="R106" s="27">
        <f t="shared" si="160"/>
        <v>-16645078.040000003</v>
      </c>
      <c r="S106" s="28">
        <f t="shared" si="139"/>
        <v>68531272.143883735</v>
      </c>
      <c r="V106" s="23">
        <v>47</v>
      </c>
      <c r="W106" s="23">
        <v>1908</v>
      </c>
      <c r="X106" s="24" t="s">
        <v>45</v>
      </c>
      <c r="Y106" s="25">
        <f t="shared" si="180"/>
        <v>81238046.670000002</v>
      </c>
      <c r="Z106" s="25"/>
      <c r="AA106" s="25"/>
      <c r="AB106" s="25">
        <f t="shared" si="161"/>
        <v>81238046.670000002</v>
      </c>
      <c r="AC106" s="26">
        <v>5349185.53</v>
      </c>
      <c r="AD106" s="26">
        <v>-1410882.02</v>
      </c>
      <c r="AE106" s="27">
        <f t="shared" si="162"/>
        <v>85176350.180000007</v>
      </c>
      <c r="AF106" s="30"/>
      <c r="AG106" s="25">
        <f t="shared" si="181"/>
        <v>-14905130.610000001</v>
      </c>
      <c r="AH106" s="25"/>
      <c r="AI106" s="25"/>
      <c r="AJ106" s="25">
        <f t="shared" si="163"/>
        <v>-14905130.610000001</v>
      </c>
      <c r="AK106" s="26">
        <v>-2219567.54</v>
      </c>
      <c r="AL106" s="26">
        <v>479619.7</v>
      </c>
      <c r="AM106" s="27">
        <f t="shared" si="164"/>
        <v>-16645078.450000003</v>
      </c>
      <c r="AN106" s="28">
        <f t="shared" si="142"/>
        <v>68531271.730000004</v>
      </c>
      <c r="AP106" s="23">
        <v>47</v>
      </c>
      <c r="AQ106" s="23">
        <v>1908</v>
      </c>
      <c r="AR106" s="24" t="s">
        <v>45</v>
      </c>
      <c r="AS106" s="25">
        <f t="shared" si="143"/>
        <v>3.8837343454360962E-3</v>
      </c>
      <c r="AT106" s="25">
        <f t="shared" si="144"/>
        <v>0</v>
      </c>
      <c r="AU106" s="25">
        <f t="shared" si="145"/>
        <v>0</v>
      </c>
      <c r="AV106" s="25">
        <f t="shared" si="146"/>
        <v>3.8837343454360962E-3</v>
      </c>
      <c r="AW106" s="25">
        <f t="shared" si="147"/>
        <v>0</v>
      </c>
      <c r="AX106" s="25">
        <f t="shared" si="148"/>
        <v>0</v>
      </c>
      <c r="AY106" s="25">
        <f t="shared" si="149"/>
        <v>3.8837343454360962E-3</v>
      </c>
      <c r="AZ106" s="30"/>
      <c r="BA106" s="25">
        <f t="shared" si="165"/>
        <v>1.0000001639127731E-2</v>
      </c>
      <c r="BB106" s="25">
        <f t="shared" si="166"/>
        <v>0</v>
      </c>
      <c r="BC106" s="25">
        <f t="shared" si="167"/>
        <v>0</v>
      </c>
      <c r="BD106" s="25">
        <f t="shared" si="168"/>
        <v>1.0000001639127731E-2</v>
      </c>
      <c r="BE106" s="25">
        <f t="shared" si="169"/>
        <v>0.39999999944120646</v>
      </c>
      <c r="BF106" s="25">
        <f t="shared" si="170"/>
        <v>0</v>
      </c>
      <c r="BG106" s="25">
        <f t="shared" si="171"/>
        <v>0.41000000014901161</v>
      </c>
      <c r="BH106" s="25">
        <f t="shared" si="172"/>
        <v>0.41388373076915741</v>
      </c>
    </row>
    <row r="107" spans="1:60" ht="15" x14ac:dyDescent="0.25">
      <c r="A107" s="23">
        <v>13</v>
      </c>
      <c r="B107" s="23">
        <v>1910</v>
      </c>
      <c r="C107" s="24" t="s">
        <v>32</v>
      </c>
      <c r="D107" s="25">
        <f t="shared" si="178"/>
        <v>0</v>
      </c>
      <c r="E107" s="25"/>
      <c r="F107" s="998"/>
      <c r="G107" s="25">
        <f t="shared" si="157"/>
        <v>0</v>
      </c>
      <c r="H107" s="26">
        <f>+'App.2-BA_ERZ'!H408+'App.2-BA_BRZ'!H408+'App.2-BA_HRZ'!H408+'App.2-BA_PRZ'!H408</f>
        <v>0</v>
      </c>
      <c r="I107" s="26">
        <f>+'App.2-BA_ERZ'!I408+'App.2-BA_BRZ'!I408+'App.2-BA_HRZ'!I408+'App.2-BA_PRZ'!I408</f>
        <v>0</v>
      </c>
      <c r="J107" s="27">
        <f t="shared" si="158"/>
        <v>0</v>
      </c>
      <c r="K107" s="30"/>
      <c r="L107" s="25">
        <f t="shared" si="179"/>
        <v>0</v>
      </c>
      <c r="M107" s="25"/>
      <c r="N107" s="25"/>
      <c r="O107" s="25">
        <f t="shared" si="159"/>
        <v>0</v>
      </c>
      <c r="P107" s="26">
        <f>+'App.2-BA_ERZ'!P408+'App.2-BA_BRZ'!P408+'App.2-BA_HRZ'!P408+'App.2-BA_PRZ'!P408</f>
        <v>0</v>
      </c>
      <c r="Q107" s="26">
        <f>+'App.2-BA_ERZ'!Q408+'App.2-BA_BRZ'!Q408+'App.2-BA_HRZ'!Q408+'App.2-BA_PRZ'!Q408</f>
        <v>0</v>
      </c>
      <c r="R107" s="27">
        <f t="shared" si="160"/>
        <v>0</v>
      </c>
      <c r="S107" s="28">
        <f t="shared" si="139"/>
        <v>0</v>
      </c>
      <c r="V107" s="23">
        <v>13</v>
      </c>
      <c r="W107" s="23">
        <v>1910</v>
      </c>
      <c r="X107" s="24" t="s">
        <v>32</v>
      </c>
      <c r="Y107" s="25">
        <f t="shared" si="180"/>
        <v>0</v>
      </c>
      <c r="Z107" s="25"/>
      <c r="AA107" s="25"/>
      <c r="AB107" s="25">
        <f t="shared" si="161"/>
        <v>0</v>
      </c>
      <c r="AC107" s="26">
        <v>0</v>
      </c>
      <c r="AD107" s="26">
        <v>0</v>
      </c>
      <c r="AE107" s="27">
        <f t="shared" si="162"/>
        <v>0</v>
      </c>
      <c r="AF107" s="30"/>
      <c r="AG107" s="25">
        <f t="shared" si="181"/>
        <v>0</v>
      </c>
      <c r="AH107" s="25"/>
      <c r="AI107" s="25"/>
      <c r="AJ107" s="25">
        <f t="shared" si="163"/>
        <v>0</v>
      </c>
      <c r="AK107" s="26">
        <v>0</v>
      </c>
      <c r="AL107" s="26">
        <v>0</v>
      </c>
      <c r="AM107" s="27">
        <f t="shared" si="164"/>
        <v>0</v>
      </c>
      <c r="AN107" s="28">
        <f t="shared" si="142"/>
        <v>0</v>
      </c>
      <c r="AP107" s="23">
        <v>13</v>
      </c>
      <c r="AQ107" s="23">
        <v>1910</v>
      </c>
      <c r="AR107" s="24" t="s">
        <v>32</v>
      </c>
      <c r="AS107" s="25">
        <f t="shared" si="143"/>
        <v>0</v>
      </c>
      <c r="AT107" s="25">
        <f t="shared" si="144"/>
        <v>0</v>
      </c>
      <c r="AU107" s="25">
        <f t="shared" si="145"/>
        <v>0</v>
      </c>
      <c r="AV107" s="25">
        <f t="shared" si="146"/>
        <v>0</v>
      </c>
      <c r="AW107" s="25">
        <f t="shared" si="147"/>
        <v>0</v>
      </c>
      <c r="AX107" s="25">
        <f t="shared" si="148"/>
        <v>0</v>
      </c>
      <c r="AY107" s="25">
        <f t="shared" si="149"/>
        <v>0</v>
      </c>
      <c r="AZ107" s="30"/>
      <c r="BA107" s="25">
        <f t="shared" si="165"/>
        <v>0</v>
      </c>
      <c r="BB107" s="25">
        <f t="shared" si="166"/>
        <v>0</v>
      </c>
      <c r="BC107" s="25">
        <f t="shared" si="167"/>
        <v>0</v>
      </c>
      <c r="BD107" s="25">
        <f t="shared" si="168"/>
        <v>0</v>
      </c>
      <c r="BE107" s="25">
        <f t="shared" si="169"/>
        <v>0</v>
      </c>
      <c r="BF107" s="25">
        <f t="shared" si="170"/>
        <v>0</v>
      </c>
      <c r="BG107" s="25">
        <f t="shared" si="171"/>
        <v>0</v>
      </c>
      <c r="BH107" s="25">
        <f t="shared" si="172"/>
        <v>0</v>
      </c>
    </row>
    <row r="108" spans="1:60" ht="15" x14ac:dyDescent="0.25">
      <c r="A108" s="23">
        <v>8</v>
      </c>
      <c r="B108" s="23">
        <v>1915</v>
      </c>
      <c r="C108" s="24" t="s">
        <v>46</v>
      </c>
      <c r="D108" s="25">
        <f t="shared" si="178"/>
        <v>15486784.0825</v>
      </c>
      <c r="E108" s="25"/>
      <c r="F108" s="998"/>
      <c r="G108" s="25">
        <f t="shared" si="157"/>
        <v>15486784.0825</v>
      </c>
      <c r="H108" s="26">
        <f>+'App.2-BA_ERZ'!H409+'App.2-BA_BRZ'!H409+'App.2-BA_HRZ'!H409+'App.2-BA_PRZ'!H409</f>
        <v>233280.63999999998</v>
      </c>
      <c r="I108" s="26">
        <f>+'App.2-BA_ERZ'!I409+'App.2-BA_BRZ'!I409+'App.2-BA_HRZ'!I409+'App.2-BA_PRZ'!I409</f>
        <v>0</v>
      </c>
      <c r="J108" s="27">
        <f t="shared" si="158"/>
        <v>15720064.7225</v>
      </c>
      <c r="K108" s="30"/>
      <c r="L108" s="25">
        <f t="shared" si="179"/>
        <v>-10171168.180000003</v>
      </c>
      <c r="M108" s="25"/>
      <c r="N108" s="25"/>
      <c r="O108" s="25">
        <f t="shared" si="159"/>
        <v>-10171168.180000003</v>
      </c>
      <c r="P108" s="26">
        <f>+'App.2-BA_ERZ'!P409+'App.2-BA_BRZ'!P409+'App.2-BA_HRZ'!P409+'App.2-BA_PRZ'!P409</f>
        <v>-725984.26</v>
      </c>
      <c r="Q108" s="26">
        <f>+'App.2-BA_ERZ'!Q409+'App.2-BA_BRZ'!Q409+'App.2-BA_HRZ'!Q409+'App.2-BA_PRZ'!Q409</f>
        <v>0</v>
      </c>
      <c r="R108" s="27">
        <f t="shared" si="160"/>
        <v>-10897152.440000003</v>
      </c>
      <c r="S108" s="28">
        <f t="shared" si="139"/>
        <v>4822912.2824999969</v>
      </c>
      <c r="V108" s="23">
        <v>8</v>
      </c>
      <c r="W108" s="23">
        <v>1915</v>
      </c>
      <c r="X108" s="24" t="s">
        <v>46</v>
      </c>
      <c r="Y108" s="25">
        <f t="shared" si="180"/>
        <v>15486784.079999998</v>
      </c>
      <c r="Z108" s="25"/>
      <c r="AA108" s="25"/>
      <c r="AB108" s="25">
        <f t="shared" si="161"/>
        <v>15486784.079999998</v>
      </c>
      <c r="AC108" s="26">
        <v>233280.98000000173</v>
      </c>
      <c r="AD108" s="26">
        <v>0</v>
      </c>
      <c r="AE108" s="27">
        <f t="shared" si="162"/>
        <v>15720065.060000001</v>
      </c>
      <c r="AF108" s="30"/>
      <c r="AG108" s="25">
        <f t="shared" si="181"/>
        <v>-10171168.180000003</v>
      </c>
      <c r="AH108" s="25"/>
      <c r="AI108" s="25"/>
      <c r="AJ108" s="25">
        <f t="shared" si="163"/>
        <v>-10171168.180000003</v>
      </c>
      <c r="AK108" s="26">
        <v>-725984.59999999986</v>
      </c>
      <c r="AL108" s="26">
        <v>0</v>
      </c>
      <c r="AM108" s="27">
        <f t="shared" si="164"/>
        <v>-10897152.780000003</v>
      </c>
      <c r="AN108" s="28">
        <f t="shared" si="142"/>
        <v>4822912.2799999975</v>
      </c>
      <c r="AP108" s="23">
        <v>8</v>
      </c>
      <c r="AQ108" s="23">
        <v>1915</v>
      </c>
      <c r="AR108" s="24" t="s">
        <v>46</v>
      </c>
      <c r="AS108" s="25">
        <f t="shared" si="143"/>
        <v>2.5000013411045074E-3</v>
      </c>
      <c r="AT108" s="25">
        <f t="shared" si="144"/>
        <v>0</v>
      </c>
      <c r="AU108" s="25">
        <f t="shared" si="145"/>
        <v>0</v>
      </c>
      <c r="AV108" s="25">
        <f t="shared" si="146"/>
        <v>2.5000013411045074E-3</v>
      </c>
      <c r="AW108" s="25">
        <f t="shared" si="147"/>
        <v>-0.34000000174273737</v>
      </c>
      <c r="AX108" s="25">
        <f t="shared" si="148"/>
        <v>0</v>
      </c>
      <c r="AY108" s="25">
        <f t="shared" si="149"/>
        <v>-0.33750000037252903</v>
      </c>
      <c r="AZ108" s="30"/>
      <c r="BA108" s="25">
        <f t="shared" si="165"/>
        <v>0</v>
      </c>
      <c r="BB108" s="25">
        <f t="shared" si="166"/>
        <v>0</v>
      </c>
      <c r="BC108" s="25">
        <f t="shared" si="167"/>
        <v>0</v>
      </c>
      <c r="BD108" s="25">
        <f t="shared" si="168"/>
        <v>0</v>
      </c>
      <c r="BE108" s="25">
        <f t="shared" si="169"/>
        <v>0.33999999985098839</v>
      </c>
      <c r="BF108" s="25">
        <f t="shared" si="170"/>
        <v>0</v>
      </c>
      <c r="BG108" s="25">
        <f t="shared" si="171"/>
        <v>0.33999999985098839</v>
      </c>
      <c r="BH108" s="25">
        <f t="shared" si="172"/>
        <v>2.4999994784593582E-3</v>
      </c>
    </row>
    <row r="109" spans="1:60" ht="15" x14ac:dyDescent="0.25">
      <c r="A109" s="23">
        <v>10</v>
      </c>
      <c r="B109" s="23">
        <v>1920</v>
      </c>
      <c r="C109" s="24" t="s">
        <v>47</v>
      </c>
      <c r="D109" s="25">
        <f t="shared" si="178"/>
        <v>26241165.677999996</v>
      </c>
      <c r="E109" s="25"/>
      <c r="F109" s="998"/>
      <c r="G109" s="25">
        <f t="shared" si="157"/>
        <v>26241165.677999996</v>
      </c>
      <c r="H109" s="26">
        <f>+'App.2-BA_ERZ'!H410+'App.2-BA_BRZ'!H410+'App.2-BA_HRZ'!H410+'App.2-BA_PRZ'!H410</f>
        <v>1780834.55</v>
      </c>
      <c r="I109" s="26">
        <f>+'App.2-BA_ERZ'!I410+'App.2-BA_BRZ'!I410+'App.2-BA_HRZ'!I410+'App.2-BA_PRZ'!I410</f>
        <v>-487522.5</v>
      </c>
      <c r="J109" s="27">
        <f t="shared" si="158"/>
        <v>27534477.727999996</v>
      </c>
      <c r="K109" s="30"/>
      <c r="L109" s="25">
        <f t="shared" si="179"/>
        <v>-19272108.300000001</v>
      </c>
      <c r="M109" s="25"/>
      <c r="N109" s="25"/>
      <c r="O109" s="25">
        <f t="shared" si="159"/>
        <v>-19272108.300000001</v>
      </c>
      <c r="P109" s="26">
        <f>+'App.2-BA_ERZ'!P410+'App.2-BA_BRZ'!P410+'App.2-BA_HRZ'!P410+'App.2-BA_PRZ'!P410</f>
        <v>-2869117.27</v>
      </c>
      <c r="Q109" s="26">
        <f>+'App.2-BA_ERZ'!Q410+'App.2-BA_BRZ'!Q410+'App.2-BA_HRZ'!Q410+'App.2-BA_PRZ'!Q410</f>
        <v>472168.02</v>
      </c>
      <c r="R109" s="27">
        <f t="shared" si="160"/>
        <v>-21669057.550000001</v>
      </c>
      <c r="S109" s="28">
        <f t="shared" si="139"/>
        <v>5865420.1779999956</v>
      </c>
      <c r="V109" s="23">
        <v>10</v>
      </c>
      <c r="W109" s="23">
        <v>1920</v>
      </c>
      <c r="X109" s="24" t="s">
        <v>47</v>
      </c>
      <c r="Y109" s="25">
        <f t="shared" si="180"/>
        <v>26241165.709999997</v>
      </c>
      <c r="Z109" s="25"/>
      <c r="AA109" s="25"/>
      <c r="AB109" s="25">
        <f t="shared" si="161"/>
        <v>26241165.709999997</v>
      </c>
      <c r="AC109" s="26">
        <v>1780834.9000000167</v>
      </c>
      <c r="AD109" s="26">
        <v>-487522.5</v>
      </c>
      <c r="AE109" s="27">
        <f t="shared" si="162"/>
        <v>27534478.110000014</v>
      </c>
      <c r="AF109" s="30"/>
      <c r="AG109" s="25">
        <f t="shared" si="181"/>
        <v>-19272108.329999994</v>
      </c>
      <c r="AH109" s="25"/>
      <c r="AI109" s="25"/>
      <c r="AJ109" s="25">
        <f t="shared" si="163"/>
        <v>-19272108.329999994</v>
      </c>
      <c r="AK109" s="26">
        <v>-2869117.5600000084</v>
      </c>
      <c r="AL109" s="26">
        <v>472168.02</v>
      </c>
      <c r="AM109" s="27">
        <f t="shared" si="164"/>
        <v>-21669057.870000005</v>
      </c>
      <c r="AN109" s="28">
        <f t="shared" si="142"/>
        <v>5865420.2400000095</v>
      </c>
      <c r="AP109" s="23">
        <v>10</v>
      </c>
      <c r="AQ109" s="23">
        <v>1920</v>
      </c>
      <c r="AR109" s="24" t="s">
        <v>47</v>
      </c>
      <c r="AS109" s="25">
        <f t="shared" si="143"/>
        <v>-3.2000001519918442E-2</v>
      </c>
      <c r="AT109" s="25">
        <f t="shared" si="144"/>
        <v>0</v>
      </c>
      <c r="AU109" s="25">
        <f t="shared" si="145"/>
        <v>0</v>
      </c>
      <c r="AV109" s="25">
        <f t="shared" si="146"/>
        <v>-3.2000001519918442E-2</v>
      </c>
      <c r="AW109" s="25">
        <f t="shared" si="147"/>
        <v>-0.35000001662410796</v>
      </c>
      <c r="AX109" s="25">
        <f t="shared" si="148"/>
        <v>0</v>
      </c>
      <c r="AY109" s="25">
        <f t="shared" si="149"/>
        <v>-0.38200001791119576</v>
      </c>
      <c r="AZ109" s="30"/>
      <c r="BA109" s="25">
        <f t="shared" si="165"/>
        <v>2.9999993741512299E-2</v>
      </c>
      <c r="BB109" s="25">
        <f t="shared" si="166"/>
        <v>0</v>
      </c>
      <c r="BC109" s="25">
        <f t="shared" si="167"/>
        <v>0</v>
      </c>
      <c r="BD109" s="25">
        <f t="shared" si="168"/>
        <v>2.9999993741512299E-2</v>
      </c>
      <c r="BE109" s="25">
        <f t="shared" si="169"/>
        <v>0.29000000841915607</v>
      </c>
      <c r="BF109" s="25">
        <f t="shared" si="170"/>
        <v>0</v>
      </c>
      <c r="BG109" s="25">
        <f t="shared" si="171"/>
        <v>0.32000000402331352</v>
      </c>
      <c r="BH109" s="25">
        <f t="shared" si="172"/>
        <v>-6.2000013887882233E-2</v>
      </c>
    </row>
    <row r="110" spans="1:60" ht="15" x14ac:dyDescent="0.25">
      <c r="A110" s="23">
        <v>10</v>
      </c>
      <c r="B110" s="23">
        <v>1930</v>
      </c>
      <c r="C110" s="24" t="s">
        <v>48</v>
      </c>
      <c r="D110" s="25">
        <f t="shared" si="178"/>
        <v>50911722.830000006</v>
      </c>
      <c r="E110" s="25"/>
      <c r="F110" s="998"/>
      <c r="G110" s="25">
        <f t="shared" si="157"/>
        <v>50911722.830000006</v>
      </c>
      <c r="H110" s="26">
        <f>+'App.2-BA_ERZ'!H411+'App.2-BA_BRZ'!H411+'App.2-BA_HRZ'!H411+'App.2-BA_PRZ'!H411</f>
        <v>6967422.2499999991</v>
      </c>
      <c r="I110" s="26">
        <f>+'App.2-BA_ERZ'!I411+'App.2-BA_BRZ'!I411+'App.2-BA_HRZ'!I411+'App.2-BA_PRZ'!I411</f>
        <v>2600682.9900000002</v>
      </c>
      <c r="J110" s="27">
        <f t="shared" si="158"/>
        <v>60479828.070000008</v>
      </c>
      <c r="K110" s="30"/>
      <c r="L110" s="25">
        <f t="shared" si="179"/>
        <v>-27485354.109999999</v>
      </c>
      <c r="M110" s="25"/>
      <c r="N110" s="25"/>
      <c r="O110" s="25">
        <f t="shared" si="159"/>
        <v>-27485354.109999999</v>
      </c>
      <c r="P110" s="26">
        <f>+'App.2-BA_ERZ'!P411+'App.2-BA_BRZ'!P411+'App.2-BA_HRZ'!P411+'App.2-BA_PRZ'!P411</f>
        <v>-4537172.25</v>
      </c>
      <c r="Q110" s="26">
        <f>+'App.2-BA_ERZ'!Q411+'App.2-BA_BRZ'!Q411+'App.2-BA_HRZ'!Q411+'App.2-BA_PRZ'!Q411</f>
        <v>-2690635.91</v>
      </c>
      <c r="R110" s="27">
        <f t="shared" si="160"/>
        <v>-34713162.269999996</v>
      </c>
      <c r="S110" s="28">
        <f t="shared" si="139"/>
        <v>25766665.800000012</v>
      </c>
      <c r="V110" s="23">
        <v>10</v>
      </c>
      <c r="W110" s="23">
        <v>1930</v>
      </c>
      <c r="X110" s="24" t="s">
        <v>48</v>
      </c>
      <c r="Y110" s="25">
        <f t="shared" si="180"/>
        <v>50911722.829999983</v>
      </c>
      <c r="Z110" s="25"/>
      <c r="AA110" s="25"/>
      <c r="AB110" s="25">
        <f t="shared" si="161"/>
        <v>50911722.829999983</v>
      </c>
      <c r="AC110" s="26">
        <v>6967422.4800000032</v>
      </c>
      <c r="AD110" s="26">
        <v>2600682.9900000002</v>
      </c>
      <c r="AE110" s="27">
        <f t="shared" si="162"/>
        <v>60479828.29999999</v>
      </c>
      <c r="AF110" s="30"/>
      <c r="AG110" s="25">
        <f t="shared" si="181"/>
        <v>-27485354.109999992</v>
      </c>
      <c r="AH110" s="25"/>
      <c r="AI110" s="25"/>
      <c r="AJ110" s="25">
        <f t="shared" si="163"/>
        <v>-27485354.109999992</v>
      </c>
      <c r="AK110" s="26">
        <v>-4537172.1100000031</v>
      </c>
      <c r="AL110" s="26">
        <v>-2690635.91</v>
      </c>
      <c r="AM110" s="27">
        <f t="shared" si="164"/>
        <v>-34713162.129999995</v>
      </c>
      <c r="AN110" s="28">
        <f t="shared" si="142"/>
        <v>25766666.169999994</v>
      </c>
      <c r="AP110" s="23">
        <v>10</v>
      </c>
      <c r="AQ110" s="23">
        <v>1930</v>
      </c>
      <c r="AR110" s="24" t="s">
        <v>48</v>
      </c>
      <c r="AS110" s="25">
        <f t="shared" si="143"/>
        <v>0</v>
      </c>
      <c r="AT110" s="25">
        <f t="shared" si="144"/>
        <v>0</v>
      </c>
      <c r="AU110" s="25">
        <f t="shared" si="145"/>
        <v>0</v>
      </c>
      <c r="AV110" s="25">
        <f t="shared" si="146"/>
        <v>0</v>
      </c>
      <c r="AW110" s="25">
        <f t="shared" si="147"/>
        <v>-0.23000000417232513</v>
      </c>
      <c r="AX110" s="25">
        <f t="shared" si="148"/>
        <v>0</v>
      </c>
      <c r="AY110" s="25">
        <f t="shared" si="149"/>
        <v>-0.22999998182058334</v>
      </c>
      <c r="AZ110" s="30"/>
      <c r="BA110" s="25">
        <f t="shared" si="165"/>
        <v>0</v>
      </c>
      <c r="BB110" s="25">
        <f t="shared" si="166"/>
        <v>0</v>
      </c>
      <c r="BC110" s="25">
        <f t="shared" si="167"/>
        <v>0</v>
      </c>
      <c r="BD110" s="25">
        <f t="shared" si="168"/>
        <v>0</v>
      </c>
      <c r="BE110" s="25">
        <f t="shared" si="169"/>
        <v>-0.13999999687075615</v>
      </c>
      <c r="BF110" s="25">
        <f t="shared" si="170"/>
        <v>0</v>
      </c>
      <c r="BG110" s="25">
        <f t="shared" si="171"/>
        <v>-0.14000000059604645</v>
      </c>
      <c r="BH110" s="25">
        <f t="shared" si="172"/>
        <v>-0.36999998241662979</v>
      </c>
    </row>
    <row r="111" spans="1:60" ht="15" x14ac:dyDescent="0.25">
      <c r="A111" s="23">
        <v>8</v>
      </c>
      <c r="B111" s="23">
        <v>1935</v>
      </c>
      <c r="C111" s="24" t="s">
        <v>49</v>
      </c>
      <c r="D111" s="25">
        <f t="shared" si="178"/>
        <v>967710.40242536645</v>
      </c>
      <c r="E111" s="25"/>
      <c r="F111" s="998"/>
      <c r="G111" s="25">
        <f t="shared" si="157"/>
        <v>967710.40242536645</v>
      </c>
      <c r="H111" s="26">
        <f>+'App.2-BA_ERZ'!H412+'App.2-BA_BRZ'!H412+'App.2-BA_HRZ'!H412+'App.2-BA_PRZ'!H412</f>
        <v>0</v>
      </c>
      <c r="I111" s="26">
        <f>+'App.2-BA_ERZ'!I412+'App.2-BA_BRZ'!I412+'App.2-BA_HRZ'!I412+'App.2-BA_PRZ'!I412</f>
        <v>0</v>
      </c>
      <c r="J111" s="27">
        <f t="shared" si="158"/>
        <v>967710.40242536645</v>
      </c>
      <c r="K111" s="30"/>
      <c r="L111" s="25">
        <f t="shared" si="179"/>
        <v>-543550.5</v>
      </c>
      <c r="M111" s="25"/>
      <c r="N111" s="25"/>
      <c r="O111" s="25">
        <f t="shared" si="159"/>
        <v>-543550.5</v>
      </c>
      <c r="P111" s="26">
        <f>+'App.2-BA_ERZ'!P412+'App.2-BA_BRZ'!P412+'App.2-BA_HRZ'!P412+'App.2-BA_PRZ'!P412</f>
        <v>-100873.47</v>
      </c>
      <c r="Q111" s="26">
        <f>+'App.2-BA_ERZ'!Q412+'App.2-BA_BRZ'!Q412+'App.2-BA_HRZ'!Q412+'App.2-BA_PRZ'!Q412</f>
        <v>0</v>
      </c>
      <c r="R111" s="27">
        <f t="shared" si="160"/>
        <v>-644423.97</v>
      </c>
      <c r="S111" s="28">
        <f t="shared" si="139"/>
        <v>323286.43242536648</v>
      </c>
      <c r="V111" s="23">
        <v>8</v>
      </c>
      <c r="W111" s="23">
        <v>1935</v>
      </c>
      <c r="X111" s="24" t="s">
        <v>49</v>
      </c>
      <c r="Y111" s="25">
        <f t="shared" si="180"/>
        <v>967710.40000000014</v>
      </c>
      <c r="Z111" s="25"/>
      <c r="AA111" s="25"/>
      <c r="AB111" s="25">
        <f t="shared" si="161"/>
        <v>967710.40000000014</v>
      </c>
      <c r="AC111" s="26">
        <v>0</v>
      </c>
      <c r="AD111" s="26">
        <v>0</v>
      </c>
      <c r="AE111" s="27">
        <f t="shared" si="162"/>
        <v>967710.40000000014</v>
      </c>
      <c r="AF111" s="30"/>
      <c r="AG111" s="25">
        <f t="shared" si="181"/>
        <v>-543550.50000000012</v>
      </c>
      <c r="AH111" s="25"/>
      <c r="AI111" s="25"/>
      <c r="AJ111" s="25">
        <f t="shared" si="163"/>
        <v>-543550.50000000012</v>
      </c>
      <c r="AK111" s="26">
        <v>-100873.47</v>
      </c>
      <c r="AL111" s="26">
        <v>0</v>
      </c>
      <c r="AM111" s="27">
        <f t="shared" si="164"/>
        <v>-644423.97000000009</v>
      </c>
      <c r="AN111" s="28">
        <f t="shared" si="142"/>
        <v>323286.43000000005</v>
      </c>
      <c r="AP111" s="23">
        <v>8</v>
      </c>
      <c r="AQ111" s="23">
        <v>1935</v>
      </c>
      <c r="AR111" s="24" t="s">
        <v>49</v>
      </c>
      <c r="AS111" s="25">
        <f t="shared" si="143"/>
        <v>2.4253663141280413E-3</v>
      </c>
      <c r="AT111" s="25">
        <f t="shared" si="144"/>
        <v>0</v>
      </c>
      <c r="AU111" s="25">
        <f t="shared" si="145"/>
        <v>0</v>
      </c>
      <c r="AV111" s="25">
        <f t="shared" si="146"/>
        <v>2.4253663141280413E-3</v>
      </c>
      <c r="AW111" s="25">
        <f t="shared" si="147"/>
        <v>0</v>
      </c>
      <c r="AX111" s="25">
        <f t="shared" si="148"/>
        <v>0</v>
      </c>
      <c r="AY111" s="25">
        <f t="shared" si="149"/>
        <v>2.4253663141280413E-3</v>
      </c>
      <c r="AZ111" s="30"/>
      <c r="BA111" s="25">
        <f t="shared" si="165"/>
        <v>0</v>
      </c>
      <c r="BB111" s="25">
        <f t="shared" si="166"/>
        <v>0</v>
      </c>
      <c r="BC111" s="25">
        <f t="shared" si="167"/>
        <v>0</v>
      </c>
      <c r="BD111" s="25">
        <f t="shared" si="168"/>
        <v>0</v>
      </c>
      <c r="BE111" s="25">
        <f t="shared" si="169"/>
        <v>0</v>
      </c>
      <c r="BF111" s="25">
        <f t="shared" si="170"/>
        <v>0</v>
      </c>
      <c r="BG111" s="25">
        <f t="shared" si="171"/>
        <v>0</v>
      </c>
      <c r="BH111" s="25">
        <f t="shared" si="172"/>
        <v>2.4253664305433631E-3</v>
      </c>
    </row>
    <row r="112" spans="1:60" ht="15" x14ac:dyDescent="0.25">
      <c r="A112" s="23">
        <v>8</v>
      </c>
      <c r="B112" s="23">
        <v>1940</v>
      </c>
      <c r="C112" s="24" t="s">
        <v>50</v>
      </c>
      <c r="D112" s="25">
        <f t="shared" si="178"/>
        <v>13282236.256666666</v>
      </c>
      <c r="E112" s="25"/>
      <c r="F112" s="998"/>
      <c r="G112" s="25">
        <f t="shared" si="157"/>
        <v>13282236.256666666</v>
      </c>
      <c r="H112" s="26">
        <f>+'App.2-BA_ERZ'!H413+'App.2-BA_BRZ'!H413+'App.2-BA_HRZ'!H413+'App.2-BA_PRZ'!H413</f>
        <v>583736.84000000008</v>
      </c>
      <c r="I112" s="26">
        <f>+'App.2-BA_ERZ'!I413+'App.2-BA_BRZ'!I413+'App.2-BA_HRZ'!I413+'App.2-BA_PRZ'!I413</f>
        <v>0</v>
      </c>
      <c r="J112" s="27">
        <f t="shared" si="158"/>
        <v>13865973.096666666</v>
      </c>
      <c r="K112" s="30"/>
      <c r="L112" s="25">
        <f t="shared" si="179"/>
        <v>-7016279.1900000004</v>
      </c>
      <c r="M112" s="25"/>
      <c r="N112" s="25"/>
      <c r="O112" s="25">
        <f t="shared" si="159"/>
        <v>-7016279.1900000004</v>
      </c>
      <c r="P112" s="26">
        <f>+'App.2-BA_ERZ'!P413+'App.2-BA_BRZ'!P413+'App.2-BA_HRZ'!P413+'App.2-BA_PRZ'!P413</f>
        <v>-1099492.97</v>
      </c>
      <c r="Q112" s="26">
        <f>+'App.2-BA_ERZ'!Q413+'App.2-BA_BRZ'!Q413+'App.2-BA_HRZ'!Q413+'App.2-BA_PRZ'!Q413</f>
        <v>0</v>
      </c>
      <c r="R112" s="27">
        <f t="shared" si="160"/>
        <v>-8115772.1600000001</v>
      </c>
      <c r="S112" s="28">
        <f t="shared" si="139"/>
        <v>5750200.9366666656</v>
      </c>
      <c r="V112" s="23">
        <v>8</v>
      </c>
      <c r="W112" s="23">
        <v>1940</v>
      </c>
      <c r="X112" s="24" t="s">
        <v>50</v>
      </c>
      <c r="Y112" s="25">
        <f t="shared" si="180"/>
        <v>13282236.260000002</v>
      </c>
      <c r="Z112" s="25"/>
      <c r="AA112" s="25"/>
      <c r="AB112" s="25">
        <f t="shared" si="161"/>
        <v>13282236.260000002</v>
      </c>
      <c r="AC112" s="26">
        <v>583736.74000000232</v>
      </c>
      <c r="AD112" s="26">
        <v>0</v>
      </c>
      <c r="AE112" s="27">
        <f t="shared" si="162"/>
        <v>13865973.000000004</v>
      </c>
      <c r="AF112" s="30"/>
      <c r="AG112" s="25">
        <f t="shared" si="181"/>
        <v>-7016279.1900000004</v>
      </c>
      <c r="AH112" s="25"/>
      <c r="AI112" s="25"/>
      <c r="AJ112" s="25">
        <f t="shared" si="163"/>
        <v>-7016279.1900000004</v>
      </c>
      <c r="AK112" s="26">
        <v>-1099492.8700000003</v>
      </c>
      <c r="AL112" s="26">
        <v>0</v>
      </c>
      <c r="AM112" s="27">
        <f t="shared" si="164"/>
        <v>-8115772.0600000005</v>
      </c>
      <c r="AN112" s="28">
        <f t="shared" si="142"/>
        <v>5750200.9400000032</v>
      </c>
      <c r="AP112" s="23">
        <v>8</v>
      </c>
      <c r="AQ112" s="23">
        <v>1940</v>
      </c>
      <c r="AR112" s="24" t="s">
        <v>50</v>
      </c>
      <c r="AS112" s="25">
        <f t="shared" si="143"/>
        <v>-3.333335742354393E-3</v>
      </c>
      <c r="AT112" s="25">
        <f t="shared" si="144"/>
        <v>0</v>
      </c>
      <c r="AU112" s="25">
        <f t="shared" si="145"/>
        <v>0</v>
      </c>
      <c r="AV112" s="25">
        <f t="shared" si="146"/>
        <v>-3.333335742354393E-3</v>
      </c>
      <c r="AW112" s="25">
        <f t="shared" si="147"/>
        <v>9.9999997764825821E-2</v>
      </c>
      <c r="AX112" s="25">
        <f t="shared" si="148"/>
        <v>0</v>
      </c>
      <c r="AY112" s="25">
        <f t="shared" si="149"/>
        <v>9.6666662022471428E-2</v>
      </c>
      <c r="AZ112" s="30"/>
      <c r="BA112" s="25">
        <f t="shared" si="165"/>
        <v>0</v>
      </c>
      <c r="BB112" s="25">
        <f t="shared" si="166"/>
        <v>0</v>
      </c>
      <c r="BC112" s="25">
        <f t="shared" si="167"/>
        <v>0</v>
      </c>
      <c r="BD112" s="25">
        <f t="shared" si="168"/>
        <v>0</v>
      </c>
      <c r="BE112" s="25">
        <f t="shared" si="169"/>
        <v>-9.999999962747097E-2</v>
      </c>
      <c r="BF112" s="25">
        <f t="shared" si="170"/>
        <v>0</v>
      </c>
      <c r="BG112" s="25">
        <f t="shared" si="171"/>
        <v>-9.999999962747097E-2</v>
      </c>
      <c r="BH112" s="25">
        <f t="shared" si="172"/>
        <v>-3.3333376049995422E-3</v>
      </c>
    </row>
    <row r="113" spans="1:60" ht="15" x14ac:dyDescent="0.25">
      <c r="A113" s="23">
        <v>8</v>
      </c>
      <c r="B113" s="23">
        <v>1945</v>
      </c>
      <c r="C113" s="24" t="s">
        <v>51</v>
      </c>
      <c r="D113" s="25">
        <f t="shared" si="178"/>
        <v>1255119.139</v>
      </c>
      <c r="E113" s="25"/>
      <c r="F113" s="998"/>
      <c r="G113" s="25">
        <f t="shared" si="157"/>
        <v>1255119.139</v>
      </c>
      <c r="H113" s="26">
        <f>+'App.2-BA_ERZ'!H414+'App.2-BA_BRZ'!H414+'App.2-BA_HRZ'!H414+'App.2-BA_PRZ'!H414</f>
        <v>108693.04</v>
      </c>
      <c r="I113" s="26">
        <f>+'App.2-BA_ERZ'!I414+'App.2-BA_BRZ'!I414+'App.2-BA_HRZ'!I414+'App.2-BA_PRZ'!I414</f>
        <v>0</v>
      </c>
      <c r="J113" s="27">
        <f t="shared" si="158"/>
        <v>1363812.179</v>
      </c>
      <c r="K113" s="30"/>
      <c r="L113" s="25">
        <f t="shared" si="179"/>
        <v>-604809.07000000007</v>
      </c>
      <c r="M113" s="25"/>
      <c r="N113" s="25"/>
      <c r="O113" s="25">
        <f t="shared" si="159"/>
        <v>-604809.07000000007</v>
      </c>
      <c r="P113" s="26">
        <f>+'App.2-BA_ERZ'!P414+'App.2-BA_BRZ'!P414+'App.2-BA_HRZ'!P414+'App.2-BA_PRZ'!P414</f>
        <v>-117356.23000000001</v>
      </c>
      <c r="Q113" s="26">
        <f>+'App.2-BA_ERZ'!Q414+'App.2-BA_BRZ'!Q414+'App.2-BA_HRZ'!Q414+'App.2-BA_PRZ'!Q414</f>
        <v>0</v>
      </c>
      <c r="R113" s="27">
        <f t="shared" si="160"/>
        <v>-722165.3</v>
      </c>
      <c r="S113" s="28">
        <f t="shared" si="139"/>
        <v>641646.87899999996</v>
      </c>
      <c r="V113" s="23">
        <v>8</v>
      </c>
      <c r="W113" s="23">
        <v>1945</v>
      </c>
      <c r="X113" s="24" t="s">
        <v>51</v>
      </c>
      <c r="Y113" s="25">
        <f t="shared" si="180"/>
        <v>1255119.1390000002</v>
      </c>
      <c r="Z113" s="25"/>
      <c r="AA113" s="25"/>
      <c r="AB113" s="25">
        <f t="shared" si="161"/>
        <v>1255119.1390000002</v>
      </c>
      <c r="AC113" s="26">
        <v>108693.04</v>
      </c>
      <c r="AD113" s="26">
        <v>0</v>
      </c>
      <c r="AE113" s="27">
        <f t="shared" si="162"/>
        <v>1363812.1790000002</v>
      </c>
      <c r="AF113" s="30"/>
      <c r="AG113" s="25">
        <f t="shared" si="181"/>
        <v>-604809.06999999983</v>
      </c>
      <c r="AH113" s="25"/>
      <c r="AI113" s="25"/>
      <c r="AJ113" s="25">
        <f t="shared" si="163"/>
        <v>-604809.06999999983</v>
      </c>
      <c r="AK113" s="26">
        <v>-117356.23000000001</v>
      </c>
      <c r="AL113" s="26">
        <v>0</v>
      </c>
      <c r="AM113" s="27">
        <f t="shared" si="164"/>
        <v>-722165.29999999981</v>
      </c>
      <c r="AN113" s="28">
        <f t="shared" si="142"/>
        <v>641646.87900000042</v>
      </c>
      <c r="AP113" s="23">
        <v>8</v>
      </c>
      <c r="AQ113" s="23">
        <v>1945</v>
      </c>
      <c r="AR113" s="24" t="s">
        <v>51</v>
      </c>
      <c r="AS113" s="25">
        <f t="shared" si="143"/>
        <v>0</v>
      </c>
      <c r="AT113" s="25">
        <f t="shared" si="144"/>
        <v>0</v>
      </c>
      <c r="AU113" s="25">
        <f t="shared" si="145"/>
        <v>0</v>
      </c>
      <c r="AV113" s="25">
        <f t="shared" si="146"/>
        <v>0</v>
      </c>
      <c r="AW113" s="25">
        <f t="shared" si="147"/>
        <v>0</v>
      </c>
      <c r="AX113" s="25">
        <f t="shared" si="148"/>
        <v>0</v>
      </c>
      <c r="AY113" s="25">
        <f t="shared" si="149"/>
        <v>0</v>
      </c>
      <c r="AZ113" s="30"/>
      <c r="BA113" s="25">
        <f t="shared" si="165"/>
        <v>0</v>
      </c>
      <c r="BB113" s="25">
        <f t="shared" si="166"/>
        <v>0</v>
      </c>
      <c r="BC113" s="25">
        <f t="shared" si="167"/>
        <v>0</v>
      </c>
      <c r="BD113" s="25">
        <f t="shared" si="168"/>
        <v>0</v>
      </c>
      <c r="BE113" s="25">
        <f t="shared" si="169"/>
        <v>0</v>
      </c>
      <c r="BF113" s="25">
        <f t="shared" si="170"/>
        <v>0</v>
      </c>
      <c r="BG113" s="25">
        <f t="shared" si="171"/>
        <v>0</v>
      </c>
      <c r="BH113" s="25">
        <f t="shared" si="172"/>
        <v>0</v>
      </c>
    </row>
    <row r="114" spans="1:60" ht="15" x14ac:dyDescent="0.25">
      <c r="A114" s="23">
        <v>8</v>
      </c>
      <c r="B114" s="23">
        <v>1950</v>
      </c>
      <c r="C114" s="24" t="s">
        <v>52</v>
      </c>
      <c r="D114" s="25">
        <f t="shared" si="178"/>
        <v>0</v>
      </c>
      <c r="E114" s="25"/>
      <c r="F114" s="998"/>
      <c r="G114" s="25">
        <f t="shared" si="157"/>
        <v>0</v>
      </c>
      <c r="H114" s="26">
        <f>+'App.2-BA_ERZ'!H415+'App.2-BA_BRZ'!H415+'App.2-BA_HRZ'!H415+'App.2-BA_PRZ'!H415</f>
        <v>0</v>
      </c>
      <c r="I114" s="26">
        <f>+'App.2-BA_ERZ'!I415+'App.2-BA_BRZ'!I415+'App.2-BA_HRZ'!I415+'App.2-BA_PRZ'!I415</f>
        <v>0</v>
      </c>
      <c r="J114" s="27">
        <f t="shared" si="158"/>
        <v>0</v>
      </c>
      <c r="K114" s="30"/>
      <c r="L114" s="25">
        <f t="shared" si="179"/>
        <v>0</v>
      </c>
      <c r="M114" s="25"/>
      <c r="N114" s="25"/>
      <c r="O114" s="25">
        <f t="shared" si="159"/>
        <v>0</v>
      </c>
      <c r="P114" s="26">
        <f>+'App.2-BA_ERZ'!P415+'App.2-BA_BRZ'!P415+'App.2-BA_HRZ'!P415+'App.2-BA_PRZ'!P415</f>
        <v>0</v>
      </c>
      <c r="Q114" s="26">
        <f>+'App.2-BA_ERZ'!Q415+'App.2-BA_BRZ'!Q415+'App.2-BA_HRZ'!Q415+'App.2-BA_PRZ'!Q415</f>
        <v>0</v>
      </c>
      <c r="R114" s="27">
        <f t="shared" si="160"/>
        <v>0</v>
      </c>
      <c r="S114" s="28">
        <f t="shared" si="139"/>
        <v>0</v>
      </c>
      <c r="V114" s="23">
        <v>8</v>
      </c>
      <c r="W114" s="23">
        <v>1950</v>
      </c>
      <c r="X114" s="24" t="s">
        <v>52</v>
      </c>
      <c r="Y114" s="25">
        <f t="shared" si="180"/>
        <v>0</v>
      </c>
      <c r="Z114" s="25"/>
      <c r="AA114" s="25"/>
      <c r="AB114" s="25">
        <f t="shared" si="161"/>
        <v>0</v>
      </c>
      <c r="AC114" s="26">
        <v>0</v>
      </c>
      <c r="AD114" s="26">
        <v>0</v>
      </c>
      <c r="AE114" s="27">
        <f t="shared" si="162"/>
        <v>0</v>
      </c>
      <c r="AF114" s="30"/>
      <c r="AG114" s="25">
        <f t="shared" si="181"/>
        <v>0</v>
      </c>
      <c r="AH114" s="25"/>
      <c r="AI114" s="25"/>
      <c r="AJ114" s="25">
        <f t="shared" si="163"/>
        <v>0</v>
      </c>
      <c r="AK114" s="26">
        <v>0</v>
      </c>
      <c r="AL114" s="26">
        <v>0</v>
      </c>
      <c r="AM114" s="27">
        <f t="shared" si="164"/>
        <v>0</v>
      </c>
      <c r="AN114" s="28">
        <f t="shared" si="142"/>
        <v>0</v>
      </c>
      <c r="AP114" s="23">
        <v>8</v>
      </c>
      <c r="AQ114" s="23">
        <v>1950</v>
      </c>
      <c r="AR114" s="24" t="s">
        <v>52</v>
      </c>
      <c r="AS114" s="25">
        <f t="shared" si="143"/>
        <v>0</v>
      </c>
      <c r="AT114" s="25">
        <f t="shared" si="144"/>
        <v>0</v>
      </c>
      <c r="AU114" s="25">
        <f t="shared" si="145"/>
        <v>0</v>
      </c>
      <c r="AV114" s="25">
        <f t="shared" si="146"/>
        <v>0</v>
      </c>
      <c r="AW114" s="25">
        <f t="shared" si="147"/>
        <v>0</v>
      </c>
      <c r="AX114" s="25">
        <f t="shared" si="148"/>
        <v>0</v>
      </c>
      <c r="AY114" s="25">
        <f t="shared" si="149"/>
        <v>0</v>
      </c>
      <c r="AZ114" s="30"/>
      <c r="BA114" s="25">
        <f t="shared" si="165"/>
        <v>0</v>
      </c>
      <c r="BB114" s="25">
        <f t="shared" si="166"/>
        <v>0</v>
      </c>
      <c r="BC114" s="25">
        <f t="shared" si="167"/>
        <v>0</v>
      </c>
      <c r="BD114" s="25">
        <f t="shared" si="168"/>
        <v>0</v>
      </c>
      <c r="BE114" s="25">
        <f t="shared" si="169"/>
        <v>0</v>
      </c>
      <c r="BF114" s="25">
        <f t="shared" si="170"/>
        <v>0</v>
      </c>
      <c r="BG114" s="25">
        <f t="shared" si="171"/>
        <v>0</v>
      </c>
      <c r="BH114" s="25">
        <f t="shared" si="172"/>
        <v>0</v>
      </c>
    </row>
    <row r="115" spans="1:60" ht="15" x14ac:dyDescent="0.25">
      <c r="A115" s="23">
        <v>8</v>
      </c>
      <c r="B115" s="23">
        <v>1955</v>
      </c>
      <c r="C115" s="24" t="s">
        <v>53</v>
      </c>
      <c r="D115" s="25">
        <f t="shared" si="178"/>
        <v>5974285.4982265159</v>
      </c>
      <c r="E115" s="25"/>
      <c r="F115" s="998"/>
      <c r="G115" s="25">
        <f t="shared" si="157"/>
        <v>5974285.4982265159</v>
      </c>
      <c r="H115" s="26">
        <f>+'App.2-BA_ERZ'!H416+'App.2-BA_BRZ'!H416+'App.2-BA_HRZ'!H416+'App.2-BA_PRZ'!H416</f>
        <v>269456.46999999997</v>
      </c>
      <c r="I115" s="26">
        <f>+'App.2-BA_ERZ'!I416+'App.2-BA_BRZ'!I416+'App.2-BA_HRZ'!I416+'App.2-BA_PRZ'!I416</f>
        <v>-1167.3600000000001</v>
      </c>
      <c r="J115" s="27">
        <f t="shared" si="158"/>
        <v>6242574.6082265154</v>
      </c>
      <c r="K115" s="30"/>
      <c r="L115" s="25">
        <f t="shared" si="179"/>
        <v>-4264751.62</v>
      </c>
      <c r="M115" s="25"/>
      <c r="N115" s="25"/>
      <c r="O115" s="25">
        <f t="shared" si="159"/>
        <v>-4264751.62</v>
      </c>
      <c r="P115" s="26">
        <f>+'App.2-BA_ERZ'!P416+'App.2-BA_BRZ'!P416+'App.2-BA_HRZ'!P416+'App.2-BA_PRZ'!P416</f>
        <v>-432855.44</v>
      </c>
      <c r="Q115" s="26">
        <f>+'App.2-BA_ERZ'!Q416+'App.2-BA_BRZ'!Q416+'App.2-BA_HRZ'!Q416+'App.2-BA_PRZ'!Q416</f>
        <v>0</v>
      </c>
      <c r="R115" s="27">
        <f t="shared" si="160"/>
        <v>-4697607.0600000005</v>
      </c>
      <c r="S115" s="28">
        <f t="shared" si="139"/>
        <v>1544967.5482265148</v>
      </c>
      <c r="V115" s="23">
        <v>8</v>
      </c>
      <c r="W115" s="23">
        <v>1955</v>
      </c>
      <c r="X115" s="24" t="s">
        <v>53</v>
      </c>
      <c r="Y115" s="25">
        <f t="shared" si="180"/>
        <v>5974285.5</v>
      </c>
      <c r="Z115" s="25"/>
      <c r="AA115" s="25"/>
      <c r="AB115" s="25">
        <f t="shared" si="161"/>
        <v>5974285.5</v>
      </c>
      <c r="AC115" s="26">
        <v>269456.46999999997</v>
      </c>
      <c r="AD115" s="26">
        <v>-1167.3600000000001</v>
      </c>
      <c r="AE115" s="27">
        <f t="shared" si="162"/>
        <v>6242574.6099999994</v>
      </c>
      <c r="AF115" s="30"/>
      <c r="AG115" s="25">
        <f t="shared" si="181"/>
        <v>-4264751.620000001</v>
      </c>
      <c r="AH115" s="25"/>
      <c r="AI115" s="25"/>
      <c r="AJ115" s="25">
        <f t="shared" si="163"/>
        <v>-4264751.620000001</v>
      </c>
      <c r="AK115" s="26">
        <v>-432855.44</v>
      </c>
      <c r="AL115" s="26">
        <v>0</v>
      </c>
      <c r="AM115" s="27">
        <f t="shared" si="164"/>
        <v>-4697607.0600000015</v>
      </c>
      <c r="AN115" s="28">
        <f t="shared" si="142"/>
        <v>1544967.549999998</v>
      </c>
      <c r="AP115" s="23">
        <v>8</v>
      </c>
      <c r="AQ115" s="23">
        <v>1955</v>
      </c>
      <c r="AR115" s="24" t="s">
        <v>53</v>
      </c>
      <c r="AS115" s="25">
        <f t="shared" si="143"/>
        <v>-1.7734840512275696E-3</v>
      </c>
      <c r="AT115" s="25">
        <f t="shared" si="144"/>
        <v>0</v>
      </c>
      <c r="AU115" s="25">
        <f t="shared" si="145"/>
        <v>0</v>
      </c>
      <c r="AV115" s="25">
        <f t="shared" si="146"/>
        <v>-1.7734840512275696E-3</v>
      </c>
      <c r="AW115" s="25">
        <f t="shared" si="147"/>
        <v>0</v>
      </c>
      <c r="AX115" s="25">
        <f t="shared" si="148"/>
        <v>0</v>
      </c>
      <c r="AY115" s="25">
        <f t="shared" si="149"/>
        <v>-1.7734840512275696E-3</v>
      </c>
      <c r="AZ115" s="30"/>
      <c r="BA115" s="25">
        <f t="shared" si="165"/>
        <v>0</v>
      </c>
      <c r="BB115" s="25">
        <f t="shared" si="166"/>
        <v>0</v>
      </c>
      <c r="BC115" s="25">
        <f t="shared" si="167"/>
        <v>0</v>
      </c>
      <c r="BD115" s="25">
        <f t="shared" si="168"/>
        <v>0</v>
      </c>
      <c r="BE115" s="25">
        <f t="shared" si="169"/>
        <v>0</v>
      </c>
      <c r="BF115" s="25">
        <f t="shared" si="170"/>
        <v>0</v>
      </c>
      <c r="BG115" s="25">
        <f t="shared" si="171"/>
        <v>0</v>
      </c>
      <c r="BH115" s="25">
        <f t="shared" si="172"/>
        <v>-1.773483119904995E-3</v>
      </c>
    </row>
    <row r="116" spans="1:60" ht="15" x14ac:dyDescent="0.25">
      <c r="A116" s="23">
        <v>8</v>
      </c>
      <c r="B116" s="23">
        <v>1960</v>
      </c>
      <c r="C116" s="24" t="s">
        <v>54</v>
      </c>
      <c r="D116" s="25">
        <f t="shared" si="178"/>
        <v>2044733.77</v>
      </c>
      <c r="E116" s="25"/>
      <c r="F116" s="998"/>
      <c r="G116" s="25">
        <f t="shared" si="157"/>
        <v>2044733.77</v>
      </c>
      <c r="H116" s="26">
        <f>+'App.2-BA_ERZ'!H417+'App.2-BA_BRZ'!H417+'App.2-BA_HRZ'!H417+'App.2-BA_PRZ'!H417</f>
        <v>1766646.77</v>
      </c>
      <c r="I116" s="26">
        <f>+'App.2-BA_ERZ'!I417+'App.2-BA_BRZ'!I417+'App.2-BA_HRZ'!I417+'App.2-BA_PRZ'!I417</f>
        <v>0</v>
      </c>
      <c r="J116" s="27">
        <f t="shared" si="158"/>
        <v>3811380.54</v>
      </c>
      <c r="K116" s="30"/>
      <c r="L116" s="25">
        <f t="shared" si="179"/>
        <v>-117477.45999999999</v>
      </c>
      <c r="M116" s="25"/>
      <c r="N116" s="25"/>
      <c r="O116" s="25">
        <f t="shared" si="159"/>
        <v>-117477.45999999999</v>
      </c>
      <c r="P116" s="26">
        <f>+'App.2-BA_ERZ'!P417+'App.2-BA_BRZ'!P417+'App.2-BA_HRZ'!P417+'App.2-BA_PRZ'!P417</f>
        <v>-201612.14</v>
      </c>
      <c r="Q116" s="26">
        <f>+'App.2-BA_ERZ'!Q417+'App.2-BA_BRZ'!Q417+'App.2-BA_HRZ'!Q417+'App.2-BA_PRZ'!Q417</f>
        <v>0</v>
      </c>
      <c r="R116" s="27">
        <f t="shared" si="160"/>
        <v>-319089.59999999998</v>
      </c>
      <c r="S116" s="28">
        <f t="shared" si="139"/>
        <v>3492290.94</v>
      </c>
      <c r="V116" s="23">
        <v>8</v>
      </c>
      <c r="W116" s="23">
        <v>1960</v>
      </c>
      <c r="X116" s="24" t="s">
        <v>54</v>
      </c>
      <c r="Y116" s="25">
        <f t="shared" si="180"/>
        <v>2044733.77</v>
      </c>
      <c r="Z116" s="25"/>
      <c r="AA116" s="25"/>
      <c r="AB116" s="25">
        <f t="shared" si="161"/>
        <v>2044733.77</v>
      </c>
      <c r="AC116" s="26">
        <v>1766646.77</v>
      </c>
      <c r="AD116" s="26">
        <v>0</v>
      </c>
      <c r="AE116" s="27">
        <f t="shared" si="162"/>
        <v>3811380.54</v>
      </c>
      <c r="AF116" s="30"/>
      <c r="AG116" s="25">
        <f t="shared" si="181"/>
        <v>-117477.46</v>
      </c>
      <c r="AH116" s="25"/>
      <c r="AI116" s="25"/>
      <c r="AJ116" s="25">
        <f t="shared" si="163"/>
        <v>-117477.46</v>
      </c>
      <c r="AK116" s="26">
        <v>-201612.14</v>
      </c>
      <c r="AL116" s="26">
        <v>0</v>
      </c>
      <c r="AM116" s="27">
        <f t="shared" si="164"/>
        <v>-319089.60000000003</v>
      </c>
      <c r="AN116" s="28">
        <f t="shared" si="142"/>
        <v>3492290.94</v>
      </c>
      <c r="AP116" s="23">
        <v>8</v>
      </c>
      <c r="AQ116" s="23">
        <v>1960</v>
      </c>
      <c r="AR116" s="24" t="s">
        <v>54</v>
      </c>
      <c r="AS116" s="25">
        <f t="shared" si="143"/>
        <v>0</v>
      </c>
      <c r="AT116" s="25">
        <f t="shared" si="144"/>
        <v>0</v>
      </c>
      <c r="AU116" s="25">
        <f t="shared" si="145"/>
        <v>0</v>
      </c>
      <c r="AV116" s="25">
        <f t="shared" si="146"/>
        <v>0</v>
      </c>
      <c r="AW116" s="25">
        <f t="shared" si="147"/>
        <v>0</v>
      </c>
      <c r="AX116" s="25">
        <f t="shared" si="148"/>
        <v>0</v>
      </c>
      <c r="AY116" s="25">
        <f t="shared" si="149"/>
        <v>0</v>
      </c>
      <c r="AZ116" s="30"/>
      <c r="BA116" s="25">
        <f t="shared" si="165"/>
        <v>0</v>
      </c>
      <c r="BB116" s="25">
        <f t="shared" si="166"/>
        <v>0</v>
      </c>
      <c r="BC116" s="25">
        <f t="shared" si="167"/>
        <v>0</v>
      </c>
      <c r="BD116" s="25">
        <f t="shared" si="168"/>
        <v>0</v>
      </c>
      <c r="BE116" s="25">
        <f t="shared" si="169"/>
        <v>0</v>
      </c>
      <c r="BF116" s="25">
        <f t="shared" si="170"/>
        <v>0</v>
      </c>
      <c r="BG116" s="25">
        <f t="shared" si="171"/>
        <v>0</v>
      </c>
      <c r="BH116" s="25">
        <f t="shared" si="172"/>
        <v>0</v>
      </c>
    </row>
    <row r="117" spans="1:60" ht="25.5" x14ac:dyDescent="0.25">
      <c r="A117" s="1">
        <v>47</v>
      </c>
      <c r="B117" s="23">
        <v>1970</v>
      </c>
      <c r="C117" s="24" t="s">
        <v>55</v>
      </c>
      <c r="D117" s="25">
        <f t="shared" si="178"/>
        <v>312338.08</v>
      </c>
      <c r="E117" s="25"/>
      <c r="F117" s="998"/>
      <c r="G117" s="25">
        <f t="shared" si="157"/>
        <v>312338.08</v>
      </c>
      <c r="H117" s="26">
        <f>+'App.2-BA_ERZ'!H418+'App.2-BA_BRZ'!H418+'App.2-BA_HRZ'!H418+'App.2-BA_PRZ'!H418</f>
        <v>0</v>
      </c>
      <c r="I117" s="26">
        <f>+'App.2-BA_ERZ'!I418+'App.2-BA_BRZ'!I418+'App.2-BA_HRZ'!I418+'App.2-BA_PRZ'!I418</f>
        <v>-312338.08</v>
      </c>
      <c r="J117" s="27">
        <f t="shared" si="158"/>
        <v>0</v>
      </c>
      <c r="K117" s="30"/>
      <c r="L117" s="25">
        <f t="shared" si="179"/>
        <v>-312338.08</v>
      </c>
      <c r="M117" s="25"/>
      <c r="N117" s="25"/>
      <c r="O117" s="25">
        <f t="shared" si="159"/>
        <v>-312338.08</v>
      </c>
      <c r="P117" s="26">
        <f>+'App.2-BA_ERZ'!P418+'App.2-BA_BRZ'!P418+'App.2-BA_HRZ'!P418+'App.2-BA_PRZ'!P418</f>
        <v>0</v>
      </c>
      <c r="Q117" s="26">
        <f>+'App.2-BA_ERZ'!Q418+'App.2-BA_BRZ'!Q418+'App.2-BA_HRZ'!Q418+'App.2-BA_PRZ'!Q418</f>
        <v>312338.08</v>
      </c>
      <c r="R117" s="27">
        <f t="shared" si="160"/>
        <v>0</v>
      </c>
      <c r="S117" s="28">
        <f t="shared" si="139"/>
        <v>0</v>
      </c>
      <c r="V117" s="1">
        <v>47</v>
      </c>
      <c r="W117" s="23">
        <v>1970</v>
      </c>
      <c r="X117" s="24" t="s">
        <v>55</v>
      </c>
      <c r="Y117" s="25">
        <f t="shared" si="180"/>
        <v>312338.08</v>
      </c>
      <c r="Z117" s="25"/>
      <c r="AA117" s="25"/>
      <c r="AB117" s="25">
        <f t="shared" si="161"/>
        <v>312338.08</v>
      </c>
      <c r="AC117" s="26">
        <v>0</v>
      </c>
      <c r="AD117" s="26">
        <v>-312338.08</v>
      </c>
      <c r="AE117" s="27">
        <f t="shared" si="162"/>
        <v>0</v>
      </c>
      <c r="AF117" s="30"/>
      <c r="AG117" s="25">
        <f t="shared" si="181"/>
        <v>-312338.08</v>
      </c>
      <c r="AH117" s="25"/>
      <c r="AI117" s="25"/>
      <c r="AJ117" s="25">
        <f t="shared" si="163"/>
        <v>-312338.08</v>
      </c>
      <c r="AK117" s="26">
        <v>0</v>
      </c>
      <c r="AL117" s="26">
        <v>312338.08</v>
      </c>
      <c r="AM117" s="27">
        <f t="shared" si="164"/>
        <v>0</v>
      </c>
      <c r="AN117" s="28">
        <f t="shared" si="142"/>
        <v>0</v>
      </c>
      <c r="AP117" s="1">
        <v>47</v>
      </c>
      <c r="AQ117" s="23">
        <v>1970</v>
      </c>
      <c r="AR117" s="24" t="s">
        <v>55</v>
      </c>
      <c r="AS117" s="25">
        <f t="shared" si="143"/>
        <v>0</v>
      </c>
      <c r="AT117" s="25">
        <f t="shared" si="144"/>
        <v>0</v>
      </c>
      <c r="AU117" s="25">
        <f t="shared" si="145"/>
        <v>0</v>
      </c>
      <c r="AV117" s="25">
        <f t="shared" si="146"/>
        <v>0</v>
      </c>
      <c r="AW117" s="25">
        <f t="shared" si="147"/>
        <v>0</v>
      </c>
      <c r="AX117" s="25">
        <f t="shared" si="148"/>
        <v>0</v>
      </c>
      <c r="AY117" s="25">
        <f t="shared" si="149"/>
        <v>0</v>
      </c>
      <c r="AZ117" s="30"/>
      <c r="BA117" s="25">
        <f t="shared" si="165"/>
        <v>0</v>
      </c>
      <c r="BB117" s="25">
        <f t="shared" si="166"/>
        <v>0</v>
      </c>
      <c r="BC117" s="25">
        <f t="shared" si="167"/>
        <v>0</v>
      </c>
      <c r="BD117" s="25">
        <f t="shared" si="168"/>
        <v>0</v>
      </c>
      <c r="BE117" s="25">
        <f t="shared" si="169"/>
        <v>0</v>
      </c>
      <c r="BF117" s="25">
        <f t="shared" si="170"/>
        <v>0</v>
      </c>
      <c r="BG117" s="25">
        <f t="shared" si="171"/>
        <v>0</v>
      </c>
      <c r="BH117" s="25">
        <f t="shared" si="172"/>
        <v>0</v>
      </c>
    </row>
    <row r="118" spans="1:60" ht="25.5" x14ac:dyDescent="0.25">
      <c r="A118" s="23">
        <v>47</v>
      </c>
      <c r="B118" s="23">
        <v>1975</v>
      </c>
      <c r="C118" s="24" t="s">
        <v>56</v>
      </c>
      <c r="D118" s="25">
        <f t="shared" si="178"/>
        <v>0</v>
      </c>
      <c r="E118" s="25"/>
      <c r="F118" s="998"/>
      <c r="G118" s="25">
        <f t="shared" si="157"/>
        <v>0</v>
      </c>
      <c r="H118" s="26">
        <f>+'App.2-BA_ERZ'!H419+'App.2-BA_BRZ'!H419+'App.2-BA_HRZ'!H419+'App.2-BA_PRZ'!H419</f>
        <v>0</v>
      </c>
      <c r="I118" s="26">
        <f>+'App.2-BA_ERZ'!I419+'App.2-BA_BRZ'!I419+'App.2-BA_HRZ'!I419+'App.2-BA_PRZ'!I419</f>
        <v>0</v>
      </c>
      <c r="J118" s="27">
        <f t="shared" si="158"/>
        <v>0</v>
      </c>
      <c r="K118" s="30"/>
      <c r="L118" s="25">
        <f t="shared" si="179"/>
        <v>0</v>
      </c>
      <c r="M118" s="25"/>
      <c r="N118" s="25"/>
      <c r="O118" s="25">
        <f t="shared" si="159"/>
        <v>0</v>
      </c>
      <c r="P118" s="26">
        <f>+'App.2-BA_ERZ'!P419+'App.2-BA_BRZ'!P419+'App.2-BA_HRZ'!P419+'App.2-BA_PRZ'!P419</f>
        <v>0</v>
      </c>
      <c r="Q118" s="26">
        <f>+'App.2-BA_ERZ'!Q419+'App.2-BA_BRZ'!Q419+'App.2-BA_HRZ'!Q419+'App.2-BA_PRZ'!Q419</f>
        <v>0</v>
      </c>
      <c r="R118" s="27">
        <f t="shared" si="160"/>
        <v>0</v>
      </c>
      <c r="S118" s="28">
        <f t="shared" si="139"/>
        <v>0</v>
      </c>
      <c r="V118" s="23">
        <v>47</v>
      </c>
      <c r="W118" s="23">
        <v>1975</v>
      </c>
      <c r="X118" s="24" t="s">
        <v>56</v>
      </c>
      <c r="Y118" s="25">
        <f t="shared" si="180"/>
        <v>0</v>
      </c>
      <c r="Z118" s="25"/>
      <c r="AA118" s="25"/>
      <c r="AB118" s="25">
        <f t="shared" si="161"/>
        <v>0</v>
      </c>
      <c r="AC118" s="26">
        <v>0</v>
      </c>
      <c r="AD118" s="26">
        <v>0</v>
      </c>
      <c r="AE118" s="27">
        <f t="shared" si="162"/>
        <v>0</v>
      </c>
      <c r="AF118" s="30"/>
      <c r="AG118" s="25">
        <f t="shared" si="181"/>
        <v>0</v>
      </c>
      <c r="AH118" s="25"/>
      <c r="AI118" s="25"/>
      <c r="AJ118" s="25">
        <f t="shared" si="163"/>
        <v>0</v>
      </c>
      <c r="AK118" s="26">
        <v>0</v>
      </c>
      <c r="AL118" s="26">
        <v>0</v>
      </c>
      <c r="AM118" s="27">
        <f t="shared" si="164"/>
        <v>0</v>
      </c>
      <c r="AN118" s="28">
        <f t="shared" si="142"/>
        <v>0</v>
      </c>
      <c r="AP118" s="23">
        <v>47</v>
      </c>
      <c r="AQ118" s="23">
        <v>1975</v>
      </c>
      <c r="AR118" s="24" t="s">
        <v>56</v>
      </c>
      <c r="AS118" s="25">
        <f t="shared" si="143"/>
        <v>0</v>
      </c>
      <c r="AT118" s="25">
        <f t="shared" si="144"/>
        <v>0</v>
      </c>
      <c r="AU118" s="25">
        <f t="shared" si="145"/>
        <v>0</v>
      </c>
      <c r="AV118" s="25">
        <f t="shared" si="146"/>
        <v>0</v>
      </c>
      <c r="AW118" s="25">
        <f t="shared" si="147"/>
        <v>0</v>
      </c>
      <c r="AX118" s="25">
        <f t="shared" si="148"/>
        <v>0</v>
      </c>
      <c r="AY118" s="25">
        <f t="shared" si="149"/>
        <v>0</v>
      </c>
      <c r="AZ118" s="30"/>
      <c r="BA118" s="25">
        <f t="shared" si="165"/>
        <v>0</v>
      </c>
      <c r="BB118" s="25">
        <f t="shared" si="166"/>
        <v>0</v>
      </c>
      <c r="BC118" s="25">
        <f t="shared" si="167"/>
        <v>0</v>
      </c>
      <c r="BD118" s="25">
        <f t="shared" si="168"/>
        <v>0</v>
      </c>
      <c r="BE118" s="25">
        <f t="shared" si="169"/>
        <v>0</v>
      </c>
      <c r="BF118" s="25">
        <f t="shared" si="170"/>
        <v>0</v>
      </c>
      <c r="BG118" s="25">
        <f t="shared" si="171"/>
        <v>0</v>
      </c>
      <c r="BH118" s="25">
        <f t="shared" si="172"/>
        <v>0</v>
      </c>
    </row>
    <row r="119" spans="1:60" ht="15" x14ac:dyDescent="0.25">
      <c r="A119" s="23">
        <v>47</v>
      </c>
      <c r="B119" s="23">
        <v>1980</v>
      </c>
      <c r="C119" s="24" t="s">
        <v>57</v>
      </c>
      <c r="D119" s="25">
        <f t="shared" si="178"/>
        <v>30399585.755776666</v>
      </c>
      <c r="E119" s="25"/>
      <c r="F119" s="998"/>
      <c r="G119" s="25">
        <f t="shared" si="157"/>
        <v>30399585.755776666</v>
      </c>
      <c r="H119" s="26">
        <f>+'App.2-BA_ERZ'!H420+'App.2-BA_BRZ'!H420+'App.2-BA_HRZ'!H420+'App.2-BA_PRZ'!H420</f>
        <v>1874140.3100000003</v>
      </c>
      <c r="I119" s="26">
        <f>+'App.2-BA_ERZ'!I420+'App.2-BA_BRZ'!I420+'App.2-BA_HRZ'!I420+'App.2-BA_PRZ'!I420</f>
        <v>-3347.78</v>
      </c>
      <c r="J119" s="27">
        <f t="shared" si="158"/>
        <v>32270378.285776664</v>
      </c>
      <c r="K119" s="30"/>
      <c r="L119" s="25">
        <f t="shared" si="179"/>
        <v>-13652397.880000001</v>
      </c>
      <c r="M119" s="25"/>
      <c r="N119" s="25"/>
      <c r="O119" s="25">
        <f t="shared" si="159"/>
        <v>-13652397.880000001</v>
      </c>
      <c r="P119" s="26">
        <f>+'App.2-BA_ERZ'!P420+'App.2-BA_BRZ'!P420+'App.2-BA_HRZ'!P420+'App.2-BA_PRZ'!P420</f>
        <v>-2207527.7199999997</v>
      </c>
      <c r="Q119" s="26">
        <f>+'App.2-BA_ERZ'!Q420+'App.2-BA_BRZ'!Q420+'App.2-BA_HRZ'!Q420+'App.2-BA_PRZ'!Q420</f>
        <v>2243.08</v>
      </c>
      <c r="R119" s="27">
        <f t="shared" si="160"/>
        <v>-15857682.520000001</v>
      </c>
      <c r="S119" s="28">
        <f t="shared" si="139"/>
        <v>16412695.765776662</v>
      </c>
      <c r="V119" s="23">
        <v>47</v>
      </c>
      <c r="W119" s="23">
        <v>1980</v>
      </c>
      <c r="X119" s="24" t="s">
        <v>57</v>
      </c>
      <c r="Y119" s="25">
        <f t="shared" si="180"/>
        <v>30399585.759999998</v>
      </c>
      <c r="Z119" s="25"/>
      <c r="AA119" s="25"/>
      <c r="AB119" s="25">
        <f t="shared" si="161"/>
        <v>30399585.759999998</v>
      </c>
      <c r="AC119" s="26">
        <v>1874140.3099999991</v>
      </c>
      <c r="AD119" s="26">
        <v>-3347.78</v>
      </c>
      <c r="AE119" s="27">
        <f t="shared" si="162"/>
        <v>32270378.289999995</v>
      </c>
      <c r="AF119" s="30"/>
      <c r="AG119" s="25">
        <f t="shared" si="181"/>
        <v>-13652397.880000003</v>
      </c>
      <c r="AH119" s="25"/>
      <c r="AI119" s="25"/>
      <c r="AJ119" s="25">
        <f t="shared" si="163"/>
        <v>-13652397.880000003</v>
      </c>
      <c r="AK119" s="26">
        <v>-2207527.7200000002</v>
      </c>
      <c r="AL119" s="26">
        <v>2243.08</v>
      </c>
      <c r="AM119" s="27">
        <f t="shared" si="164"/>
        <v>-15857682.520000003</v>
      </c>
      <c r="AN119" s="28">
        <f t="shared" si="142"/>
        <v>16412695.769999992</v>
      </c>
      <c r="AP119" s="23">
        <v>47</v>
      </c>
      <c r="AQ119" s="23">
        <v>1980</v>
      </c>
      <c r="AR119" s="24" t="s">
        <v>57</v>
      </c>
      <c r="AS119" s="25">
        <f t="shared" si="143"/>
        <v>-4.2233318090438843E-3</v>
      </c>
      <c r="AT119" s="25">
        <f t="shared" si="144"/>
        <v>0</v>
      </c>
      <c r="AU119" s="25">
        <f t="shared" si="145"/>
        <v>0</v>
      </c>
      <c r="AV119" s="25">
        <f t="shared" si="146"/>
        <v>-4.2233318090438843E-3</v>
      </c>
      <c r="AW119" s="25">
        <f t="shared" si="147"/>
        <v>0</v>
      </c>
      <c r="AX119" s="25">
        <f t="shared" si="148"/>
        <v>0</v>
      </c>
      <c r="AY119" s="25">
        <f t="shared" si="149"/>
        <v>-4.2233318090438843E-3</v>
      </c>
      <c r="AZ119" s="30"/>
      <c r="BA119" s="25">
        <f t="shared" si="165"/>
        <v>0</v>
      </c>
      <c r="BB119" s="25">
        <f t="shared" si="166"/>
        <v>0</v>
      </c>
      <c r="BC119" s="25">
        <f t="shared" si="167"/>
        <v>0</v>
      </c>
      <c r="BD119" s="25">
        <f t="shared" si="168"/>
        <v>0</v>
      </c>
      <c r="BE119" s="25">
        <f t="shared" si="169"/>
        <v>0</v>
      </c>
      <c r="BF119" s="25">
        <f t="shared" si="170"/>
        <v>0</v>
      </c>
      <c r="BG119" s="25">
        <f t="shared" si="171"/>
        <v>0</v>
      </c>
      <c r="BH119" s="25">
        <f t="shared" si="172"/>
        <v>-4.223329946398735E-3</v>
      </c>
    </row>
    <row r="120" spans="1:60" ht="15" x14ac:dyDescent="0.25">
      <c r="A120" s="23">
        <v>47</v>
      </c>
      <c r="B120" s="23">
        <v>1985</v>
      </c>
      <c r="C120" s="24" t="s">
        <v>58</v>
      </c>
      <c r="D120" s="25">
        <f t="shared" si="178"/>
        <v>0</v>
      </c>
      <c r="E120" s="25"/>
      <c r="F120" s="998"/>
      <c r="G120" s="25">
        <f t="shared" si="157"/>
        <v>0</v>
      </c>
      <c r="H120" s="26">
        <f>+'App.2-BA_ERZ'!H421+'App.2-BA_BRZ'!H421+'App.2-BA_HRZ'!H421+'App.2-BA_PRZ'!H421</f>
        <v>0</v>
      </c>
      <c r="I120" s="26">
        <f>+'App.2-BA_ERZ'!I421+'App.2-BA_BRZ'!I421+'App.2-BA_HRZ'!I421+'App.2-BA_PRZ'!I421</f>
        <v>0</v>
      </c>
      <c r="J120" s="27">
        <f t="shared" si="158"/>
        <v>0</v>
      </c>
      <c r="K120" s="30"/>
      <c r="L120" s="25">
        <f t="shared" si="179"/>
        <v>0</v>
      </c>
      <c r="M120" s="25"/>
      <c r="N120" s="25"/>
      <c r="O120" s="25">
        <f t="shared" si="159"/>
        <v>0</v>
      </c>
      <c r="P120" s="26">
        <f>+'App.2-BA_ERZ'!P421+'App.2-BA_BRZ'!P421+'App.2-BA_HRZ'!P421+'App.2-BA_PRZ'!P421</f>
        <v>0</v>
      </c>
      <c r="Q120" s="26">
        <f>+'App.2-BA_ERZ'!Q421+'App.2-BA_BRZ'!Q421+'App.2-BA_HRZ'!Q421+'App.2-BA_PRZ'!Q421</f>
        <v>0</v>
      </c>
      <c r="R120" s="27">
        <f t="shared" si="160"/>
        <v>0</v>
      </c>
      <c r="S120" s="28">
        <f t="shared" si="139"/>
        <v>0</v>
      </c>
      <c r="V120" s="23">
        <v>47</v>
      </c>
      <c r="W120" s="23">
        <v>1985</v>
      </c>
      <c r="X120" s="24" t="s">
        <v>58</v>
      </c>
      <c r="Y120" s="25">
        <f t="shared" si="180"/>
        <v>0</v>
      </c>
      <c r="Z120" s="25"/>
      <c r="AA120" s="25"/>
      <c r="AB120" s="25">
        <f t="shared" si="161"/>
        <v>0</v>
      </c>
      <c r="AC120" s="26">
        <v>0</v>
      </c>
      <c r="AD120" s="26">
        <v>0</v>
      </c>
      <c r="AE120" s="27">
        <f t="shared" si="162"/>
        <v>0</v>
      </c>
      <c r="AF120" s="30"/>
      <c r="AG120" s="25">
        <f t="shared" si="181"/>
        <v>0</v>
      </c>
      <c r="AH120" s="25"/>
      <c r="AI120" s="25"/>
      <c r="AJ120" s="25">
        <f t="shared" si="163"/>
        <v>0</v>
      </c>
      <c r="AK120" s="26">
        <v>0</v>
      </c>
      <c r="AL120" s="26">
        <v>0</v>
      </c>
      <c r="AM120" s="27">
        <f t="shared" si="164"/>
        <v>0</v>
      </c>
      <c r="AN120" s="28">
        <f t="shared" si="142"/>
        <v>0</v>
      </c>
      <c r="AP120" s="23">
        <v>47</v>
      </c>
      <c r="AQ120" s="23">
        <v>1985</v>
      </c>
      <c r="AR120" s="24" t="s">
        <v>58</v>
      </c>
      <c r="AS120" s="25">
        <f t="shared" si="143"/>
        <v>0</v>
      </c>
      <c r="AT120" s="25">
        <f t="shared" si="144"/>
        <v>0</v>
      </c>
      <c r="AU120" s="25">
        <f t="shared" si="145"/>
        <v>0</v>
      </c>
      <c r="AV120" s="25">
        <f t="shared" si="146"/>
        <v>0</v>
      </c>
      <c r="AW120" s="25">
        <f t="shared" si="147"/>
        <v>0</v>
      </c>
      <c r="AX120" s="25">
        <f t="shared" si="148"/>
        <v>0</v>
      </c>
      <c r="AY120" s="25">
        <f t="shared" si="149"/>
        <v>0</v>
      </c>
      <c r="AZ120" s="30"/>
      <c r="BA120" s="25">
        <f t="shared" si="165"/>
        <v>0</v>
      </c>
      <c r="BB120" s="25">
        <f t="shared" si="166"/>
        <v>0</v>
      </c>
      <c r="BC120" s="25">
        <f t="shared" si="167"/>
        <v>0</v>
      </c>
      <c r="BD120" s="25">
        <f t="shared" si="168"/>
        <v>0</v>
      </c>
      <c r="BE120" s="25">
        <f t="shared" si="169"/>
        <v>0</v>
      </c>
      <c r="BF120" s="25">
        <f t="shared" si="170"/>
        <v>0</v>
      </c>
      <c r="BG120" s="25">
        <f t="shared" si="171"/>
        <v>0</v>
      </c>
      <c r="BH120" s="25">
        <f t="shared" si="172"/>
        <v>0</v>
      </c>
    </row>
    <row r="121" spans="1:60" ht="15" x14ac:dyDescent="0.25">
      <c r="A121" s="1">
        <v>47</v>
      </c>
      <c r="B121" s="23">
        <v>1990</v>
      </c>
      <c r="C121" s="31" t="s">
        <v>59</v>
      </c>
      <c r="D121" s="25">
        <f t="shared" si="178"/>
        <v>0</v>
      </c>
      <c r="E121" s="25"/>
      <c r="F121" s="998"/>
      <c r="G121" s="25">
        <f t="shared" si="157"/>
        <v>0</v>
      </c>
      <c r="H121" s="26">
        <f>+'App.2-BA_ERZ'!H422+'App.2-BA_BRZ'!H422+'App.2-BA_HRZ'!H422+'App.2-BA_PRZ'!H422</f>
        <v>0</v>
      </c>
      <c r="I121" s="26">
        <f>+'App.2-BA_ERZ'!I422+'App.2-BA_BRZ'!I422+'App.2-BA_HRZ'!I422+'App.2-BA_PRZ'!I422</f>
        <v>0</v>
      </c>
      <c r="J121" s="27">
        <f t="shared" si="158"/>
        <v>0</v>
      </c>
      <c r="K121" s="30"/>
      <c r="L121" s="25">
        <f t="shared" si="179"/>
        <v>0</v>
      </c>
      <c r="M121" s="25"/>
      <c r="N121" s="25"/>
      <c r="O121" s="25">
        <f t="shared" si="159"/>
        <v>0</v>
      </c>
      <c r="P121" s="26">
        <f>+'App.2-BA_ERZ'!P422+'App.2-BA_BRZ'!P422+'App.2-BA_HRZ'!P422+'App.2-BA_PRZ'!P422</f>
        <v>0</v>
      </c>
      <c r="Q121" s="26">
        <f>+'App.2-BA_ERZ'!Q422+'App.2-BA_BRZ'!Q422+'App.2-BA_HRZ'!Q422+'App.2-BA_PRZ'!Q422</f>
        <v>0</v>
      </c>
      <c r="R121" s="27">
        <f t="shared" si="160"/>
        <v>0</v>
      </c>
      <c r="S121" s="28">
        <f t="shared" si="139"/>
        <v>0</v>
      </c>
      <c r="V121" s="1">
        <v>47</v>
      </c>
      <c r="W121" s="23">
        <v>1990</v>
      </c>
      <c r="X121" s="31" t="s">
        <v>59</v>
      </c>
      <c r="Y121" s="25">
        <f t="shared" si="180"/>
        <v>0</v>
      </c>
      <c r="Z121" s="25"/>
      <c r="AA121" s="25"/>
      <c r="AB121" s="25">
        <f t="shared" si="161"/>
        <v>0</v>
      </c>
      <c r="AC121" s="26">
        <v>0</v>
      </c>
      <c r="AD121" s="26">
        <v>0</v>
      </c>
      <c r="AE121" s="27">
        <f t="shared" si="162"/>
        <v>0</v>
      </c>
      <c r="AF121" s="30"/>
      <c r="AG121" s="25">
        <f t="shared" si="181"/>
        <v>0</v>
      </c>
      <c r="AH121" s="25"/>
      <c r="AI121" s="25"/>
      <c r="AJ121" s="25">
        <f t="shared" si="163"/>
        <v>0</v>
      </c>
      <c r="AK121" s="26">
        <v>0</v>
      </c>
      <c r="AL121" s="26">
        <v>0</v>
      </c>
      <c r="AM121" s="27">
        <f t="shared" si="164"/>
        <v>0</v>
      </c>
      <c r="AN121" s="28">
        <f t="shared" si="142"/>
        <v>0</v>
      </c>
      <c r="AP121" s="1">
        <v>47</v>
      </c>
      <c r="AQ121" s="23">
        <v>1990</v>
      </c>
      <c r="AR121" s="31" t="s">
        <v>59</v>
      </c>
      <c r="AS121" s="25">
        <f t="shared" si="143"/>
        <v>0</v>
      </c>
      <c r="AT121" s="25">
        <f t="shared" si="144"/>
        <v>0</v>
      </c>
      <c r="AU121" s="25">
        <f t="shared" si="145"/>
        <v>0</v>
      </c>
      <c r="AV121" s="25">
        <f t="shared" si="146"/>
        <v>0</v>
      </c>
      <c r="AW121" s="25">
        <f t="shared" si="147"/>
        <v>0</v>
      </c>
      <c r="AX121" s="25">
        <f t="shared" si="148"/>
        <v>0</v>
      </c>
      <c r="AY121" s="25">
        <f t="shared" si="149"/>
        <v>0</v>
      </c>
      <c r="AZ121" s="30"/>
      <c r="BA121" s="25">
        <f t="shared" si="165"/>
        <v>0</v>
      </c>
      <c r="BB121" s="25">
        <f t="shared" si="166"/>
        <v>0</v>
      </c>
      <c r="BC121" s="25">
        <f t="shared" si="167"/>
        <v>0</v>
      </c>
      <c r="BD121" s="25">
        <f t="shared" si="168"/>
        <v>0</v>
      </c>
      <c r="BE121" s="25">
        <f t="shared" si="169"/>
        <v>0</v>
      </c>
      <c r="BF121" s="25">
        <f t="shared" si="170"/>
        <v>0</v>
      </c>
      <c r="BG121" s="25">
        <f t="shared" si="171"/>
        <v>0</v>
      </c>
      <c r="BH121" s="25">
        <f t="shared" si="172"/>
        <v>0</v>
      </c>
    </row>
    <row r="122" spans="1:60" ht="15" x14ac:dyDescent="0.25">
      <c r="A122" s="23">
        <v>47</v>
      </c>
      <c r="B122" s="23">
        <v>1995</v>
      </c>
      <c r="C122" s="24" t="s">
        <v>60</v>
      </c>
      <c r="D122" s="25">
        <f t="shared" si="178"/>
        <v>-242566442.17000002</v>
      </c>
      <c r="E122" s="25"/>
      <c r="F122" s="998"/>
      <c r="G122" s="25">
        <f t="shared" si="157"/>
        <v>-242566442.17000002</v>
      </c>
      <c r="H122" s="26">
        <f>+'App.2-BA_ERZ'!H423+'App.2-BA_BRZ'!H423+'App.2-BA_HRZ'!H423+'App.2-BA_PRZ'!H423</f>
        <v>0</v>
      </c>
      <c r="I122" s="26">
        <f>+'App.2-BA_ERZ'!I423+'App.2-BA_BRZ'!I423+'App.2-BA_HRZ'!I423+'App.2-BA_PRZ'!I423</f>
        <v>1579661</v>
      </c>
      <c r="J122" s="27">
        <f t="shared" si="158"/>
        <v>-240986781.17000002</v>
      </c>
      <c r="K122" s="30"/>
      <c r="L122" s="25">
        <f t="shared" si="179"/>
        <v>57675612.369999997</v>
      </c>
      <c r="M122" s="25"/>
      <c r="N122" s="25"/>
      <c r="O122" s="25">
        <f t="shared" si="159"/>
        <v>57675612.369999997</v>
      </c>
      <c r="P122" s="26">
        <f>+'App.2-BA_ERZ'!P423+'App.2-BA_BRZ'!P423+'App.2-BA_HRZ'!P423+'App.2-BA_PRZ'!P423</f>
        <v>8175252.8899999997</v>
      </c>
      <c r="Q122" s="26">
        <f>+'App.2-BA_ERZ'!Q423+'App.2-BA_BRZ'!Q423+'App.2-BA_HRZ'!Q423+'App.2-BA_PRZ'!Q423</f>
        <v>-456972.65999999986</v>
      </c>
      <c r="R122" s="27">
        <f t="shared" si="160"/>
        <v>65393892.600000001</v>
      </c>
      <c r="S122" s="28">
        <f t="shared" si="139"/>
        <v>-175592888.57000002</v>
      </c>
      <c r="V122" s="23">
        <v>47</v>
      </c>
      <c r="W122" s="23">
        <v>1995</v>
      </c>
      <c r="X122" s="24" t="s">
        <v>60</v>
      </c>
      <c r="Y122" s="25">
        <f t="shared" si="180"/>
        <v>-242566442.16999999</v>
      </c>
      <c r="Z122" s="25"/>
      <c r="AA122" s="25"/>
      <c r="AB122" s="25">
        <f t="shared" si="161"/>
        <v>-242566442.16999999</v>
      </c>
      <c r="AC122" s="26">
        <v>0</v>
      </c>
      <c r="AD122" s="26">
        <v>1579661</v>
      </c>
      <c r="AE122" s="27">
        <f t="shared" si="162"/>
        <v>-240986781.16999999</v>
      </c>
      <c r="AF122" s="30"/>
      <c r="AG122" s="25">
        <f t="shared" si="181"/>
        <v>57675612.370000005</v>
      </c>
      <c r="AH122" s="25"/>
      <c r="AI122" s="25"/>
      <c r="AJ122" s="25">
        <f t="shared" si="163"/>
        <v>57675612.370000005</v>
      </c>
      <c r="AK122" s="26">
        <v>8175252.8899999997</v>
      </c>
      <c r="AL122" s="26">
        <v>-456972.65999999986</v>
      </c>
      <c r="AM122" s="27">
        <f t="shared" si="164"/>
        <v>65393892.600000009</v>
      </c>
      <c r="AN122" s="28">
        <f t="shared" si="142"/>
        <v>-175592888.56999999</v>
      </c>
      <c r="AP122" s="23">
        <v>47</v>
      </c>
      <c r="AQ122" s="23">
        <v>1995</v>
      </c>
      <c r="AR122" s="24" t="s">
        <v>60</v>
      </c>
      <c r="AS122" s="25">
        <f t="shared" si="143"/>
        <v>0</v>
      </c>
      <c r="AT122" s="25">
        <f t="shared" si="144"/>
        <v>0</v>
      </c>
      <c r="AU122" s="25">
        <f t="shared" si="145"/>
        <v>0</v>
      </c>
      <c r="AV122" s="25">
        <f t="shared" si="146"/>
        <v>0</v>
      </c>
      <c r="AW122" s="25">
        <f t="shared" si="147"/>
        <v>0</v>
      </c>
      <c r="AX122" s="25">
        <f t="shared" si="148"/>
        <v>0</v>
      </c>
      <c r="AY122" s="25">
        <f t="shared" si="149"/>
        <v>0</v>
      </c>
      <c r="AZ122" s="30"/>
      <c r="BA122" s="25">
        <f t="shared" si="165"/>
        <v>0</v>
      </c>
      <c r="BB122" s="25">
        <f t="shared" si="166"/>
        <v>0</v>
      </c>
      <c r="BC122" s="25">
        <f t="shared" si="167"/>
        <v>0</v>
      </c>
      <c r="BD122" s="25">
        <f t="shared" si="168"/>
        <v>0</v>
      </c>
      <c r="BE122" s="25">
        <f t="shared" si="169"/>
        <v>0</v>
      </c>
      <c r="BF122" s="25">
        <f t="shared" si="170"/>
        <v>0</v>
      </c>
      <c r="BG122" s="25">
        <f t="shared" si="171"/>
        <v>0</v>
      </c>
      <c r="BH122" s="25">
        <f t="shared" si="172"/>
        <v>0</v>
      </c>
    </row>
    <row r="123" spans="1:60" ht="25.5" x14ac:dyDescent="0.25">
      <c r="A123" s="23">
        <v>47</v>
      </c>
      <c r="B123" s="32" t="s">
        <v>61</v>
      </c>
      <c r="C123" s="24" t="s">
        <v>62</v>
      </c>
      <c r="D123" s="25">
        <f t="shared" si="178"/>
        <v>-1026989.5</v>
      </c>
      <c r="E123" s="25"/>
      <c r="F123" s="998"/>
      <c r="G123" s="25">
        <f t="shared" ref="G123" si="182">SUM(D123:F123)</f>
        <v>-1026989.5</v>
      </c>
      <c r="H123" s="26">
        <f>+'App.2-BA_ERZ'!H424+'App.2-BA_BRZ'!H424+'App.2-BA_HRZ'!H424+'App.2-BA_PRZ'!H424</f>
        <v>0</v>
      </c>
      <c r="I123" s="26">
        <f>+'App.2-BA_ERZ'!I424+'App.2-BA_BRZ'!I424+'App.2-BA_HRZ'!I424+'App.2-BA_PRZ'!I424</f>
        <v>0</v>
      </c>
      <c r="J123" s="27">
        <f t="shared" ref="J123" si="183">D123+H123+I123</f>
        <v>-1026989.5</v>
      </c>
      <c r="K123" s="30"/>
      <c r="L123" s="25">
        <f t="shared" si="179"/>
        <v>269270</v>
      </c>
      <c r="M123" s="25"/>
      <c r="N123" s="25"/>
      <c r="O123" s="25">
        <f t="shared" ref="O123" si="184">SUM(L123:N123)</f>
        <v>269270</v>
      </c>
      <c r="P123" s="26">
        <f>+'App.2-BA_ERZ'!P424+'App.2-BA_BRZ'!P424+'App.2-BA_HRZ'!P424+'App.2-BA_PRZ'!P424</f>
        <v>41079.4</v>
      </c>
      <c r="Q123" s="26">
        <f>+'App.2-BA_ERZ'!Q424+'App.2-BA_BRZ'!Q424+'App.2-BA_HRZ'!Q424+'App.2-BA_PRZ'!Q424</f>
        <v>0</v>
      </c>
      <c r="R123" s="27">
        <f t="shared" ref="R123" si="185">L123+P123+Q123</f>
        <v>310349.40000000002</v>
      </c>
      <c r="S123" s="28">
        <f t="shared" si="139"/>
        <v>-716640.1</v>
      </c>
      <c r="V123" s="23">
        <v>47</v>
      </c>
      <c r="W123" s="32" t="s">
        <v>61</v>
      </c>
      <c r="X123" s="24" t="s">
        <v>62</v>
      </c>
      <c r="Y123" s="25">
        <f t="shared" si="180"/>
        <v>-1026989.5</v>
      </c>
      <c r="Z123" s="25"/>
      <c r="AA123" s="25"/>
      <c r="AB123" s="25">
        <f t="shared" ref="AB123" si="186">SUM(Y123:AA123)</f>
        <v>-1026989.5</v>
      </c>
      <c r="AC123" s="26">
        <v>0</v>
      </c>
      <c r="AD123" s="26">
        <v>0</v>
      </c>
      <c r="AE123" s="27">
        <f t="shared" ref="AE123" si="187">Y123+AC123+AD123</f>
        <v>-1026989.5</v>
      </c>
      <c r="AF123" s="30"/>
      <c r="AG123" s="25">
        <f t="shared" si="181"/>
        <v>269270</v>
      </c>
      <c r="AH123" s="25"/>
      <c r="AI123" s="25"/>
      <c r="AJ123" s="25">
        <f t="shared" si="163"/>
        <v>269270</v>
      </c>
      <c r="AK123" s="26">
        <v>41079</v>
      </c>
      <c r="AL123" s="26">
        <v>0</v>
      </c>
      <c r="AM123" s="27">
        <f t="shared" ref="AM123" si="188">AG123+AK123+AL123</f>
        <v>310349</v>
      </c>
      <c r="AN123" s="28">
        <f t="shared" si="142"/>
        <v>-716640.5</v>
      </c>
      <c r="AP123" s="23">
        <v>47</v>
      </c>
      <c r="AQ123" s="32" t="s">
        <v>61</v>
      </c>
      <c r="AR123" s="24" t="s">
        <v>62</v>
      </c>
      <c r="AS123" s="25">
        <f t="shared" si="143"/>
        <v>0</v>
      </c>
      <c r="AT123" s="25">
        <f t="shared" si="144"/>
        <v>0</v>
      </c>
      <c r="AU123" s="25">
        <f t="shared" si="145"/>
        <v>0</v>
      </c>
      <c r="AV123" s="25">
        <f t="shared" si="146"/>
        <v>0</v>
      </c>
      <c r="AW123" s="25">
        <f t="shared" si="147"/>
        <v>0</v>
      </c>
      <c r="AX123" s="25">
        <f t="shared" si="148"/>
        <v>0</v>
      </c>
      <c r="AY123" s="25">
        <f t="shared" si="149"/>
        <v>0</v>
      </c>
      <c r="AZ123" s="30"/>
      <c r="BA123" s="25">
        <f t="shared" si="165"/>
        <v>0</v>
      </c>
      <c r="BB123" s="25">
        <f t="shared" si="166"/>
        <v>0</v>
      </c>
      <c r="BC123" s="25">
        <f t="shared" si="167"/>
        <v>0</v>
      </c>
      <c r="BD123" s="25">
        <f t="shared" si="168"/>
        <v>0</v>
      </c>
      <c r="BE123" s="25">
        <f t="shared" si="169"/>
        <v>0.40000000000145519</v>
      </c>
      <c r="BF123" s="25">
        <f t="shared" si="170"/>
        <v>0</v>
      </c>
      <c r="BG123" s="25">
        <f t="shared" si="171"/>
        <v>0.40000000002328306</v>
      </c>
      <c r="BH123" s="25">
        <f t="shared" si="172"/>
        <v>0.40000000002328306</v>
      </c>
    </row>
    <row r="124" spans="1:60" ht="15" x14ac:dyDescent="0.25">
      <c r="A124" s="23">
        <v>47</v>
      </c>
      <c r="B124" s="23">
        <v>2440</v>
      </c>
      <c r="C124" s="24" t="s">
        <v>63</v>
      </c>
      <c r="D124" s="25">
        <f t="shared" si="178"/>
        <v>-323424320.74000001</v>
      </c>
      <c r="E124" s="25"/>
      <c r="F124" s="998"/>
      <c r="G124" s="25">
        <f t="shared" si="157"/>
        <v>-323424320.74000001</v>
      </c>
      <c r="H124" s="26">
        <f>+'App.2-BA_ERZ'!H425+'App.2-BA_BRZ'!H425+'App.2-BA_HRZ'!H425+'App.2-BA_PRZ'!H425</f>
        <v>-65072631.260000005</v>
      </c>
      <c r="I124" s="26">
        <f>+'App.2-BA_ERZ'!I425+'App.2-BA_BRZ'!I425+'App.2-BA_HRZ'!I425+'App.2-BA_PRZ'!I425</f>
        <v>884629</v>
      </c>
      <c r="J124" s="27">
        <f t="shared" si="158"/>
        <v>-387612323</v>
      </c>
      <c r="L124" s="25">
        <f t="shared" si="179"/>
        <v>22624085.780000001</v>
      </c>
      <c r="M124" s="25"/>
      <c r="N124" s="25"/>
      <c r="O124" s="25">
        <f t="shared" si="159"/>
        <v>22624085.780000001</v>
      </c>
      <c r="P124" s="26">
        <f>+'App.2-BA_ERZ'!P425+'App.2-BA_BRZ'!P425+'App.2-BA_HRZ'!P425+'App.2-BA_PRZ'!P425</f>
        <v>8754398.9699999988</v>
      </c>
      <c r="Q124" s="26">
        <f>+'App.2-BA_ERZ'!Q425+'App.2-BA_BRZ'!Q425+'App.2-BA_HRZ'!Q425+'App.2-BA_PRZ'!Q425</f>
        <v>-87368.33</v>
      </c>
      <c r="R124" s="27">
        <f t="shared" si="160"/>
        <v>31291116.420000002</v>
      </c>
      <c r="S124" s="28">
        <f t="shared" si="139"/>
        <v>-356321206.57999998</v>
      </c>
      <c r="V124" s="23">
        <v>47</v>
      </c>
      <c r="W124" s="23">
        <v>2440</v>
      </c>
      <c r="X124" s="24" t="s">
        <v>63</v>
      </c>
      <c r="Y124" s="25">
        <f t="shared" si="180"/>
        <v>-323424320.75</v>
      </c>
      <c r="Z124" s="25"/>
      <c r="AA124" s="25"/>
      <c r="AB124" s="25">
        <f t="shared" si="161"/>
        <v>-323424320.75</v>
      </c>
      <c r="AC124" s="26">
        <v>-65072631.260000013</v>
      </c>
      <c r="AD124" s="26">
        <v>884629</v>
      </c>
      <c r="AE124" s="27">
        <f t="shared" si="162"/>
        <v>-387612323.00999999</v>
      </c>
      <c r="AG124" s="25">
        <f t="shared" si="181"/>
        <v>22624085.789999999</v>
      </c>
      <c r="AH124" s="25"/>
      <c r="AI124" s="25"/>
      <c r="AJ124" s="25">
        <f t="shared" si="163"/>
        <v>22624085.789999999</v>
      </c>
      <c r="AK124" s="26">
        <v>8754398.9700000025</v>
      </c>
      <c r="AL124" s="26">
        <v>-87368.33</v>
      </c>
      <c r="AM124" s="27">
        <f t="shared" si="164"/>
        <v>31291116.430000003</v>
      </c>
      <c r="AN124" s="28">
        <f t="shared" si="142"/>
        <v>-356321206.57999998</v>
      </c>
      <c r="AP124" s="23">
        <v>47</v>
      </c>
      <c r="AQ124" s="23">
        <v>2440</v>
      </c>
      <c r="AR124" s="24" t="s">
        <v>63</v>
      </c>
      <c r="AS124" s="25">
        <f t="shared" si="143"/>
        <v>9.9999904632568359E-3</v>
      </c>
      <c r="AT124" s="25">
        <f t="shared" si="144"/>
        <v>0</v>
      </c>
      <c r="AU124" s="25">
        <f t="shared" si="145"/>
        <v>0</v>
      </c>
      <c r="AV124" s="25">
        <f t="shared" si="146"/>
        <v>9.9999904632568359E-3</v>
      </c>
      <c r="AW124" s="25">
        <f t="shared" si="147"/>
        <v>0</v>
      </c>
      <c r="AX124" s="25">
        <f t="shared" si="148"/>
        <v>0</v>
      </c>
      <c r="AY124" s="25">
        <f t="shared" si="149"/>
        <v>9.9999904632568359E-3</v>
      </c>
      <c r="BA124" s="25">
        <f t="shared" si="165"/>
        <v>-9.9999979138374329E-3</v>
      </c>
      <c r="BB124" s="25">
        <f t="shared" si="166"/>
        <v>0</v>
      </c>
      <c r="BC124" s="25">
        <f t="shared" si="167"/>
        <v>0</v>
      </c>
      <c r="BD124" s="25">
        <f t="shared" si="168"/>
        <v>-9.9999979138374329E-3</v>
      </c>
      <c r="BE124" s="25">
        <f t="shared" si="169"/>
        <v>0</v>
      </c>
      <c r="BF124" s="25">
        <f t="shared" si="170"/>
        <v>0</v>
      </c>
      <c r="BG124" s="25">
        <f t="shared" si="171"/>
        <v>-1.0000001639127731E-2</v>
      </c>
      <c r="BH124" s="25">
        <f t="shared" si="172"/>
        <v>0</v>
      </c>
    </row>
    <row r="125" spans="1:60" ht="15" x14ac:dyDescent="0.25">
      <c r="A125" s="23">
        <v>47</v>
      </c>
      <c r="B125" s="32" t="s">
        <v>64</v>
      </c>
      <c r="C125" s="24" t="s">
        <v>65</v>
      </c>
      <c r="D125" s="25">
        <f t="shared" si="178"/>
        <v>-1273198.73</v>
      </c>
      <c r="E125" s="33"/>
      <c r="F125" s="1001"/>
      <c r="G125" s="25">
        <f t="shared" ref="G125" si="189">SUM(D125:F125)</f>
        <v>-1273198.73</v>
      </c>
      <c r="H125" s="26">
        <f>+'App.2-BA_ERZ'!H426+'App.2-BA_BRZ'!H426+'App.2-BA_HRZ'!H426+'App.2-BA_PRZ'!H426</f>
        <v>0</v>
      </c>
      <c r="I125" s="26">
        <f>+'App.2-BA_ERZ'!I426+'App.2-BA_BRZ'!I426+'App.2-BA_HRZ'!I426+'App.2-BA_PRZ'!I426</f>
        <v>0</v>
      </c>
      <c r="J125" s="27">
        <f t="shared" si="158"/>
        <v>-1273198.73</v>
      </c>
      <c r="L125" s="25">
        <f t="shared" si="179"/>
        <v>279964.48</v>
      </c>
      <c r="M125" s="25"/>
      <c r="N125" s="25"/>
      <c r="O125" s="25">
        <f t="shared" ref="O125" si="190">SUM(L125:N125)</f>
        <v>279964.48</v>
      </c>
      <c r="P125" s="26">
        <f>+'App.2-BA_ERZ'!P426+'App.2-BA_BRZ'!P426+'App.2-BA_HRZ'!P426+'App.2-BA_PRZ'!P426</f>
        <v>41080</v>
      </c>
      <c r="Q125" s="26">
        <f>+'App.2-BA_ERZ'!Q426+'App.2-BA_BRZ'!Q426+'App.2-BA_HRZ'!Q426+'App.2-BA_PRZ'!Q426</f>
        <v>0</v>
      </c>
      <c r="R125" s="27">
        <f t="shared" si="160"/>
        <v>321044.47999999998</v>
      </c>
      <c r="S125" s="28">
        <f t="shared" si="139"/>
        <v>-952154.25</v>
      </c>
      <c r="V125" s="23">
        <v>47</v>
      </c>
      <c r="W125" s="32" t="s">
        <v>64</v>
      </c>
      <c r="X125" s="24" t="s">
        <v>65</v>
      </c>
      <c r="Y125" s="25">
        <f t="shared" si="180"/>
        <v>-1273198.73</v>
      </c>
      <c r="Z125" s="33"/>
      <c r="AA125" s="33"/>
      <c r="AB125" s="25">
        <f t="shared" ref="AB125" si="191">SUM(Y125:AA125)</f>
        <v>-1273198.73</v>
      </c>
      <c r="AC125" s="26">
        <v>0</v>
      </c>
      <c r="AD125" s="26">
        <v>0</v>
      </c>
      <c r="AE125" s="27">
        <f t="shared" si="162"/>
        <v>-1273198.73</v>
      </c>
      <c r="AG125" s="25">
        <f t="shared" si="181"/>
        <v>279964.48</v>
      </c>
      <c r="AH125" s="25"/>
      <c r="AI125" s="25"/>
      <c r="AJ125" s="25">
        <f t="shared" si="163"/>
        <v>279964.48</v>
      </c>
      <c r="AK125" s="26">
        <v>41080</v>
      </c>
      <c r="AL125" s="26">
        <v>0</v>
      </c>
      <c r="AM125" s="27">
        <f t="shared" si="164"/>
        <v>321044.47999999998</v>
      </c>
      <c r="AN125" s="28">
        <f t="shared" si="142"/>
        <v>-952154.25</v>
      </c>
      <c r="AP125" s="23">
        <v>47</v>
      </c>
      <c r="AQ125" s="32" t="s">
        <v>64</v>
      </c>
      <c r="AR125" s="24" t="s">
        <v>65</v>
      </c>
      <c r="AS125" s="25">
        <f t="shared" si="143"/>
        <v>0</v>
      </c>
      <c r="AT125" s="25">
        <f t="shared" si="144"/>
        <v>0</v>
      </c>
      <c r="AU125" s="25">
        <f t="shared" si="145"/>
        <v>0</v>
      </c>
      <c r="AV125" s="25">
        <f t="shared" si="146"/>
        <v>0</v>
      </c>
      <c r="AW125" s="25">
        <f t="shared" si="147"/>
        <v>0</v>
      </c>
      <c r="AX125" s="25">
        <f t="shared" si="148"/>
        <v>0</v>
      </c>
      <c r="AY125" s="25">
        <f t="shared" si="149"/>
        <v>0</v>
      </c>
      <c r="BA125" s="25">
        <f t="shared" si="165"/>
        <v>0</v>
      </c>
      <c r="BB125" s="25">
        <f t="shared" si="166"/>
        <v>0</v>
      </c>
      <c r="BC125" s="25">
        <f t="shared" si="167"/>
        <v>0</v>
      </c>
      <c r="BD125" s="25">
        <f t="shared" si="168"/>
        <v>0</v>
      </c>
      <c r="BE125" s="25">
        <f t="shared" si="169"/>
        <v>0</v>
      </c>
      <c r="BF125" s="25">
        <f t="shared" si="170"/>
        <v>0</v>
      </c>
      <c r="BG125" s="25">
        <f t="shared" si="171"/>
        <v>0</v>
      </c>
      <c r="BH125" s="25">
        <f t="shared" si="172"/>
        <v>0</v>
      </c>
    </row>
    <row r="126" spans="1:60" ht="15" x14ac:dyDescent="0.25">
      <c r="A126" s="32"/>
      <c r="B126" s="32">
        <v>2005</v>
      </c>
      <c r="C126" s="33" t="s">
        <v>66</v>
      </c>
      <c r="D126" s="25">
        <f t="shared" si="178"/>
        <v>18832445.66</v>
      </c>
      <c r="E126" s="25"/>
      <c r="F126" s="998"/>
      <c r="G126" s="25">
        <f t="shared" si="157"/>
        <v>18832445.66</v>
      </c>
      <c r="H126" s="26">
        <f>+'App.2-BA_ERZ'!H427+'App.2-BA_BRZ'!H427+'App.2-BA_HRZ'!H427+'App.2-BA_PRZ'!H427</f>
        <v>0</v>
      </c>
      <c r="I126" s="26">
        <f>+'App.2-BA_ERZ'!I427+'App.2-BA_BRZ'!I427+'App.2-BA_HRZ'!I427+'App.2-BA_PRZ'!I427</f>
        <v>0</v>
      </c>
      <c r="J126" s="27">
        <f t="shared" si="158"/>
        <v>18832445.66</v>
      </c>
      <c r="L126" s="25">
        <f t="shared" si="179"/>
        <v>-6217542.04</v>
      </c>
      <c r="M126" s="25"/>
      <c r="N126" s="25"/>
      <c r="O126" s="25">
        <f t="shared" si="159"/>
        <v>-6217542.04</v>
      </c>
      <c r="P126" s="26">
        <f>+'App.2-BA_ERZ'!P427+'App.2-BA_BRZ'!P427+'App.2-BA_HRZ'!P427+'App.2-BA_PRZ'!P427</f>
        <v>-869925.74</v>
      </c>
      <c r="Q126" s="26">
        <f>+'App.2-BA_ERZ'!Q427+'App.2-BA_BRZ'!Q427+'App.2-BA_HRZ'!Q427+'App.2-BA_PRZ'!Q427</f>
        <v>0</v>
      </c>
      <c r="R126" s="27">
        <f t="shared" si="160"/>
        <v>-7087467.7800000003</v>
      </c>
      <c r="S126" s="28">
        <f t="shared" si="139"/>
        <v>11744977.879999999</v>
      </c>
      <c r="V126" s="32"/>
      <c r="W126" s="32">
        <v>2005</v>
      </c>
      <c r="X126" s="33" t="s">
        <v>66</v>
      </c>
      <c r="Y126" s="25">
        <f t="shared" si="180"/>
        <v>18832445.66</v>
      </c>
      <c r="Z126" s="25"/>
      <c r="AA126" s="25"/>
      <c r="AB126" s="25">
        <f t="shared" si="161"/>
        <v>18832445.66</v>
      </c>
      <c r="AC126" s="26">
        <v>0</v>
      </c>
      <c r="AD126" s="26">
        <v>0</v>
      </c>
      <c r="AE126" s="27">
        <f t="shared" si="162"/>
        <v>18832445.66</v>
      </c>
      <c r="AG126" s="25">
        <f t="shared" si="181"/>
        <v>-6217542.04</v>
      </c>
      <c r="AH126" s="25"/>
      <c r="AI126" s="25"/>
      <c r="AJ126" s="25">
        <f t="shared" si="163"/>
        <v>-6217542.04</v>
      </c>
      <c r="AK126" s="26">
        <v>-869925.74</v>
      </c>
      <c r="AL126" s="26">
        <v>0</v>
      </c>
      <c r="AM126" s="27">
        <f t="shared" si="164"/>
        <v>-7087467.7800000003</v>
      </c>
      <c r="AN126" s="28">
        <f t="shared" si="142"/>
        <v>11744977.879999999</v>
      </c>
      <c r="AP126" s="32"/>
      <c r="AQ126" s="32">
        <v>2005</v>
      </c>
      <c r="AR126" s="33" t="s">
        <v>66</v>
      </c>
      <c r="AS126" s="25">
        <f t="shared" si="143"/>
        <v>0</v>
      </c>
      <c r="AT126" s="25">
        <f t="shared" si="144"/>
        <v>0</v>
      </c>
      <c r="AU126" s="25">
        <f t="shared" si="145"/>
        <v>0</v>
      </c>
      <c r="AV126" s="25">
        <f t="shared" si="146"/>
        <v>0</v>
      </c>
      <c r="AW126" s="25">
        <f t="shared" si="147"/>
        <v>0</v>
      </c>
      <c r="AX126" s="25">
        <f t="shared" si="148"/>
        <v>0</v>
      </c>
      <c r="AY126" s="25">
        <f t="shared" si="149"/>
        <v>0</v>
      </c>
      <c r="BA126" s="25">
        <f t="shared" si="165"/>
        <v>0</v>
      </c>
      <c r="BB126" s="25">
        <f t="shared" si="166"/>
        <v>0</v>
      </c>
      <c r="BC126" s="25">
        <f t="shared" si="167"/>
        <v>0</v>
      </c>
      <c r="BD126" s="25">
        <f t="shared" si="168"/>
        <v>0</v>
      </c>
      <c r="BE126" s="25">
        <f t="shared" si="169"/>
        <v>0</v>
      </c>
      <c r="BF126" s="25">
        <f t="shared" si="170"/>
        <v>0</v>
      </c>
      <c r="BG126" s="25">
        <f t="shared" si="171"/>
        <v>0</v>
      </c>
      <c r="BH126" s="25">
        <f t="shared" si="172"/>
        <v>0</v>
      </c>
    </row>
    <row r="127" spans="1:60" ht="15" x14ac:dyDescent="0.25">
      <c r="A127" s="32"/>
      <c r="B127" s="32">
        <v>2040</v>
      </c>
      <c r="C127" s="33" t="s">
        <v>67</v>
      </c>
      <c r="D127" s="25">
        <f t="shared" si="178"/>
        <v>4731252.2299999995</v>
      </c>
      <c r="E127" s="25"/>
      <c r="F127" s="998"/>
      <c r="G127" s="25">
        <f t="shared" si="157"/>
        <v>4731252.2299999995</v>
      </c>
      <c r="H127" s="26">
        <f>+'App.2-BA_ERZ'!H428+'App.2-BA_BRZ'!H428+'App.2-BA_HRZ'!H428+'App.2-BA_PRZ'!H428</f>
        <v>358018.03999999911</v>
      </c>
      <c r="I127" s="26">
        <f>+'App.2-BA_ERZ'!I428+'App.2-BA_BRZ'!I428+'App.2-BA_HRZ'!I428+'App.2-BA_PRZ'!I428</f>
        <v>0</v>
      </c>
      <c r="J127" s="27">
        <f t="shared" si="158"/>
        <v>5089270.2699999986</v>
      </c>
      <c r="L127" s="25">
        <f t="shared" si="179"/>
        <v>0</v>
      </c>
      <c r="M127" s="25"/>
      <c r="N127" s="25"/>
      <c r="O127" s="25">
        <f t="shared" si="159"/>
        <v>0</v>
      </c>
      <c r="P127" s="26">
        <f>+'App.2-BA_ERZ'!P428+'App.2-BA_BRZ'!P428+'App.2-BA_HRZ'!P428+'App.2-BA_PRZ'!P428</f>
        <v>0</v>
      </c>
      <c r="Q127" s="26">
        <f>+'App.2-BA_ERZ'!Q428+'App.2-BA_BRZ'!Q428+'App.2-BA_HRZ'!Q428+'App.2-BA_PRZ'!Q428</f>
        <v>0</v>
      </c>
      <c r="R127" s="27">
        <f t="shared" si="160"/>
        <v>0</v>
      </c>
      <c r="S127" s="28">
        <f t="shared" si="139"/>
        <v>5089270.2699999986</v>
      </c>
      <c r="V127" s="32"/>
      <c r="W127" s="32">
        <v>2040</v>
      </c>
      <c r="X127" s="33" t="s">
        <v>67</v>
      </c>
      <c r="Y127" s="25">
        <f t="shared" si="180"/>
        <v>4731252.2300000004</v>
      </c>
      <c r="Z127" s="25"/>
      <c r="AA127" s="25"/>
      <c r="AB127" s="25">
        <f t="shared" si="161"/>
        <v>4731252.2300000004</v>
      </c>
      <c r="AC127" s="26">
        <v>358018.03999999911</v>
      </c>
      <c r="AD127" s="26">
        <v>0</v>
      </c>
      <c r="AE127" s="27">
        <f t="shared" si="162"/>
        <v>5089270.2699999996</v>
      </c>
      <c r="AG127" s="25">
        <f t="shared" si="181"/>
        <v>0</v>
      </c>
      <c r="AH127" s="25"/>
      <c r="AI127" s="25"/>
      <c r="AJ127" s="25">
        <f t="shared" si="163"/>
        <v>0</v>
      </c>
      <c r="AK127" s="26">
        <v>0</v>
      </c>
      <c r="AL127" s="26">
        <v>0</v>
      </c>
      <c r="AM127" s="27">
        <f t="shared" si="164"/>
        <v>0</v>
      </c>
      <c r="AN127" s="28">
        <f t="shared" si="142"/>
        <v>5089270.2699999996</v>
      </c>
      <c r="AP127" s="32"/>
      <c r="AQ127" s="32">
        <v>2040</v>
      </c>
      <c r="AR127" s="33" t="s">
        <v>67</v>
      </c>
      <c r="AS127" s="25">
        <f t="shared" si="143"/>
        <v>0</v>
      </c>
      <c r="AT127" s="25">
        <f t="shared" si="144"/>
        <v>0</v>
      </c>
      <c r="AU127" s="25">
        <f t="shared" si="145"/>
        <v>0</v>
      </c>
      <c r="AV127" s="25">
        <f t="shared" si="146"/>
        <v>0</v>
      </c>
      <c r="AW127" s="25">
        <f t="shared" si="147"/>
        <v>0</v>
      </c>
      <c r="AX127" s="25">
        <f t="shared" si="148"/>
        <v>0</v>
      </c>
      <c r="AY127" s="25">
        <f t="shared" si="149"/>
        <v>0</v>
      </c>
      <c r="BA127" s="25">
        <f t="shared" si="165"/>
        <v>0</v>
      </c>
      <c r="BB127" s="25">
        <f t="shared" si="166"/>
        <v>0</v>
      </c>
      <c r="BC127" s="25">
        <f t="shared" si="167"/>
        <v>0</v>
      </c>
      <c r="BD127" s="25">
        <f t="shared" si="168"/>
        <v>0</v>
      </c>
      <c r="BE127" s="25">
        <f t="shared" si="169"/>
        <v>0</v>
      </c>
      <c r="BF127" s="25">
        <f t="shared" si="170"/>
        <v>0</v>
      </c>
      <c r="BG127" s="25">
        <f t="shared" si="171"/>
        <v>0</v>
      </c>
      <c r="BH127" s="25">
        <f t="shared" si="172"/>
        <v>0</v>
      </c>
    </row>
    <row r="128" spans="1:60" ht="15" x14ac:dyDescent="0.25">
      <c r="A128" s="32"/>
      <c r="B128" s="32">
        <v>2050</v>
      </c>
      <c r="C128" s="33" t="s">
        <v>68</v>
      </c>
      <c r="D128" s="25">
        <f t="shared" si="178"/>
        <v>5372396.3700000001</v>
      </c>
      <c r="E128" s="25"/>
      <c r="F128" s="998"/>
      <c r="G128" s="25">
        <f t="shared" si="157"/>
        <v>5372396.3700000001</v>
      </c>
      <c r="H128" s="26">
        <f>+'App.2-BA_ERZ'!H429+'App.2-BA_BRZ'!H429+'App.2-BA_HRZ'!H429+'App.2-BA_PRZ'!H429</f>
        <v>5597537.6299999999</v>
      </c>
      <c r="I128" s="26">
        <f>+'App.2-BA_ERZ'!I429+'App.2-BA_BRZ'!I429+'App.2-BA_HRZ'!I429+'App.2-BA_PRZ'!I429</f>
        <v>0</v>
      </c>
      <c r="J128" s="27">
        <f t="shared" si="158"/>
        <v>10969934</v>
      </c>
      <c r="L128" s="25">
        <f t="shared" si="179"/>
        <v>0</v>
      </c>
      <c r="M128" s="25"/>
      <c r="N128" s="25"/>
      <c r="O128" s="25">
        <f t="shared" si="159"/>
        <v>0</v>
      </c>
      <c r="P128" s="26">
        <f>+'App.2-BA_ERZ'!P429+'App.2-BA_BRZ'!P429+'App.2-BA_HRZ'!P429+'App.2-BA_PRZ'!P429</f>
        <v>0</v>
      </c>
      <c r="Q128" s="26">
        <f>+'App.2-BA_ERZ'!Q429+'App.2-BA_BRZ'!Q429+'App.2-BA_HRZ'!Q429+'App.2-BA_PRZ'!Q429</f>
        <v>0</v>
      </c>
      <c r="R128" s="27">
        <f t="shared" si="160"/>
        <v>0</v>
      </c>
      <c r="S128" s="28">
        <f t="shared" si="139"/>
        <v>10969934</v>
      </c>
      <c r="V128" s="32"/>
      <c r="W128" s="32">
        <v>2050</v>
      </c>
      <c r="X128" s="33" t="s">
        <v>68</v>
      </c>
      <c r="Y128" s="25">
        <f t="shared" si="180"/>
        <v>5372396.3700000001</v>
      </c>
      <c r="Z128" s="25"/>
      <c r="AA128" s="25"/>
      <c r="AB128" s="25">
        <f t="shared" si="161"/>
        <v>5372396.3700000001</v>
      </c>
      <c r="AC128" s="26">
        <v>5597537.6299999999</v>
      </c>
      <c r="AD128" s="26">
        <v>0</v>
      </c>
      <c r="AE128" s="27">
        <f t="shared" si="162"/>
        <v>10969934</v>
      </c>
      <c r="AG128" s="25">
        <f t="shared" si="181"/>
        <v>0</v>
      </c>
      <c r="AH128" s="25"/>
      <c r="AI128" s="25"/>
      <c r="AJ128" s="25">
        <f t="shared" si="163"/>
        <v>0</v>
      </c>
      <c r="AK128" s="26">
        <v>0</v>
      </c>
      <c r="AL128" s="26">
        <v>0</v>
      </c>
      <c r="AM128" s="27">
        <f t="shared" si="164"/>
        <v>0</v>
      </c>
      <c r="AN128" s="28">
        <f t="shared" si="142"/>
        <v>10969934</v>
      </c>
      <c r="AP128" s="32"/>
      <c r="AQ128" s="32">
        <v>2050</v>
      </c>
      <c r="AR128" s="33" t="s">
        <v>68</v>
      </c>
      <c r="AS128" s="25">
        <f t="shared" si="143"/>
        <v>0</v>
      </c>
      <c r="AT128" s="25">
        <f t="shared" si="144"/>
        <v>0</v>
      </c>
      <c r="AU128" s="25">
        <f t="shared" si="145"/>
        <v>0</v>
      </c>
      <c r="AV128" s="25">
        <f t="shared" si="146"/>
        <v>0</v>
      </c>
      <c r="AW128" s="25">
        <f t="shared" si="147"/>
        <v>0</v>
      </c>
      <c r="AX128" s="25">
        <f t="shared" si="148"/>
        <v>0</v>
      </c>
      <c r="AY128" s="25">
        <f t="shared" si="149"/>
        <v>0</v>
      </c>
      <c r="BA128" s="25">
        <f t="shared" si="165"/>
        <v>0</v>
      </c>
      <c r="BB128" s="25">
        <f t="shared" si="166"/>
        <v>0</v>
      </c>
      <c r="BC128" s="25">
        <f t="shared" si="167"/>
        <v>0</v>
      </c>
      <c r="BD128" s="25">
        <f t="shared" si="168"/>
        <v>0</v>
      </c>
      <c r="BE128" s="25">
        <f t="shared" si="169"/>
        <v>0</v>
      </c>
      <c r="BF128" s="25">
        <f t="shared" si="170"/>
        <v>0</v>
      </c>
      <c r="BG128" s="25">
        <f t="shared" si="171"/>
        <v>0</v>
      </c>
      <c r="BH128" s="25">
        <f t="shared" si="172"/>
        <v>0</v>
      </c>
    </row>
    <row r="129" spans="1:60" ht="15" x14ac:dyDescent="0.25">
      <c r="A129" s="32"/>
      <c r="B129" s="32">
        <v>2075</v>
      </c>
      <c r="C129" s="33" t="s">
        <v>69</v>
      </c>
      <c r="D129" s="25">
        <f t="shared" si="178"/>
        <v>629545.21</v>
      </c>
      <c r="E129" s="25"/>
      <c r="F129" s="998"/>
      <c r="G129" s="25">
        <f t="shared" si="157"/>
        <v>629545.21</v>
      </c>
      <c r="H129" s="26">
        <f>+'App.2-BA_ERZ'!H430+'App.2-BA_BRZ'!H430+'App.2-BA_HRZ'!H430+'App.2-BA_PRZ'!H430</f>
        <v>0</v>
      </c>
      <c r="I129" s="26">
        <f>+'App.2-BA_ERZ'!I430+'App.2-BA_BRZ'!I430+'App.2-BA_HRZ'!I430+'App.2-BA_PRZ'!I430</f>
        <v>-629545.21</v>
      </c>
      <c r="J129" s="27">
        <f t="shared" si="158"/>
        <v>0</v>
      </c>
      <c r="L129" s="25">
        <f t="shared" si="179"/>
        <v>0</v>
      </c>
      <c r="M129" s="25"/>
      <c r="N129" s="25"/>
      <c r="O129" s="25">
        <f t="shared" si="159"/>
        <v>0</v>
      </c>
      <c r="P129" s="26">
        <f>+'App.2-BA_ERZ'!P430+'App.2-BA_BRZ'!P430+'App.2-BA_HRZ'!P430+'App.2-BA_PRZ'!P430</f>
        <v>0</v>
      </c>
      <c r="Q129" s="26">
        <f>+'App.2-BA_ERZ'!Q430+'App.2-BA_BRZ'!Q430+'App.2-BA_HRZ'!Q430+'App.2-BA_PRZ'!Q430</f>
        <v>0</v>
      </c>
      <c r="R129" s="27">
        <f t="shared" si="160"/>
        <v>0</v>
      </c>
      <c r="S129" s="28">
        <f t="shared" si="139"/>
        <v>0</v>
      </c>
      <c r="V129" s="32"/>
      <c r="W129" s="32">
        <v>2075</v>
      </c>
      <c r="X129" s="33" t="s">
        <v>69</v>
      </c>
      <c r="Y129" s="25">
        <f t="shared" si="180"/>
        <v>629545.21</v>
      </c>
      <c r="Z129" s="25"/>
      <c r="AA129" s="25"/>
      <c r="AB129" s="25">
        <f t="shared" si="161"/>
        <v>629545.21</v>
      </c>
      <c r="AC129" s="26">
        <v>0</v>
      </c>
      <c r="AD129" s="26">
        <v>-629545.21</v>
      </c>
      <c r="AE129" s="27">
        <f t="shared" si="162"/>
        <v>0</v>
      </c>
      <c r="AG129" s="25">
        <f t="shared" si="181"/>
        <v>0</v>
      </c>
      <c r="AH129" s="25"/>
      <c r="AI129" s="25"/>
      <c r="AJ129" s="25">
        <f t="shared" si="163"/>
        <v>0</v>
      </c>
      <c r="AK129" s="26">
        <v>0</v>
      </c>
      <c r="AL129" s="26">
        <v>0</v>
      </c>
      <c r="AM129" s="27">
        <f t="shared" si="164"/>
        <v>0</v>
      </c>
      <c r="AN129" s="28">
        <f t="shared" si="142"/>
        <v>0</v>
      </c>
      <c r="AP129" s="32"/>
      <c r="AQ129" s="32">
        <v>2075</v>
      </c>
      <c r="AR129" s="33" t="s">
        <v>69</v>
      </c>
      <c r="AS129" s="25">
        <f t="shared" si="143"/>
        <v>0</v>
      </c>
      <c r="AT129" s="25">
        <f t="shared" si="144"/>
        <v>0</v>
      </c>
      <c r="AU129" s="25">
        <f t="shared" si="145"/>
        <v>0</v>
      </c>
      <c r="AV129" s="25">
        <f t="shared" si="146"/>
        <v>0</v>
      </c>
      <c r="AW129" s="25">
        <f t="shared" si="147"/>
        <v>0</v>
      </c>
      <c r="AX129" s="25">
        <f t="shared" si="148"/>
        <v>0</v>
      </c>
      <c r="AY129" s="25">
        <f t="shared" si="149"/>
        <v>0</v>
      </c>
      <c r="BA129" s="25">
        <f t="shared" si="165"/>
        <v>0</v>
      </c>
      <c r="BB129" s="25">
        <f t="shared" si="166"/>
        <v>0</v>
      </c>
      <c r="BC129" s="25">
        <f t="shared" si="167"/>
        <v>0</v>
      </c>
      <c r="BD129" s="25">
        <f t="shared" si="168"/>
        <v>0</v>
      </c>
      <c r="BE129" s="25">
        <f t="shared" si="169"/>
        <v>0</v>
      </c>
      <c r="BF129" s="25">
        <f t="shared" si="170"/>
        <v>0</v>
      </c>
      <c r="BG129" s="25">
        <f t="shared" si="171"/>
        <v>0</v>
      </c>
      <c r="BH129" s="25">
        <f t="shared" si="172"/>
        <v>0</v>
      </c>
    </row>
    <row r="130" spans="1:60" ht="15" x14ac:dyDescent="0.25">
      <c r="A130" s="32"/>
      <c r="B130" s="32">
        <v>2055</v>
      </c>
      <c r="C130" s="33" t="s">
        <v>70</v>
      </c>
      <c r="D130" s="25">
        <f t="shared" si="178"/>
        <v>100663418.97</v>
      </c>
      <c r="E130" s="25"/>
      <c r="F130" s="998"/>
      <c r="G130" s="25">
        <f t="shared" si="157"/>
        <v>100663418.97</v>
      </c>
      <c r="H130" s="26">
        <f>+'App.2-BA_ERZ'!H431+'App.2-BA_BRZ'!H431+'App.2-BA_HRZ'!H431+'App.2-BA_PRZ'!H431</f>
        <v>19346017.980000004</v>
      </c>
      <c r="I130" s="26">
        <f>+'App.2-BA_ERZ'!I431+'App.2-BA_BRZ'!I431+'App.2-BA_HRZ'!I431+'App.2-BA_PRZ'!I431</f>
        <v>0</v>
      </c>
      <c r="J130" s="27">
        <f t="shared" si="158"/>
        <v>120009436.95</v>
      </c>
      <c r="L130" s="25">
        <f t="shared" si="179"/>
        <v>0</v>
      </c>
      <c r="M130" s="25"/>
      <c r="N130" s="25"/>
      <c r="O130" s="25">
        <f t="shared" si="159"/>
        <v>0</v>
      </c>
      <c r="P130" s="26">
        <f>+'App.2-BA_ERZ'!P431+'App.2-BA_BRZ'!P431+'App.2-BA_HRZ'!P431+'App.2-BA_PRZ'!P431</f>
        <v>0</v>
      </c>
      <c r="Q130" s="26">
        <f>+'App.2-BA_ERZ'!Q431+'App.2-BA_BRZ'!Q431+'App.2-BA_HRZ'!Q431+'App.2-BA_PRZ'!Q431</f>
        <v>0</v>
      </c>
      <c r="R130" s="27">
        <f t="shared" si="160"/>
        <v>0</v>
      </c>
      <c r="S130" s="28">
        <f t="shared" si="139"/>
        <v>120009436.95</v>
      </c>
      <c r="V130" s="32"/>
      <c r="W130" s="32">
        <v>2055</v>
      </c>
      <c r="X130" s="33" t="s">
        <v>70</v>
      </c>
      <c r="Y130" s="25">
        <f t="shared" si="180"/>
        <v>100663418.96999998</v>
      </c>
      <c r="Z130" s="25"/>
      <c r="AA130" s="25"/>
      <c r="AB130" s="25">
        <f t="shared" si="161"/>
        <v>100663418.96999998</v>
      </c>
      <c r="AC130" s="26">
        <v>19346017.980000004</v>
      </c>
      <c r="AD130" s="26">
        <v>0</v>
      </c>
      <c r="AE130" s="27">
        <f t="shared" si="162"/>
        <v>120009436.94999999</v>
      </c>
      <c r="AG130" s="25">
        <f t="shared" si="181"/>
        <v>0</v>
      </c>
      <c r="AH130" s="25"/>
      <c r="AI130" s="25"/>
      <c r="AJ130" s="25">
        <f t="shared" si="163"/>
        <v>0</v>
      </c>
      <c r="AK130" s="26">
        <v>0</v>
      </c>
      <c r="AL130" s="26">
        <v>0</v>
      </c>
      <c r="AM130" s="27">
        <f t="shared" si="164"/>
        <v>0</v>
      </c>
      <c r="AN130" s="28">
        <f t="shared" si="142"/>
        <v>120009436.94999999</v>
      </c>
      <c r="AP130" s="32"/>
      <c r="AQ130" s="32">
        <v>2055</v>
      </c>
      <c r="AR130" s="33" t="s">
        <v>70</v>
      </c>
      <c r="AS130" s="25">
        <f t="shared" si="143"/>
        <v>0</v>
      </c>
      <c r="AT130" s="25">
        <f t="shared" si="144"/>
        <v>0</v>
      </c>
      <c r="AU130" s="25">
        <f t="shared" si="145"/>
        <v>0</v>
      </c>
      <c r="AV130" s="25">
        <f t="shared" si="146"/>
        <v>0</v>
      </c>
      <c r="AW130" s="25">
        <f t="shared" si="147"/>
        <v>0</v>
      </c>
      <c r="AX130" s="25">
        <f t="shared" si="148"/>
        <v>0</v>
      </c>
      <c r="AY130" s="25">
        <f t="shared" si="149"/>
        <v>0</v>
      </c>
      <c r="BA130" s="25">
        <f t="shared" si="165"/>
        <v>0</v>
      </c>
      <c r="BB130" s="25">
        <f t="shared" si="166"/>
        <v>0</v>
      </c>
      <c r="BC130" s="25">
        <f t="shared" si="167"/>
        <v>0</v>
      </c>
      <c r="BD130" s="25">
        <f t="shared" si="168"/>
        <v>0</v>
      </c>
      <c r="BE130" s="25">
        <f t="shared" si="169"/>
        <v>0</v>
      </c>
      <c r="BF130" s="25">
        <f t="shared" si="170"/>
        <v>0</v>
      </c>
      <c r="BG130" s="25">
        <f t="shared" si="171"/>
        <v>0</v>
      </c>
      <c r="BH130" s="25">
        <f t="shared" si="172"/>
        <v>0</v>
      </c>
    </row>
    <row r="131" spans="1:60" ht="15" x14ac:dyDescent="0.25">
      <c r="A131" s="32"/>
      <c r="B131" s="32" t="s">
        <v>71</v>
      </c>
      <c r="C131" s="33" t="s">
        <v>72</v>
      </c>
      <c r="D131" s="25">
        <f t="shared" si="178"/>
        <v>-1205625.4199999995</v>
      </c>
      <c r="E131" s="25"/>
      <c r="F131" s="998"/>
      <c r="G131" s="25">
        <f t="shared" si="157"/>
        <v>-1205625.4199999995</v>
      </c>
      <c r="H131" s="26">
        <f>+'App.2-BA_ERZ'!H432+'App.2-BA_BRZ'!H432+'App.2-BA_HRZ'!H432+'App.2-BA_PRZ'!H432</f>
        <v>-3529539.94</v>
      </c>
      <c r="I131" s="26">
        <f>+'App.2-BA_ERZ'!I432+'App.2-BA_BRZ'!I432+'App.2-BA_HRZ'!I432+'App.2-BA_PRZ'!I432</f>
        <v>0</v>
      </c>
      <c r="J131" s="27">
        <f t="shared" si="158"/>
        <v>-4735165.3599999994</v>
      </c>
      <c r="L131" s="25">
        <f t="shared" si="179"/>
        <v>0</v>
      </c>
      <c r="M131" s="25"/>
      <c r="N131" s="25"/>
      <c r="O131" s="25">
        <f t="shared" si="159"/>
        <v>0</v>
      </c>
      <c r="P131" s="26">
        <f>+'App.2-BA_ERZ'!P432+'App.2-BA_BRZ'!P432+'App.2-BA_HRZ'!P432+'App.2-BA_PRZ'!P432</f>
        <v>0</v>
      </c>
      <c r="Q131" s="26">
        <f>+'App.2-BA_ERZ'!Q432+'App.2-BA_BRZ'!Q432+'App.2-BA_HRZ'!Q432+'App.2-BA_PRZ'!Q432</f>
        <v>0</v>
      </c>
      <c r="R131" s="27">
        <f t="shared" si="160"/>
        <v>0</v>
      </c>
      <c r="S131" s="28">
        <f t="shared" si="139"/>
        <v>-4735165.3599999994</v>
      </c>
      <c r="V131" s="32"/>
      <c r="W131" s="32" t="s">
        <v>71</v>
      </c>
      <c r="X131" s="33" t="s">
        <v>72</v>
      </c>
      <c r="Y131" s="25">
        <f t="shared" si="180"/>
        <v>-1205625.42</v>
      </c>
      <c r="Z131" s="25"/>
      <c r="AA131" s="25"/>
      <c r="AB131" s="25">
        <f t="shared" si="161"/>
        <v>-1205625.42</v>
      </c>
      <c r="AC131" s="26">
        <v>-3529539.94</v>
      </c>
      <c r="AD131" s="26">
        <v>0</v>
      </c>
      <c r="AE131" s="27">
        <f t="shared" si="162"/>
        <v>-4735165.3599999994</v>
      </c>
      <c r="AG131" s="25">
        <f t="shared" si="181"/>
        <v>0</v>
      </c>
      <c r="AH131" s="25"/>
      <c r="AI131" s="25"/>
      <c r="AJ131" s="25">
        <f t="shared" si="163"/>
        <v>0</v>
      </c>
      <c r="AK131" s="26">
        <v>0</v>
      </c>
      <c r="AL131" s="26">
        <v>0</v>
      </c>
      <c r="AM131" s="27">
        <f t="shared" si="164"/>
        <v>0</v>
      </c>
      <c r="AN131" s="28">
        <f t="shared" si="142"/>
        <v>-4735165.3599999994</v>
      </c>
      <c r="AP131" s="32"/>
      <c r="AQ131" s="32" t="s">
        <v>71</v>
      </c>
      <c r="AR131" s="33" t="s">
        <v>72</v>
      </c>
      <c r="AS131" s="25">
        <f t="shared" si="143"/>
        <v>0</v>
      </c>
      <c r="AT131" s="25">
        <f t="shared" si="144"/>
        <v>0</v>
      </c>
      <c r="AU131" s="25">
        <f t="shared" si="145"/>
        <v>0</v>
      </c>
      <c r="AV131" s="25">
        <f t="shared" si="146"/>
        <v>0</v>
      </c>
      <c r="AW131" s="25">
        <f t="shared" si="147"/>
        <v>0</v>
      </c>
      <c r="AX131" s="25">
        <f t="shared" si="148"/>
        <v>0</v>
      </c>
      <c r="AY131" s="25">
        <f t="shared" si="149"/>
        <v>0</v>
      </c>
      <c r="BA131" s="25">
        <f t="shared" si="165"/>
        <v>0</v>
      </c>
      <c r="BB131" s="25">
        <f t="shared" si="166"/>
        <v>0</v>
      </c>
      <c r="BC131" s="25">
        <f t="shared" si="167"/>
        <v>0</v>
      </c>
      <c r="BD131" s="25">
        <f t="shared" si="168"/>
        <v>0</v>
      </c>
      <c r="BE131" s="25">
        <f t="shared" si="169"/>
        <v>0</v>
      </c>
      <c r="BF131" s="25">
        <f t="shared" si="170"/>
        <v>0</v>
      </c>
      <c r="BG131" s="25">
        <f t="shared" si="171"/>
        <v>0</v>
      </c>
      <c r="BH131" s="25">
        <f t="shared" si="172"/>
        <v>0</v>
      </c>
    </row>
    <row r="132" spans="1:60" x14ac:dyDescent="0.2">
      <c r="A132" s="32"/>
      <c r="B132" s="32"/>
      <c r="C132" s="34" t="s">
        <v>73</v>
      </c>
      <c r="D132" s="35">
        <f t="shared" ref="D132:J132" si="192">SUM(D86:D131)</f>
        <v>3251958873.9783769</v>
      </c>
      <c r="E132" s="35">
        <f t="shared" si="192"/>
        <v>0</v>
      </c>
      <c r="F132" s="999">
        <f t="shared" si="192"/>
        <v>0</v>
      </c>
      <c r="G132" s="35">
        <f t="shared" si="192"/>
        <v>3251958873.9783769</v>
      </c>
      <c r="H132" s="35">
        <f t="shared" si="192"/>
        <v>272629011.84999996</v>
      </c>
      <c r="I132" s="35">
        <f t="shared" si="192"/>
        <v>-12735943.769999996</v>
      </c>
      <c r="J132" s="35">
        <f t="shared" si="192"/>
        <v>3511851942.0583763</v>
      </c>
      <c r="K132" s="36"/>
      <c r="L132" s="35">
        <f t="shared" ref="L132:S132" si="193">SUM(L86:L131)</f>
        <v>-635805118.4050715</v>
      </c>
      <c r="M132" s="35">
        <f t="shared" si="193"/>
        <v>0</v>
      </c>
      <c r="N132" s="35">
        <f t="shared" si="193"/>
        <v>0</v>
      </c>
      <c r="O132" s="35">
        <f t="shared" si="193"/>
        <v>-635805118.4050715</v>
      </c>
      <c r="P132" s="35">
        <f t="shared" si="193"/>
        <v>-122652047.57999995</v>
      </c>
      <c r="Q132" s="35">
        <f t="shared" si="193"/>
        <v>4721758.4000000004</v>
      </c>
      <c r="R132" s="35">
        <f t="shared" si="193"/>
        <v>-753735407.58507133</v>
      </c>
      <c r="S132" s="35">
        <f t="shared" si="193"/>
        <v>2758116534.4733052</v>
      </c>
      <c r="V132" s="32"/>
      <c r="W132" s="32"/>
      <c r="X132" s="34" t="s">
        <v>73</v>
      </c>
      <c r="Y132" s="35">
        <f t="shared" ref="Y132:AE132" si="194">SUM(Y86:Y131)</f>
        <v>3251958873.9989991</v>
      </c>
      <c r="Z132" s="35">
        <f t="shared" si="194"/>
        <v>0</v>
      </c>
      <c r="AA132" s="35">
        <f t="shared" si="194"/>
        <v>0</v>
      </c>
      <c r="AB132" s="35">
        <f t="shared" si="194"/>
        <v>3251958873.9989991</v>
      </c>
      <c r="AC132" s="35">
        <f t="shared" si="194"/>
        <v>272629012.32000029</v>
      </c>
      <c r="AD132" s="35">
        <f t="shared" si="194"/>
        <v>-12735943.769999996</v>
      </c>
      <c r="AE132" s="35">
        <f t="shared" si="194"/>
        <v>3511851942.5489993</v>
      </c>
      <c r="AF132" s="36"/>
      <c r="AG132" s="35">
        <f t="shared" ref="AG132:AN132" si="195">SUM(AG86:AG131)</f>
        <v>-635805118.43907189</v>
      </c>
      <c r="AH132" s="35">
        <f t="shared" si="195"/>
        <v>0</v>
      </c>
      <c r="AI132" s="35">
        <f t="shared" si="195"/>
        <v>0</v>
      </c>
      <c r="AJ132" s="35">
        <f t="shared" si="195"/>
        <v>-635805118.43907189</v>
      </c>
      <c r="AK132" s="35">
        <f t="shared" si="195"/>
        <v>-122652048.25999987</v>
      </c>
      <c r="AL132" s="35">
        <f t="shared" si="195"/>
        <v>4721758.4000000004</v>
      </c>
      <c r="AM132" s="35">
        <f t="shared" si="195"/>
        <v>-753735408.29907155</v>
      </c>
      <c r="AN132" s="35">
        <f t="shared" si="195"/>
        <v>2758116534.2499294</v>
      </c>
      <c r="AP132" s="32"/>
      <c r="AQ132" s="32"/>
      <c r="AR132" s="34" t="s">
        <v>73</v>
      </c>
      <c r="AS132" s="35">
        <f t="shared" ref="AS132:AY132" si="196">SUM(AS86:AS131)</f>
        <v>-2.0622017560526729E-2</v>
      </c>
      <c r="AT132" s="35">
        <f t="shared" si="196"/>
        <v>0</v>
      </c>
      <c r="AU132" s="35">
        <f t="shared" si="196"/>
        <v>0</v>
      </c>
      <c r="AV132" s="35">
        <f t="shared" si="196"/>
        <v>-2.0622017560526729E-2</v>
      </c>
      <c r="AW132" s="35">
        <f t="shared" si="196"/>
        <v>-0.47000026915338822</v>
      </c>
      <c r="AX132" s="35">
        <f t="shared" si="196"/>
        <v>0</v>
      </c>
      <c r="AY132" s="35">
        <f t="shared" si="196"/>
        <v>-0.49062248761765659</v>
      </c>
      <c r="BA132" s="35">
        <f t="shared" ref="BA132:BH132" si="197">SUM(BA86:BA131)</f>
        <v>3.4000272164576018E-2</v>
      </c>
      <c r="BB132" s="35">
        <f t="shared" si="197"/>
        <v>0</v>
      </c>
      <c r="BC132" s="35">
        <f t="shared" si="197"/>
        <v>0</v>
      </c>
      <c r="BD132" s="35">
        <f t="shared" si="197"/>
        <v>3.4000272164576018E-2</v>
      </c>
      <c r="BE132" s="35">
        <f t="shared" si="197"/>
        <v>0.67999991830583895</v>
      </c>
      <c r="BF132" s="35">
        <f t="shared" si="197"/>
        <v>0</v>
      </c>
      <c r="BG132" s="35">
        <f t="shared" si="197"/>
        <v>0.71400014113214638</v>
      </c>
      <c r="BH132" s="35">
        <f t="shared" si="197"/>
        <v>0.22337774559855461</v>
      </c>
    </row>
    <row r="133" spans="1:60" ht="25.5" x14ac:dyDescent="0.25">
      <c r="A133" s="32"/>
      <c r="B133" s="32">
        <v>1531</v>
      </c>
      <c r="C133" s="24" t="s">
        <v>74</v>
      </c>
      <c r="D133" s="25">
        <f>-D86</f>
        <v>-1124832.8400000001</v>
      </c>
      <c r="E133" s="25">
        <f t="shared" ref="E133:F133" si="198">-E86</f>
        <v>0</v>
      </c>
      <c r="F133" s="998">
        <f t="shared" si="198"/>
        <v>0</v>
      </c>
      <c r="G133" s="25">
        <f t="shared" ref="G133:G140" si="199">SUM(D133:F133)</f>
        <v>-1124832.8400000001</v>
      </c>
      <c r="H133" s="26">
        <f t="shared" ref="H133:I133" si="200">-H86</f>
        <v>-222375.68000000002</v>
      </c>
      <c r="I133" s="26">
        <f t="shared" si="200"/>
        <v>0</v>
      </c>
      <c r="J133" s="27">
        <f t="shared" ref="J133:J140" si="201">G133+H133+I133</f>
        <v>-1347208.52</v>
      </c>
      <c r="L133" s="25">
        <f t="shared" ref="L133:N133" si="202">-L86</f>
        <v>737706.54999999993</v>
      </c>
      <c r="M133" s="25">
        <f t="shared" si="202"/>
        <v>0</v>
      </c>
      <c r="N133" s="25">
        <f t="shared" si="202"/>
        <v>0</v>
      </c>
      <c r="O133" s="25">
        <f t="shared" ref="O133:O140" si="203">SUM(L133:N133)</f>
        <v>737706.54999999993</v>
      </c>
      <c r="P133" s="26">
        <f t="shared" ref="P133:Q133" si="204">-P86</f>
        <v>245103.38</v>
      </c>
      <c r="Q133" s="26">
        <f t="shared" si="204"/>
        <v>0</v>
      </c>
      <c r="R133" s="27">
        <f t="shared" ref="R133:R140" si="205">O133+P133+Q133</f>
        <v>982809.92999999993</v>
      </c>
      <c r="S133" s="28">
        <f t="shared" ref="S133:S140" si="206">J133+R133</f>
        <v>-364398.59000000008</v>
      </c>
      <c r="V133" s="32"/>
      <c r="W133" s="32">
        <v>1531</v>
      </c>
      <c r="X133" s="24" t="s">
        <v>74</v>
      </c>
      <c r="Y133" s="25">
        <f t="shared" ref="Y133:AA133" si="207">-Y86</f>
        <v>-1124832.8400000003</v>
      </c>
      <c r="Z133" s="25">
        <f t="shared" si="207"/>
        <v>0</v>
      </c>
      <c r="AA133" s="25">
        <f t="shared" si="207"/>
        <v>0</v>
      </c>
      <c r="AB133" s="25">
        <f t="shared" ref="AB133:AB140" si="208">SUM(Y133:AA133)</f>
        <v>-1124832.8400000003</v>
      </c>
      <c r="AC133" s="26">
        <f t="shared" ref="AC133:AD133" si="209">-AC86</f>
        <v>-222375.68000000002</v>
      </c>
      <c r="AD133" s="26">
        <f t="shared" si="209"/>
        <v>0</v>
      </c>
      <c r="AE133" s="27">
        <f t="shared" ref="AE133:AE140" si="210">AB133+AC133+AD133</f>
        <v>-1347208.5200000003</v>
      </c>
      <c r="AG133" s="25">
        <f t="shared" ref="AG133:AI133" si="211">-AG86</f>
        <v>737706.55999999994</v>
      </c>
      <c r="AH133" s="25">
        <f t="shared" si="211"/>
        <v>0</v>
      </c>
      <c r="AI133" s="25">
        <f t="shared" si="211"/>
        <v>0</v>
      </c>
      <c r="AJ133" s="25">
        <f t="shared" ref="AJ133:AJ140" si="212">SUM(AG133:AI133)</f>
        <v>737706.55999999994</v>
      </c>
      <c r="AK133" s="26">
        <f t="shared" ref="AK133:AL133" si="213">-AK86</f>
        <v>245103.38</v>
      </c>
      <c r="AL133" s="26">
        <f t="shared" si="213"/>
        <v>0</v>
      </c>
      <c r="AM133" s="27">
        <f t="shared" ref="AM133:AM140" si="214">AJ133+AK133+AL133</f>
        <v>982809.94</v>
      </c>
      <c r="AN133" s="28">
        <f t="shared" ref="AN133:AN140" si="215">AE133+AM133</f>
        <v>-364398.58000000031</v>
      </c>
      <c r="AP133" s="32"/>
      <c r="AQ133" s="32">
        <v>1531</v>
      </c>
      <c r="AR133" s="24" t="s">
        <v>74</v>
      </c>
      <c r="AS133" s="25">
        <f t="shared" ref="AS133:AS140" si="216">+D133-Y133</f>
        <v>0</v>
      </c>
      <c r="AT133" s="25">
        <f t="shared" ref="AT133:AT140" si="217">+E133-Z133</f>
        <v>0</v>
      </c>
      <c r="AU133" s="25">
        <f t="shared" ref="AU133:AU140" si="218">+F133-AA133</f>
        <v>0</v>
      </c>
      <c r="AV133" s="25">
        <f t="shared" ref="AV133:AV140" si="219">+G133-AB133</f>
        <v>0</v>
      </c>
      <c r="AW133" s="25">
        <f t="shared" ref="AW133:AW140" si="220">+H133-AC133</f>
        <v>0</v>
      </c>
      <c r="AX133" s="25">
        <f t="shared" ref="AX133:AX140" si="221">+I133-AD133</f>
        <v>0</v>
      </c>
      <c r="AY133" s="25">
        <f t="shared" ref="AY133:AY140" si="222">+J133-AE133</f>
        <v>0</v>
      </c>
      <c r="BA133" s="25">
        <f t="shared" ref="BA133:BA140" si="223">+L133-AG133</f>
        <v>-1.0000000009313226E-2</v>
      </c>
      <c r="BB133" s="25">
        <f t="shared" ref="BB133:BB140" si="224">+M133-AH133</f>
        <v>0</v>
      </c>
      <c r="BC133" s="25">
        <f t="shared" ref="BC133:BC140" si="225">+N133-AI133</f>
        <v>0</v>
      </c>
      <c r="BD133" s="25">
        <f t="shared" ref="BD133:BD140" si="226">+O133-AJ133</f>
        <v>-1.0000000009313226E-2</v>
      </c>
      <c r="BE133" s="25">
        <f t="shared" ref="BE133:BE140" si="227">+P133-AK133</f>
        <v>0</v>
      </c>
      <c r="BF133" s="25">
        <f t="shared" ref="BF133:BF140" si="228">+Q133-AL133</f>
        <v>0</v>
      </c>
      <c r="BG133" s="25">
        <f t="shared" ref="BG133:BG140" si="229">+R133-AM133</f>
        <v>-1.0000000009313226E-2</v>
      </c>
      <c r="BH133" s="25">
        <f t="shared" ref="BH133:BH140" si="230">+S133-AN133</f>
        <v>-9.9999997764825821E-3</v>
      </c>
    </row>
    <row r="134" spans="1:60" ht="25.5" x14ac:dyDescent="0.25">
      <c r="A134" s="32"/>
      <c r="B134" s="32">
        <v>2075</v>
      </c>
      <c r="C134" s="37" t="s">
        <v>75</v>
      </c>
      <c r="D134" s="25">
        <f>-D129</f>
        <v>-629545.21</v>
      </c>
      <c r="E134" s="25">
        <f t="shared" ref="E134:F134" si="231">-E129</f>
        <v>0</v>
      </c>
      <c r="F134" s="998">
        <f t="shared" si="231"/>
        <v>0</v>
      </c>
      <c r="G134" s="25">
        <f t="shared" si="199"/>
        <v>-629545.21</v>
      </c>
      <c r="H134" s="26">
        <f t="shared" ref="H134:I134" si="232">-H129</f>
        <v>0</v>
      </c>
      <c r="I134" s="26">
        <f t="shared" si="232"/>
        <v>629545.21</v>
      </c>
      <c r="J134" s="27">
        <f t="shared" si="201"/>
        <v>0</v>
      </c>
      <c r="L134" s="25">
        <f t="shared" ref="L134:N134" si="233">-L129</f>
        <v>0</v>
      </c>
      <c r="M134" s="25">
        <f t="shared" si="233"/>
        <v>0</v>
      </c>
      <c r="N134" s="25">
        <f t="shared" si="233"/>
        <v>0</v>
      </c>
      <c r="O134" s="25">
        <f t="shared" si="203"/>
        <v>0</v>
      </c>
      <c r="P134" s="26">
        <f t="shared" ref="P134:Q134" si="234">-P129</f>
        <v>0</v>
      </c>
      <c r="Q134" s="26">
        <f t="shared" si="234"/>
        <v>0</v>
      </c>
      <c r="R134" s="27">
        <f t="shared" si="205"/>
        <v>0</v>
      </c>
      <c r="S134" s="28">
        <f t="shared" si="206"/>
        <v>0</v>
      </c>
      <c r="V134" s="32"/>
      <c r="W134" s="32">
        <v>2075</v>
      </c>
      <c r="X134" s="37" t="s">
        <v>75</v>
      </c>
      <c r="Y134" s="25">
        <f t="shared" ref="Y134:AA134" si="235">-Y129</f>
        <v>-629545.21</v>
      </c>
      <c r="Z134" s="25">
        <f t="shared" si="235"/>
        <v>0</v>
      </c>
      <c r="AA134" s="25">
        <f t="shared" si="235"/>
        <v>0</v>
      </c>
      <c r="AB134" s="25">
        <f t="shared" si="208"/>
        <v>-629545.21</v>
      </c>
      <c r="AC134" s="26">
        <f t="shared" ref="AC134:AD134" si="236">-AC129</f>
        <v>0</v>
      </c>
      <c r="AD134" s="26">
        <f t="shared" si="236"/>
        <v>629545.21</v>
      </c>
      <c r="AE134" s="27">
        <f t="shared" si="210"/>
        <v>0</v>
      </c>
      <c r="AG134" s="25">
        <f t="shared" ref="AG134:AI134" si="237">-AG129</f>
        <v>0</v>
      </c>
      <c r="AH134" s="25">
        <f t="shared" si="237"/>
        <v>0</v>
      </c>
      <c r="AI134" s="25">
        <f t="shared" si="237"/>
        <v>0</v>
      </c>
      <c r="AJ134" s="25">
        <f t="shared" si="212"/>
        <v>0</v>
      </c>
      <c r="AK134" s="26">
        <f t="shared" ref="AK134:AL134" si="238">-AK129</f>
        <v>0</v>
      </c>
      <c r="AL134" s="26">
        <f t="shared" si="238"/>
        <v>0</v>
      </c>
      <c r="AM134" s="27">
        <f t="shared" si="214"/>
        <v>0</v>
      </c>
      <c r="AN134" s="28">
        <f t="shared" si="215"/>
        <v>0</v>
      </c>
      <c r="AP134" s="32"/>
      <c r="AQ134" s="32">
        <v>2075</v>
      </c>
      <c r="AR134" s="37" t="s">
        <v>75</v>
      </c>
      <c r="AS134" s="25">
        <f t="shared" si="216"/>
        <v>0</v>
      </c>
      <c r="AT134" s="25">
        <f t="shared" si="217"/>
        <v>0</v>
      </c>
      <c r="AU134" s="25">
        <f t="shared" si="218"/>
        <v>0</v>
      </c>
      <c r="AV134" s="25">
        <f t="shared" si="219"/>
        <v>0</v>
      </c>
      <c r="AW134" s="25">
        <f t="shared" si="220"/>
        <v>0</v>
      </c>
      <c r="AX134" s="25">
        <f t="shared" si="221"/>
        <v>0</v>
      </c>
      <c r="AY134" s="25">
        <f t="shared" si="222"/>
        <v>0</v>
      </c>
      <c r="BA134" s="25">
        <f t="shared" si="223"/>
        <v>0</v>
      </c>
      <c r="BB134" s="25">
        <f t="shared" si="224"/>
        <v>0</v>
      </c>
      <c r="BC134" s="25">
        <f t="shared" si="225"/>
        <v>0</v>
      </c>
      <c r="BD134" s="25">
        <f t="shared" si="226"/>
        <v>0</v>
      </c>
      <c r="BE134" s="25">
        <f t="shared" si="227"/>
        <v>0</v>
      </c>
      <c r="BF134" s="25">
        <f t="shared" si="228"/>
        <v>0</v>
      </c>
      <c r="BG134" s="25">
        <f t="shared" si="229"/>
        <v>0</v>
      </c>
      <c r="BH134" s="25">
        <f t="shared" si="230"/>
        <v>0</v>
      </c>
    </row>
    <row r="135" spans="1:60" ht="25.5" x14ac:dyDescent="0.25">
      <c r="A135" s="32"/>
      <c r="B135" s="32">
        <v>1865</v>
      </c>
      <c r="C135" s="37" t="s">
        <v>76</v>
      </c>
      <c r="D135" s="25">
        <f>-D103</f>
        <v>0</v>
      </c>
      <c r="E135" s="25">
        <f t="shared" ref="E135:F135" si="239">-E103</f>
        <v>0</v>
      </c>
      <c r="F135" s="998">
        <f t="shared" si="239"/>
        <v>0</v>
      </c>
      <c r="G135" s="25">
        <f t="shared" si="199"/>
        <v>0</v>
      </c>
      <c r="H135" s="26">
        <f t="shared" ref="H135:I135" si="240">-H103</f>
        <v>0</v>
      </c>
      <c r="I135" s="26">
        <f t="shared" si="240"/>
        <v>0</v>
      </c>
      <c r="J135" s="27">
        <f t="shared" si="201"/>
        <v>0</v>
      </c>
      <c r="L135" s="25">
        <f t="shared" ref="L135:N135" si="241">-L103</f>
        <v>0</v>
      </c>
      <c r="M135" s="25">
        <f t="shared" si="241"/>
        <v>0</v>
      </c>
      <c r="N135" s="25">
        <f t="shared" si="241"/>
        <v>0</v>
      </c>
      <c r="O135" s="25">
        <f t="shared" si="203"/>
        <v>0</v>
      </c>
      <c r="P135" s="26">
        <f t="shared" ref="P135:Q135" si="242">-P103</f>
        <v>0</v>
      </c>
      <c r="Q135" s="26">
        <f t="shared" si="242"/>
        <v>0</v>
      </c>
      <c r="R135" s="27">
        <f t="shared" si="205"/>
        <v>0</v>
      </c>
      <c r="S135" s="28">
        <f t="shared" si="206"/>
        <v>0</v>
      </c>
      <c r="V135" s="32"/>
      <c r="W135" s="32">
        <v>1865</v>
      </c>
      <c r="X135" s="37" t="s">
        <v>76</v>
      </c>
      <c r="Y135" s="25">
        <f t="shared" ref="Y135:AA135" si="243">-Y103</f>
        <v>0</v>
      </c>
      <c r="Z135" s="25">
        <f t="shared" si="243"/>
        <v>0</v>
      </c>
      <c r="AA135" s="25">
        <f t="shared" si="243"/>
        <v>0</v>
      </c>
      <c r="AB135" s="25">
        <f t="shared" si="208"/>
        <v>0</v>
      </c>
      <c r="AC135" s="26">
        <f t="shared" ref="AC135:AD135" si="244">-AC103</f>
        <v>0</v>
      </c>
      <c r="AD135" s="26">
        <f t="shared" si="244"/>
        <v>0</v>
      </c>
      <c r="AE135" s="27">
        <f t="shared" si="210"/>
        <v>0</v>
      </c>
      <c r="AG135" s="25">
        <f t="shared" ref="AG135:AI135" si="245">-AG103</f>
        <v>0</v>
      </c>
      <c r="AH135" s="25">
        <f t="shared" si="245"/>
        <v>0</v>
      </c>
      <c r="AI135" s="25">
        <f t="shared" si="245"/>
        <v>0</v>
      </c>
      <c r="AJ135" s="25">
        <f t="shared" si="212"/>
        <v>0</v>
      </c>
      <c r="AK135" s="26">
        <f t="shared" ref="AK135:AL135" si="246">-AK103</f>
        <v>0</v>
      </c>
      <c r="AL135" s="26">
        <f t="shared" si="246"/>
        <v>0</v>
      </c>
      <c r="AM135" s="27">
        <f t="shared" si="214"/>
        <v>0</v>
      </c>
      <c r="AN135" s="28">
        <f t="shared" si="215"/>
        <v>0</v>
      </c>
      <c r="AP135" s="32"/>
      <c r="AQ135" s="32">
        <v>1865</v>
      </c>
      <c r="AR135" s="37" t="s">
        <v>76</v>
      </c>
      <c r="AS135" s="25">
        <f t="shared" si="216"/>
        <v>0</v>
      </c>
      <c r="AT135" s="25">
        <f t="shared" si="217"/>
        <v>0</v>
      </c>
      <c r="AU135" s="25">
        <f t="shared" si="218"/>
        <v>0</v>
      </c>
      <c r="AV135" s="25">
        <f t="shared" si="219"/>
        <v>0</v>
      </c>
      <c r="AW135" s="25">
        <f t="shared" si="220"/>
        <v>0</v>
      </c>
      <c r="AX135" s="25">
        <f t="shared" si="221"/>
        <v>0</v>
      </c>
      <c r="AY135" s="25">
        <f t="shared" si="222"/>
        <v>0</v>
      </c>
      <c r="BA135" s="25">
        <f t="shared" si="223"/>
        <v>0</v>
      </c>
      <c r="BB135" s="25">
        <f t="shared" si="224"/>
        <v>0</v>
      </c>
      <c r="BC135" s="25">
        <f t="shared" si="225"/>
        <v>0</v>
      </c>
      <c r="BD135" s="25">
        <f t="shared" si="226"/>
        <v>0</v>
      </c>
      <c r="BE135" s="25">
        <f t="shared" si="227"/>
        <v>0</v>
      </c>
      <c r="BF135" s="25">
        <f t="shared" si="228"/>
        <v>0</v>
      </c>
      <c r="BG135" s="25">
        <f t="shared" si="229"/>
        <v>0</v>
      </c>
      <c r="BH135" s="25">
        <f t="shared" si="230"/>
        <v>0</v>
      </c>
    </row>
    <row r="136" spans="1:60" ht="15" x14ac:dyDescent="0.25">
      <c r="A136" s="32"/>
      <c r="B136" s="32">
        <v>1875</v>
      </c>
      <c r="C136" s="37" t="s">
        <v>77</v>
      </c>
      <c r="D136" s="25">
        <f>-D104</f>
        <v>-2118900.58</v>
      </c>
      <c r="E136" s="25">
        <f t="shared" ref="E136:F136" si="247">-E104</f>
        <v>0</v>
      </c>
      <c r="F136" s="998">
        <f t="shared" si="247"/>
        <v>0</v>
      </c>
      <c r="G136" s="25">
        <f t="shared" si="199"/>
        <v>-2118900.58</v>
      </c>
      <c r="H136" s="26">
        <f t="shared" ref="H136:I136" si="248">-H104</f>
        <v>0</v>
      </c>
      <c r="I136" s="26">
        <f t="shared" si="248"/>
        <v>0</v>
      </c>
      <c r="J136" s="27">
        <f t="shared" si="201"/>
        <v>-2118900.58</v>
      </c>
      <c r="L136" s="25">
        <f t="shared" ref="L136:N136" si="249">-L104</f>
        <v>577212.80000000005</v>
      </c>
      <c r="M136" s="25">
        <f t="shared" si="249"/>
        <v>0</v>
      </c>
      <c r="N136" s="25">
        <f t="shared" si="249"/>
        <v>0</v>
      </c>
      <c r="O136" s="25">
        <f t="shared" si="203"/>
        <v>577212.80000000005</v>
      </c>
      <c r="P136" s="26">
        <f t="shared" ref="P136:Q136" si="250">-P104</f>
        <v>90578.77</v>
      </c>
      <c r="Q136" s="26">
        <f t="shared" si="250"/>
        <v>0</v>
      </c>
      <c r="R136" s="27">
        <f t="shared" si="205"/>
        <v>667791.57000000007</v>
      </c>
      <c r="S136" s="28">
        <f t="shared" si="206"/>
        <v>-1451109.01</v>
      </c>
      <c r="V136" s="32"/>
      <c r="W136" s="32">
        <v>1875</v>
      </c>
      <c r="X136" s="37" t="s">
        <v>77</v>
      </c>
      <c r="Y136" s="25">
        <f t="shared" ref="Y136:AA136" si="251">-Y104</f>
        <v>-2118900.58</v>
      </c>
      <c r="Z136" s="25">
        <f t="shared" si="251"/>
        <v>0</v>
      </c>
      <c r="AA136" s="25">
        <f t="shared" si="251"/>
        <v>0</v>
      </c>
      <c r="AB136" s="25">
        <f t="shared" si="208"/>
        <v>-2118900.58</v>
      </c>
      <c r="AC136" s="26">
        <f t="shared" ref="AC136:AD136" si="252">-AC104</f>
        <v>0</v>
      </c>
      <c r="AD136" s="26">
        <f t="shared" si="252"/>
        <v>0</v>
      </c>
      <c r="AE136" s="27">
        <f t="shared" si="210"/>
        <v>-2118900.58</v>
      </c>
      <c r="AG136" s="25">
        <f t="shared" ref="AG136:AI136" si="253">-AG104</f>
        <v>577212.80000000005</v>
      </c>
      <c r="AH136" s="25">
        <f t="shared" si="253"/>
        <v>0</v>
      </c>
      <c r="AI136" s="25">
        <f t="shared" si="253"/>
        <v>0</v>
      </c>
      <c r="AJ136" s="25">
        <f t="shared" si="212"/>
        <v>577212.80000000005</v>
      </c>
      <c r="AK136" s="26">
        <f t="shared" ref="AK136:AL136" si="254">-AK104</f>
        <v>90578.77</v>
      </c>
      <c r="AL136" s="26">
        <f t="shared" si="254"/>
        <v>0</v>
      </c>
      <c r="AM136" s="27">
        <f t="shared" si="214"/>
        <v>667791.57000000007</v>
      </c>
      <c r="AN136" s="28">
        <f t="shared" si="215"/>
        <v>-1451109.01</v>
      </c>
      <c r="AP136" s="32"/>
      <c r="AQ136" s="32">
        <v>1875</v>
      </c>
      <c r="AR136" s="37" t="s">
        <v>77</v>
      </c>
      <c r="AS136" s="25">
        <f t="shared" si="216"/>
        <v>0</v>
      </c>
      <c r="AT136" s="25">
        <f t="shared" si="217"/>
        <v>0</v>
      </c>
      <c r="AU136" s="25">
        <f t="shared" si="218"/>
        <v>0</v>
      </c>
      <c r="AV136" s="25">
        <f t="shared" si="219"/>
        <v>0</v>
      </c>
      <c r="AW136" s="25">
        <f t="shared" si="220"/>
        <v>0</v>
      </c>
      <c r="AX136" s="25">
        <f t="shared" si="221"/>
        <v>0</v>
      </c>
      <c r="AY136" s="25">
        <f t="shared" si="222"/>
        <v>0</v>
      </c>
      <c r="BA136" s="25">
        <f t="shared" si="223"/>
        <v>0</v>
      </c>
      <c r="BB136" s="25">
        <f t="shared" si="224"/>
        <v>0</v>
      </c>
      <c r="BC136" s="25">
        <f t="shared" si="225"/>
        <v>0</v>
      </c>
      <c r="BD136" s="25">
        <f t="shared" si="226"/>
        <v>0</v>
      </c>
      <c r="BE136" s="25">
        <f t="shared" si="227"/>
        <v>0</v>
      </c>
      <c r="BF136" s="25">
        <f t="shared" si="228"/>
        <v>0</v>
      </c>
      <c r="BG136" s="25">
        <f t="shared" si="229"/>
        <v>0</v>
      </c>
      <c r="BH136" s="25">
        <f t="shared" si="230"/>
        <v>0</v>
      </c>
    </row>
    <row r="137" spans="1:60" ht="25.5" x14ac:dyDescent="0.25">
      <c r="A137" s="32"/>
      <c r="B137" s="32" t="s">
        <v>61</v>
      </c>
      <c r="C137" s="37" t="s">
        <v>62</v>
      </c>
      <c r="D137" s="25">
        <f>-D123</f>
        <v>1026989.5</v>
      </c>
      <c r="E137" s="25">
        <f t="shared" ref="E137:F137" si="255">-E123</f>
        <v>0</v>
      </c>
      <c r="F137" s="998">
        <f t="shared" si="255"/>
        <v>0</v>
      </c>
      <c r="G137" s="25">
        <f t="shared" si="199"/>
        <v>1026989.5</v>
      </c>
      <c r="H137" s="26">
        <f t="shared" ref="H137:I137" si="256">-H123</f>
        <v>0</v>
      </c>
      <c r="I137" s="26">
        <f t="shared" si="256"/>
        <v>0</v>
      </c>
      <c r="J137" s="27">
        <f t="shared" si="201"/>
        <v>1026989.5</v>
      </c>
      <c r="L137" s="25">
        <f t="shared" ref="L137:N137" si="257">-L123</f>
        <v>-269270</v>
      </c>
      <c r="M137" s="25">
        <f t="shared" si="257"/>
        <v>0</v>
      </c>
      <c r="N137" s="25">
        <f t="shared" si="257"/>
        <v>0</v>
      </c>
      <c r="O137" s="25">
        <f t="shared" si="203"/>
        <v>-269270</v>
      </c>
      <c r="P137" s="26">
        <f t="shared" ref="P137:Q137" si="258">-P123</f>
        <v>-41079.4</v>
      </c>
      <c r="Q137" s="26">
        <f t="shared" si="258"/>
        <v>0</v>
      </c>
      <c r="R137" s="27">
        <f t="shared" si="205"/>
        <v>-310349.40000000002</v>
      </c>
      <c r="S137" s="28">
        <f t="shared" si="206"/>
        <v>716640.1</v>
      </c>
      <c r="V137" s="32"/>
      <c r="W137" s="32" t="s">
        <v>61</v>
      </c>
      <c r="X137" s="37" t="s">
        <v>62</v>
      </c>
      <c r="Y137" s="25">
        <f t="shared" ref="Y137:AA137" si="259">-Y123</f>
        <v>1026989.5</v>
      </c>
      <c r="Z137" s="25">
        <f t="shared" si="259"/>
        <v>0</v>
      </c>
      <c r="AA137" s="25">
        <f t="shared" si="259"/>
        <v>0</v>
      </c>
      <c r="AB137" s="25">
        <f t="shared" si="208"/>
        <v>1026989.5</v>
      </c>
      <c r="AC137" s="26">
        <f t="shared" ref="AC137:AD137" si="260">-AC123</f>
        <v>0</v>
      </c>
      <c r="AD137" s="26">
        <f t="shared" si="260"/>
        <v>0</v>
      </c>
      <c r="AE137" s="27">
        <f t="shared" si="210"/>
        <v>1026989.5</v>
      </c>
      <c r="AG137" s="25">
        <f t="shared" ref="AG137:AI137" si="261">-AG123</f>
        <v>-269270</v>
      </c>
      <c r="AH137" s="25">
        <f t="shared" si="261"/>
        <v>0</v>
      </c>
      <c r="AI137" s="25">
        <f t="shared" si="261"/>
        <v>0</v>
      </c>
      <c r="AJ137" s="25">
        <f t="shared" si="212"/>
        <v>-269270</v>
      </c>
      <c r="AK137" s="26">
        <f t="shared" ref="AK137:AL137" si="262">-AK123</f>
        <v>-41079</v>
      </c>
      <c r="AL137" s="26">
        <f t="shared" si="262"/>
        <v>0</v>
      </c>
      <c r="AM137" s="27">
        <f t="shared" si="214"/>
        <v>-310349</v>
      </c>
      <c r="AN137" s="28">
        <f t="shared" si="215"/>
        <v>716640.5</v>
      </c>
      <c r="AP137" s="32"/>
      <c r="AQ137" s="32" t="s">
        <v>61</v>
      </c>
      <c r="AR137" s="37" t="s">
        <v>62</v>
      </c>
      <c r="AS137" s="25">
        <f t="shared" si="216"/>
        <v>0</v>
      </c>
      <c r="AT137" s="25">
        <f t="shared" si="217"/>
        <v>0</v>
      </c>
      <c r="AU137" s="25">
        <f t="shared" si="218"/>
        <v>0</v>
      </c>
      <c r="AV137" s="25">
        <f t="shared" si="219"/>
        <v>0</v>
      </c>
      <c r="AW137" s="25">
        <f t="shared" si="220"/>
        <v>0</v>
      </c>
      <c r="AX137" s="25">
        <f t="shared" si="221"/>
        <v>0</v>
      </c>
      <c r="AY137" s="25">
        <f t="shared" si="222"/>
        <v>0</v>
      </c>
      <c r="BA137" s="25">
        <f t="shared" si="223"/>
        <v>0</v>
      </c>
      <c r="BB137" s="25">
        <f t="shared" si="224"/>
        <v>0</v>
      </c>
      <c r="BC137" s="25">
        <f t="shared" si="225"/>
        <v>0</v>
      </c>
      <c r="BD137" s="25">
        <f t="shared" si="226"/>
        <v>0</v>
      </c>
      <c r="BE137" s="25">
        <f t="shared" si="227"/>
        <v>-0.40000000000145519</v>
      </c>
      <c r="BF137" s="25">
        <f t="shared" si="228"/>
        <v>0</v>
      </c>
      <c r="BG137" s="25">
        <f t="shared" si="229"/>
        <v>-0.40000000002328306</v>
      </c>
      <c r="BH137" s="25">
        <f t="shared" si="230"/>
        <v>-0.40000000002328306</v>
      </c>
    </row>
    <row r="138" spans="1:60" ht="25.5" x14ac:dyDescent="0.25">
      <c r="A138" s="32"/>
      <c r="B138" s="32" t="s">
        <v>64</v>
      </c>
      <c r="C138" s="37" t="s">
        <v>78</v>
      </c>
      <c r="D138" s="25">
        <f>-D125</f>
        <v>1273198.73</v>
      </c>
      <c r="E138" s="25">
        <f t="shared" ref="E138:F138" si="263">-E125</f>
        <v>0</v>
      </c>
      <c r="F138" s="998">
        <f t="shared" si="263"/>
        <v>0</v>
      </c>
      <c r="G138" s="25">
        <f t="shared" si="199"/>
        <v>1273198.73</v>
      </c>
      <c r="H138" s="26">
        <f t="shared" ref="H138:I138" si="264">-H125</f>
        <v>0</v>
      </c>
      <c r="I138" s="26">
        <f t="shared" si="264"/>
        <v>0</v>
      </c>
      <c r="J138" s="27">
        <f t="shared" si="201"/>
        <v>1273198.73</v>
      </c>
      <c r="L138" s="25">
        <f t="shared" ref="L138:N138" si="265">-L125</f>
        <v>-279964.48</v>
      </c>
      <c r="M138" s="25">
        <f t="shared" si="265"/>
        <v>0</v>
      </c>
      <c r="N138" s="25">
        <f t="shared" si="265"/>
        <v>0</v>
      </c>
      <c r="O138" s="25">
        <f t="shared" si="203"/>
        <v>-279964.48</v>
      </c>
      <c r="P138" s="26">
        <f t="shared" ref="P138:Q138" si="266">-P125</f>
        <v>-41080</v>
      </c>
      <c r="Q138" s="26">
        <f t="shared" si="266"/>
        <v>0</v>
      </c>
      <c r="R138" s="27">
        <f t="shared" si="205"/>
        <v>-321044.47999999998</v>
      </c>
      <c r="S138" s="28">
        <f t="shared" si="206"/>
        <v>952154.25</v>
      </c>
      <c r="V138" s="32"/>
      <c r="W138" s="32" t="s">
        <v>64</v>
      </c>
      <c r="X138" s="37" t="s">
        <v>78</v>
      </c>
      <c r="Y138" s="25">
        <f t="shared" ref="Y138:AA138" si="267">-Y125</f>
        <v>1273198.73</v>
      </c>
      <c r="Z138" s="25">
        <f t="shared" si="267"/>
        <v>0</v>
      </c>
      <c r="AA138" s="25">
        <f t="shared" si="267"/>
        <v>0</v>
      </c>
      <c r="AB138" s="25">
        <f t="shared" si="208"/>
        <v>1273198.73</v>
      </c>
      <c r="AC138" s="26">
        <f t="shared" ref="AC138:AD138" si="268">-AC125</f>
        <v>0</v>
      </c>
      <c r="AD138" s="26">
        <f t="shared" si="268"/>
        <v>0</v>
      </c>
      <c r="AE138" s="27">
        <f t="shared" si="210"/>
        <v>1273198.73</v>
      </c>
      <c r="AG138" s="25">
        <f t="shared" ref="AG138:AI138" si="269">-AG125</f>
        <v>-279964.48</v>
      </c>
      <c r="AH138" s="25">
        <f t="shared" si="269"/>
        <v>0</v>
      </c>
      <c r="AI138" s="25">
        <f t="shared" si="269"/>
        <v>0</v>
      </c>
      <c r="AJ138" s="25">
        <f t="shared" si="212"/>
        <v>-279964.48</v>
      </c>
      <c r="AK138" s="26">
        <f t="shared" ref="AK138:AL138" si="270">-AK125</f>
        <v>-41080</v>
      </c>
      <c r="AL138" s="26">
        <f t="shared" si="270"/>
        <v>0</v>
      </c>
      <c r="AM138" s="27">
        <f t="shared" si="214"/>
        <v>-321044.47999999998</v>
      </c>
      <c r="AN138" s="28">
        <f t="shared" si="215"/>
        <v>952154.25</v>
      </c>
      <c r="AP138" s="32"/>
      <c r="AQ138" s="32" t="s">
        <v>64</v>
      </c>
      <c r="AR138" s="37" t="s">
        <v>78</v>
      </c>
      <c r="AS138" s="25">
        <f t="shared" si="216"/>
        <v>0</v>
      </c>
      <c r="AT138" s="25">
        <f t="shared" si="217"/>
        <v>0</v>
      </c>
      <c r="AU138" s="25">
        <f t="shared" si="218"/>
        <v>0</v>
      </c>
      <c r="AV138" s="25">
        <f t="shared" si="219"/>
        <v>0</v>
      </c>
      <c r="AW138" s="25">
        <f t="shared" si="220"/>
        <v>0</v>
      </c>
      <c r="AX138" s="25">
        <f t="shared" si="221"/>
        <v>0</v>
      </c>
      <c r="AY138" s="25">
        <f t="shared" si="222"/>
        <v>0</v>
      </c>
      <c r="BA138" s="25">
        <f t="shared" si="223"/>
        <v>0</v>
      </c>
      <c r="BB138" s="25">
        <f t="shared" si="224"/>
        <v>0</v>
      </c>
      <c r="BC138" s="25">
        <f t="shared" si="225"/>
        <v>0</v>
      </c>
      <c r="BD138" s="25">
        <f t="shared" si="226"/>
        <v>0</v>
      </c>
      <c r="BE138" s="25">
        <f t="shared" si="227"/>
        <v>0</v>
      </c>
      <c r="BF138" s="25">
        <f t="shared" si="228"/>
        <v>0</v>
      </c>
      <c r="BG138" s="25">
        <f t="shared" si="229"/>
        <v>0</v>
      </c>
      <c r="BH138" s="25">
        <f t="shared" si="230"/>
        <v>0</v>
      </c>
    </row>
    <row r="139" spans="1:60" ht="15" x14ac:dyDescent="0.25">
      <c r="A139" s="32"/>
      <c r="B139" s="32">
        <v>2055</v>
      </c>
      <c r="C139" s="33" t="s">
        <v>70</v>
      </c>
      <c r="D139" s="25">
        <f>-D130</f>
        <v>-100663418.97</v>
      </c>
      <c r="E139" s="25">
        <f t="shared" ref="E139:F139" si="271">-E130</f>
        <v>0</v>
      </c>
      <c r="F139" s="998">
        <f t="shared" si="271"/>
        <v>0</v>
      </c>
      <c r="G139" s="25">
        <f t="shared" si="199"/>
        <v>-100663418.97</v>
      </c>
      <c r="H139" s="26">
        <f t="shared" ref="H139:I139" si="272">-H130</f>
        <v>-19346017.980000004</v>
      </c>
      <c r="I139" s="26">
        <f t="shared" si="272"/>
        <v>0</v>
      </c>
      <c r="J139" s="27">
        <f t="shared" si="201"/>
        <v>-120009436.95</v>
      </c>
      <c r="L139" s="25">
        <f t="shared" ref="L139:N139" si="273">-L130</f>
        <v>0</v>
      </c>
      <c r="M139" s="25">
        <f t="shared" si="273"/>
        <v>0</v>
      </c>
      <c r="N139" s="25">
        <f t="shared" si="273"/>
        <v>0</v>
      </c>
      <c r="O139" s="25">
        <f t="shared" si="203"/>
        <v>0</v>
      </c>
      <c r="P139" s="26">
        <f t="shared" ref="P139:Q139" si="274">-P130</f>
        <v>0</v>
      </c>
      <c r="Q139" s="26">
        <f t="shared" si="274"/>
        <v>0</v>
      </c>
      <c r="R139" s="27">
        <f t="shared" si="205"/>
        <v>0</v>
      </c>
      <c r="S139" s="28">
        <f t="shared" si="206"/>
        <v>-120009436.95</v>
      </c>
      <c r="V139" s="32"/>
      <c r="W139" s="32">
        <v>2055</v>
      </c>
      <c r="X139" s="33" t="s">
        <v>70</v>
      </c>
      <c r="Y139" s="25">
        <f t="shared" ref="Y139:AA139" si="275">-Y130</f>
        <v>-100663418.96999998</v>
      </c>
      <c r="Z139" s="25">
        <f t="shared" si="275"/>
        <v>0</v>
      </c>
      <c r="AA139" s="25">
        <f t="shared" si="275"/>
        <v>0</v>
      </c>
      <c r="AB139" s="25">
        <f t="shared" si="208"/>
        <v>-100663418.96999998</v>
      </c>
      <c r="AC139" s="26">
        <f t="shared" ref="AC139:AD139" si="276">-AC130</f>
        <v>-19346017.980000004</v>
      </c>
      <c r="AD139" s="26">
        <f t="shared" si="276"/>
        <v>0</v>
      </c>
      <c r="AE139" s="27">
        <f t="shared" si="210"/>
        <v>-120009436.94999999</v>
      </c>
      <c r="AG139" s="25">
        <f t="shared" ref="AG139:AI139" si="277">-AG130</f>
        <v>0</v>
      </c>
      <c r="AH139" s="25">
        <f t="shared" si="277"/>
        <v>0</v>
      </c>
      <c r="AI139" s="25">
        <f t="shared" si="277"/>
        <v>0</v>
      </c>
      <c r="AJ139" s="25">
        <f t="shared" si="212"/>
        <v>0</v>
      </c>
      <c r="AK139" s="26">
        <f t="shared" ref="AK139:AL139" si="278">-AK130</f>
        <v>0</v>
      </c>
      <c r="AL139" s="26">
        <f t="shared" si="278"/>
        <v>0</v>
      </c>
      <c r="AM139" s="27">
        <f t="shared" si="214"/>
        <v>0</v>
      </c>
      <c r="AN139" s="28">
        <f t="shared" si="215"/>
        <v>-120009436.94999999</v>
      </c>
      <c r="AP139" s="32"/>
      <c r="AQ139" s="32">
        <v>2055</v>
      </c>
      <c r="AR139" s="33" t="s">
        <v>70</v>
      </c>
      <c r="AS139" s="25">
        <f t="shared" si="216"/>
        <v>0</v>
      </c>
      <c r="AT139" s="25">
        <f t="shared" si="217"/>
        <v>0</v>
      </c>
      <c r="AU139" s="25">
        <f t="shared" si="218"/>
        <v>0</v>
      </c>
      <c r="AV139" s="25">
        <f t="shared" si="219"/>
        <v>0</v>
      </c>
      <c r="AW139" s="25">
        <f t="shared" si="220"/>
        <v>0</v>
      </c>
      <c r="AX139" s="25">
        <f t="shared" si="221"/>
        <v>0</v>
      </c>
      <c r="AY139" s="25">
        <f t="shared" si="222"/>
        <v>0</v>
      </c>
      <c r="BA139" s="25">
        <f t="shared" si="223"/>
        <v>0</v>
      </c>
      <c r="BB139" s="25">
        <f t="shared" si="224"/>
        <v>0</v>
      </c>
      <c r="BC139" s="25">
        <f t="shared" si="225"/>
        <v>0</v>
      </c>
      <c r="BD139" s="25">
        <f t="shared" si="226"/>
        <v>0</v>
      </c>
      <c r="BE139" s="25">
        <f t="shared" si="227"/>
        <v>0</v>
      </c>
      <c r="BF139" s="25">
        <f t="shared" si="228"/>
        <v>0</v>
      </c>
      <c r="BG139" s="25">
        <f t="shared" si="229"/>
        <v>0</v>
      </c>
      <c r="BH139" s="25">
        <f t="shared" si="230"/>
        <v>0</v>
      </c>
    </row>
    <row r="140" spans="1:60" ht="15" x14ac:dyDescent="0.25">
      <c r="A140" s="32"/>
      <c r="B140" s="32" t="s">
        <v>71</v>
      </c>
      <c r="C140" s="33" t="s">
        <v>72</v>
      </c>
      <c r="D140" s="25">
        <f>-D131</f>
        <v>1205625.4199999995</v>
      </c>
      <c r="E140" s="25">
        <f t="shared" ref="E140:F140" si="279">-E131</f>
        <v>0</v>
      </c>
      <c r="F140" s="998">
        <f t="shared" si="279"/>
        <v>0</v>
      </c>
      <c r="G140" s="25">
        <f t="shared" si="199"/>
        <v>1205625.4199999995</v>
      </c>
      <c r="H140" s="26">
        <f t="shared" ref="H140:I140" si="280">-H131</f>
        <v>3529539.94</v>
      </c>
      <c r="I140" s="26">
        <f t="shared" si="280"/>
        <v>0</v>
      </c>
      <c r="J140" s="27">
        <f t="shared" si="201"/>
        <v>4735165.3599999994</v>
      </c>
      <c r="L140" s="25">
        <f t="shared" ref="L140:N140" si="281">-L131</f>
        <v>0</v>
      </c>
      <c r="M140" s="25">
        <f t="shared" si="281"/>
        <v>0</v>
      </c>
      <c r="N140" s="25">
        <f t="shared" si="281"/>
        <v>0</v>
      </c>
      <c r="O140" s="25">
        <f t="shared" si="203"/>
        <v>0</v>
      </c>
      <c r="P140" s="26">
        <f t="shared" ref="P140:Q140" si="282">-P131</f>
        <v>0</v>
      </c>
      <c r="Q140" s="26">
        <f t="shared" si="282"/>
        <v>0</v>
      </c>
      <c r="R140" s="27">
        <f t="shared" si="205"/>
        <v>0</v>
      </c>
      <c r="S140" s="28">
        <f t="shared" si="206"/>
        <v>4735165.3599999994</v>
      </c>
      <c r="V140" s="32"/>
      <c r="W140" s="32" t="s">
        <v>71</v>
      </c>
      <c r="X140" s="33" t="s">
        <v>72</v>
      </c>
      <c r="Y140" s="25">
        <f t="shared" ref="Y140:AA140" si="283">-Y131</f>
        <v>1205625.42</v>
      </c>
      <c r="Z140" s="25">
        <f t="shared" si="283"/>
        <v>0</v>
      </c>
      <c r="AA140" s="25">
        <f t="shared" si="283"/>
        <v>0</v>
      </c>
      <c r="AB140" s="25">
        <f t="shared" si="208"/>
        <v>1205625.42</v>
      </c>
      <c r="AC140" s="26">
        <f t="shared" ref="AC140:AD140" si="284">-AC131</f>
        <v>3529539.94</v>
      </c>
      <c r="AD140" s="26">
        <f t="shared" si="284"/>
        <v>0</v>
      </c>
      <c r="AE140" s="27">
        <f t="shared" si="210"/>
        <v>4735165.3599999994</v>
      </c>
      <c r="AG140" s="25">
        <f t="shared" ref="AG140:AI140" si="285">-AG131</f>
        <v>0</v>
      </c>
      <c r="AH140" s="25">
        <f t="shared" si="285"/>
        <v>0</v>
      </c>
      <c r="AI140" s="25">
        <f t="shared" si="285"/>
        <v>0</v>
      </c>
      <c r="AJ140" s="25">
        <f t="shared" si="212"/>
        <v>0</v>
      </c>
      <c r="AK140" s="26">
        <f t="shared" ref="AK140:AL140" si="286">-AK131</f>
        <v>0</v>
      </c>
      <c r="AL140" s="26">
        <f t="shared" si="286"/>
        <v>0</v>
      </c>
      <c r="AM140" s="27">
        <f t="shared" si="214"/>
        <v>0</v>
      </c>
      <c r="AN140" s="28">
        <f t="shared" si="215"/>
        <v>4735165.3599999994</v>
      </c>
      <c r="AP140" s="32"/>
      <c r="AQ140" s="32" t="s">
        <v>71</v>
      </c>
      <c r="AR140" s="33" t="s">
        <v>72</v>
      </c>
      <c r="AS140" s="25">
        <f t="shared" si="216"/>
        <v>0</v>
      </c>
      <c r="AT140" s="25">
        <f t="shared" si="217"/>
        <v>0</v>
      </c>
      <c r="AU140" s="25">
        <f t="shared" si="218"/>
        <v>0</v>
      </c>
      <c r="AV140" s="25">
        <f t="shared" si="219"/>
        <v>0</v>
      </c>
      <c r="AW140" s="25">
        <f t="shared" si="220"/>
        <v>0</v>
      </c>
      <c r="AX140" s="25">
        <f t="shared" si="221"/>
        <v>0</v>
      </c>
      <c r="AY140" s="25">
        <f t="shared" si="222"/>
        <v>0</v>
      </c>
      <c r="BA140" s="25">
        <f t="shared" si="223"/>
        <v>0</v>
      </c>
      <c r="BB140" s="25">
        <f t="shared" si="224"/>
        <v>0</v>
      </c>
      <c r="BC140" s="25">
        <f t="shared" si="225"/>
        <v>0</v>
      </c>
      <c r="BD140" s="25">
        <f t="shared" si="226"/>
        <v>0</v>
      </c>
      <c r="BE140" s="25">
        <f t="shared" si="227"/>
        <v>0</v>
      </c>
      <c r="BF140" s="25">
        <f t="shared" si="228"/>
        <v>0</v>
      </c>
      <c r="BG140" s="25">
        <f t="shared" si="229"/>
        <v>0</v>
      </c>
      <c r="BH140" s="25">
        <f t="shared" si="230"/>
        <v>0</v>
      </c>
    </row>
    <row r="141" spans="1:60" x14ac:dyDescent="0.2">
      <c r="A141" s="32"/>
      <c r="B141" s="32"/>
      <c r="C141" s="34" t="s">
        <v>79</v>
      </c>
      <c r="D141" s="35">
        <f>SUM(D132:D140)</f>
        <v>3150927990.0283771</v>
      </c>
      <c r="E141" s="35">
        <f t="shared" ref="E141:J141" si="287">SUM(E132:E140)</f>
        <v>0</v>
      </c>
      <c r="F141" s="999">
        <f t="shared" si="287"/>
        <v>0</v>
      </c>
      <c r="G141" s="35">
        <f t="shared" si="287"/>
        <v>3150927990.0283771</v>
      </c>
      <c r="H141" s="35">
        <f t="shared" si="287"/>
        <v>256590158.12999994</v>
      </c>
      <c r="I141" s="35">
        <f t="shared" si="287"/>
        <v>-12106398.559999995</v>
      </c>
      <c r="J141" s="35">
        <f t="shared" si="287"/>
        <v>3395411749.5983768</v>
      </c>
      <c r="K141" s="36"/>
      <c r="L141" s="35">
        <f>SUM(L132:L140)</f>
        <v>-635039433.53507161</v>
      </c>
      <c r="M141" s="35">
        <f t="shared" ref="M141:P141" si="288">SUM(M132:M140)</f>
        <v>0</v>
      </c>
      <c r="N141" s="35">
        <f t="shared" si="288"/>
        <v>0</v>
      </c>
      <c r="O141" s="35">
        <f t="shared" si="288"/>
        <v>-635039433.53507161</v>
      </c>
      <c r="P141" s="35">
        <f t="shared" si="288"/>
        <v>-122398524.82999997</v>
      </c>
      <c r="Q141" s="35">
        <f t="shared" ref="Q141:S141" si="289">SUM(Q132:Q140)</f>
        <v>4721758.4000000004</v>
      </c>
      <c r="R141" s="35">
        <f t="shared" si="289"/>
        <v>-752716199.96507132</v>
      </c>
      <c r="S141" s="35">
        <f t="shared" si="289"/>
        <v>2642695549.6333051</v>
      </c>
      <c r="V141" s="32"/>
      <c r="W141" s="32"/>
      <c r="X141" s="34" t="s">
        <v>79</v>
      </c>
      <c r="Y141" s="35">
        <f>SUM(Y132:Y140)</f>
        <v>3150927990.0489993</v>
      </c>
      <c r="Z141" s="35">
        <f t="shared" ref="Z141:AE141" si="290">SUM(Z132:Z140)</f>
        <v>0</v>
      </c>
      <c r="AA141" s="35">
        <f t="shared" si="290"/>
        <v>0</v>
      </c>
      <c r="AB141" s="35">
        <f t="shared" si="290"/>
        <v>3150927990.0489993</v>
      </c>
      <c r="AC141" s="35">
        <f t="shared" si="290"/>
        <v>256590158.60000026</v>
      </c>
      <c r="AD141" s="35">
        <f t="shared" si="290"/>
        <v>-12106398.559999995</v>
      </c>
      <c r="AE141" s="35">
        <f t="shared" si="290"/>
        <v>3395411750.0889997</v>
      </c>
      <c r="AF141" s="36"/>
      <c r="AG141" s="35">
        <f>SUM(AG132:AG140)</f>
        <v>-635039433.55907202</v>
      </c>
      <c r="AH141" s="35">
        <f t="shared" ref="AH141:AN141" si="291">SUM(AH132:AH140)</f>
        <v>0</v>
      </c>
      <c r="AI141" s="35">
        <f t="shared" si="291"/>
        <v>0</v>
      </c>
      <c r="AJ141" s="35">
        <f t="shared" si="291"/>
        <v>-635039433.55907202</v>
      </c>
      <c r="AK141" s="35">
        <f t="shared" si="291"/>
        <v>-122398525.10999988</v>
      </c>
      <c r="AL141" s="35">
        <f t="shared" si="291"/>
        <v>4721758.4000000004</v>
      </c>
      <c r="AM141" s="35">
        <f t="shared" si="291"/>
        <v>-752716200.26907146</v>
      </c>
      <c r="AN141" s="35">
        <f t="shared" si="291"/>
        <v>2642695549.8199296</v>
      </c>
      <c r="AP141" s="32"/>
      <c r="AQ141" s="32"/>
      <c r="AR141" s="34" t="s">
        <v>79</v>
      </c>
      <c r="AS141" s="35">
        <f>SUM(AS132:AS140)</f>
        <v>-2.0622017560526729E-2</v>
      </c>
      <c r="AT141" s="35">
        <f t="shared" ref="AT141:AY141" si="292">SUM(AT132:AT140)</f>
        <v>0</v>
      </c>
      <c r="AU141" s="35">
        <f t="shared" si="292"/>
        <v>0</v>
      </c>
      <c r="AV141" s="35">
        <f t="shared" si="292"/>
        <v>-2.0622017560526729E-2</v>
      </c>
      <c r="AW141" s="35">
        <f t="shared" si="292"/>
        <v>-0.47000026915338822</v>
      </c>
      <c r="AX141" s="35">
        <f t="shared" si="292"/>
        <v>0</v>
      </c>
      <c r="AY141" s="35">
        <f t="shared" si="292"/>
        <v>-0.49062248761765659</v>
      </c>
      <c r="AZ141" s="36"/>
      <c r="BA141" s="35">
        <f>SUM(BA132:BA140)</f>
        <v>2.4000272155262792E-2</v>
      </c>
      <c r="BB141" s="35">
        <f t="shared" ref="BB141:BH141" si="293">SUM(BB132:BB140)</f>
        <v>0</v>
      </c>
      <c r="BC141" s="35">
        <f t="shared" si="293"/>
        <v>0</v>
      </c>
      <c r="BD141" s="35">
        <f t="shared" si="293"/>
        <v>2.4000272155262792E-2</v>
      </c>
      <c r="BE141" s="35">
        <f t="shared" si="293"/>
        <v>0.27999991830438375</v>
      </c>
      <c r="BF141" s="35">
        <f t="shared" si="293"/>
        <v>0</v>
      </c>
      <c r="BG141" s="35">
        <f t="shared" si="293"/>
        <v>0.30400014109955009</v>
      </c>
      <c r="BH141" s="35">
        <f t="shared" si="293"/>
        <v>-0.18662225420121104</v>
      </c>
    </row>
    <row r="142" spans="1:60" ht="15" x14ac:dyDescent="0.25">
      <c r="A142" s="32"/>
      <c r="B142" s="32"/>
      <c r="C142" s="1220" t="s">
        <v>80</v>
      </c>
      <c r="D142" s="1221"/>
      <c r="E142" s="1221"/>
      <c r="F142" s="1221"/>
      <c r="G142" s="1221"/>
      <c r="H142" s="1221"/>
      <c r="I142" s="1221"/>
      <c r="J142" s="1221"/>
      <c r="K142" s="1221"/>
      <c r="L142" s="1222"/>
      <c r="M142" s="38"/>
      <c r="N142" s="38"/>
      <c r="O142" s="38"/>
      <c r="P142" s="39"/>
      <c r="R142" s="40"/>
      <c r="S142" s="29"/>
      <c r="V142" s="32"/>
      <c r="W142" s="32"/>
      <c r="X142" s="1220" t="s">
        <v>80</v>
      </c>
      <c r="Y142" s="1221"/>
      <c r="Z142" s="1221"/>
      <c r="AA142" s="1221"/>
      <c r="AB142" s="1221"/>
      <c r="AC142" s="1221"/>
      <c r="AD142" s="1221"/>
      <c r="AE142" s="1221"/>
      <c r="AF142" s="1221"/>
      <c r="AG142" s="1222"/>
      <c r="AH142" s="38"/>
      <c r="AI142" s="38"/>
      <c r="AJ142" s="38"/>
      <c r="AK142" s="39"/>
      <c r="AM142" s="40"/>
      <c r="AN142" s="29"/>
      <c r="AP142" s="32"/>
      <c r="AQ142" s="32"/>
      <c r="AR142" s="1220" t="s">
        <v>80</v>
      </c>
      <c r="AS142" s="1221"/>
      <c r="AT142" s="1221"/>
      <c r="AU142" s="1221"/>
      <c r="AV142" s="1221"/>
      <c r="AW142" s="1221"/>
      <c r="AX142" s="1221"/>
      <c r="AY142" s="1221"/>
      <c r="AZ142" s="1221"/>
      <c r="BA142" s="1222"/>
      <c r="BB142" s="38"/>
      <c r="BC142" s="38"/>
      <c r="BD142" s="38"/>
      <c r="BE142" s="39"/>
      <c r="BG142" s="40"/>
      <c r="BH142" s="29"/>
    </row>
    <row r="143" spans="1:60" ht="15" x14ac:dyDescent="0.25">
      <c r="A143" s="32"/>
      <c r="B143" s="32"/>
      <c r="C143" s="1220" t="s">
        <v>81</v>
      </c>
      <c r="D143" s="1221"/>
      <c r="E143" s="1221"/>
      <c r="F143" s="1221"/>
      <c r="G143" s="1221"/>
      <c r="H143" s="1221"/>
      <c r="I143" s="1221"/>
      <c r="J143" s="1221"/>
      <c r="K143" s="1221"/>
      <c r="L143" s="1222"/>
      <c r="M143" s="38"/>
      <c r="N143" s="38"/>
      <c r="O143" s="38"/>
      <c r="P143" s="35">
        <f>+P141</f>
        <v>-122398524.82999997</v>
      </c>
      <c r="R143" s="40"/>
      <c r="S143" s="29"/>
      <c r="V143" s="32"/>
      <c r="W143" s="32"/>
      <c r="X143" s="1220" t="s">
        <v>81</v>
      </c>
      <c r="Y143" s="1221"/>
      <c r="Z143" s="1221"/>
      <c r="AA143" s="1221"/>
      <c r="AB143" s="1221"/>
      <c r="AC143" s="1221"/>
      <c r="AD143" s="1221"/>
      <c r="AE143" s="1221"/>
      <c r="AF143" s="1221"/>
      <c r="AG143" s="1222"/>
      <c r="AH143" s="38"/>
      <c r="AI143" s="38"/>
      <c r="AJ143" s="38"/>
      <c r="AK143" s="35">
        <f>+AK141</f>
        <v>-122398525.10999988</v>
      </c>
      <c r="AM143" s="40"/>
      <c r="AN143" s="29"/>
      <c r="AP143" s="32"/>
      <c r="AQ143" s="32"/>
      <c r="AR143" s="1220" t="s">
        <v>81</v>
      </c>
      <c r="AS143" s="1221"/>
      <c r="AT143" s="1221"/>
      <c r="AU143" s="1221"/>
      <c r="AV143" s="1221"/>
      <c r="AW143" s="1221"/>
      <c r="AX143" s="1221"/>
      <c r="AY143" s="1221"/>
      <c r="AZ143" s="1221"/>
      <c r="BA143" s="1222"/>
      <c r="BB143" s="38"/>
      <c r="BC143" s="38"/>
      <c r="BD143" s="38"/>
      <c r="BE143" s="35">
        <f>+BE141</f>
        <v>0.27999991830438375</v>
      </c>
      <c r="BG143" s="40"/>
      <c r="BH143" s="29"/>
    </row>
    <row r="144" spans="1:60" x14ac:dyDescent="0.2">
      <c r="D144" s="41"/>
      <c r="E144" s="41"/>
      <c r="G144" s="41"/>
      <c r="H144" s="41"/>
      <c r="I144" s="41"/>
      <c r="J144" s="41"/>
      <c r="L144" s="41"/>
      <c r="M144" s="41"/>
      <c r="N144" s="41"/>
      <c r="O144" s="41"/>
      <c r="P144" s="41"/>
      <c r="Q144" s="41"/>
      <c r="R144" s="41"/>
      <c r="S144" s="41"/>
      <c r="V144" s="1"/>
      <c r="W144" s="1"/>
      <c r="Y144" s="41"/>
      <c r="Z144" s="41"/>
      <c r="AA144" s="41"/>
      <c r="AB144" s="41"/>
      <c r="AC144" s="41"/>
      <c r="AD144" s="41"/>
      <c r="AE144" s="41"/>
      <c r="AG144" s="41"/>
      <c r="AH144" s="41"/>
      <c r="AI144" s="41"/>
      <c r="AJ144" s="41"/>
      <c r="AK144" s="41"/>
      <c r="AL144" s="41"/>
      <c r="AM144" s="41"/>
      <c r="AN144" s="41"/>
      <c r="AP144" s="1"/>
      <c r="AQ144" s="1"/>
      <c r="AS144" s="41"/>
      <c r="AT144" s="41"/>
      <c r="AU144" s="41"/>
      <c r="AV144" s="41"/>
      <c r="AW144" s="41"/>
      <c r="AX144" s="41"/>
      <c r="AY144" s="41"/>
      <c r="BA144" s="41"/>
      <c r="BB144" s="41"/>
      <c r="BC144" s="41"/>
      <c r="BD144" s="41"/>
      <c r="BE144" s="41"/>
      <c r="BF144" s="41"/>
      <c r="BG144" s="41"/>
      <c r="BH144" s="41"/>
    </row>
    <row r="145" spans="1:60" x14ac:dyDescent="0.2">
      <c r="L145" s="2" t="s">
        <v>82</v>
      </c>
      <c r="V145" s="1"/>
      <c r="W145" s="1"/>
      <c r="AG145" s="2" t="s">
        <v>82</v>
      </c>
      <c r="AP145" s="1"/>
      <c r="AQ145" s="1"/>
      <c r="BA145" s="2" t="s">
        <v>82</v>
      </c>
    </row>
    <row r="146" spans="1:60" ht="15" x14ac:dyDescent="0.25">
      <c r="A146" s="32">
        <v>10</v>
      </c>
      <c r="B146" s="32"/>
      <c r="C146" s="12" t="s">
        <v>83</v>
      </c>
      <c r="D146" s="13"/>
      <c r="E146" s="13"/>
      <c r="F146" s="1000"/>
      <c r="G146" s="13"/>
      <c r="H146" s="13"/>
      <c r="I146" s="13"/>
      <c r="J146" s="13"/>
      <c r="K146" s="13"/>
      <c r="L146" s="13" t="s">
        <v>83</v>
      </c>
      <c r="M146" s="13"/>
      <c r="N146" s="13"/>
      <c r="O146" s="13"/>
      <c r="P146" s="13"/>
      <c r="Q146" s="42">
        <f>+P110</f>
        <v>-4537172.25</v>
      </c>
      <c r="V146" s="32">
        <v>10</v>
      </c>
      <c r="W146" s="32"/>
      <c r="X146" s="12" t="s">
        <v>83</v>
      </c>
      <c r="Y146" s="13"/>
      <c r="Z146" s="13"/>
      <c r="AA146" s="13"/>
      <c r="AB146" s="13"/>
      <c r="AC146" s="13"/>
      <c r="AD146" s="13"/>
      <c r="AE146" s="13"/>
      <c r="AF146" s="13"/>
      <c r="AG146" s="13" t="s">
        <v>83</v>
      </c>
      <c r="AH146" s="13"/>
      <c r="AI146" s="13"/>
      <c r="AJ146" s="13"/>
      <c r="AK146" s="13"/>
      <c r="AL146" s="42">
        <f>+AK110</f>
        <v>-4537172.1100000031</v>
      </c>
      <c r="AP146" s="32">
        <v>10</v>
      </c>
      <c r="AQ146" s="32"/>
      <c r="AR146" s="12" t="s">
        <v>83</v>
      </c>
      <c r="AS146" s="13"/>
      <c r="AT146" s="13"/>
      <c r="AU146" s="13"/>
      <c r="AV146" s="13"/>
      <c r="AW146" s="13"/>
      <c r="AX146" s="13"/>
      <c r="AY146" s="13"/>
      <c r="AZ146" s="13"/>
      <c r="BA146" s="13" t="s">
        <v>83</v>
      </c>
      <c r="BB146" s="13"/>
      <c r="BC146" s="13"/>
      <c r="BD146" s="13"/>
      <c r="BE146" s="13"/>
      <c r="BF146" s="42">
        <f>+BE110</f>
        <v>-0.13999999687075615</v>
      </c>
    </row>
    <row r="147" spans="1:60" ht="15" x14ac:dyDescent="0.25">
      <c r="A147" s="32">
        <v>8</v>
      </c>
      <c r="B147" s="32"/>
      <c r="C147" s="12" t="s">
        <v>49</v>
      </c>
      <c r="D147" s="13"/>
      <c r="E147" s="13"/>
      <c r="F147" s="1000"/>
      <c r="G147" s="13"/>
      <c r="H147" s="13"/>
      <c r="I147" s="13"/>
      <c r="J147" s="13"/>
      <c r="K147" s="13"/>
      <c r="L147" s="13" t="s">
        <v>49</v>
      </c>
      <c r="M147" s="13"/>
      <c r="N147" s="13"/>
      <c r="O147" s="13"/>
      <c r="P147" s="13"/>
      <c r="Q147" s="42">
        <f>P112+P111</f>
        <v>-1200366.44</v>
      </c>
      <c r="V147" s="32">
        <v>8</v>
      </c>
      <c r="W147" s="32"/>
      <c r="X147" s="12" t="s">
        <v>49</v>
      </c>
      <c r="Y147" s="13"/>
      <c r="Z147" s="13"/>
      <c r="AA147" s="13"/>
      <c r="AB147" s="13"/>
      <c r="AC147" s="13"/>
      <c r="AD147" s="13"/>
      <c r="AE147" s="13"/>
      <c r="AF147" s="13"/>
      <c r="AG147" s="13" t="s">
        <v>49</v>
      </c>
      <c r="AH147" s="13"/>
      <c r="AI147" s="13"/>
      <c r="AJ147" s="13"/>
      <c r="AK147" s="13"/>
      <c r="AL147" s="42">
        <f>AK112+AK111</f>
        <v>-1200366.3400000003</v>
      </c>
      <c r="AP147" s="32">
        <v>8</v>
      </c>
      <c r="AQ147" s="32"/>
      <c r="AR147" s="12" t="s">
        <v>49</v>
      </c>
      <c r="AS147" s="13"/>
      <c r="AT147" s="13"/>
      <c r="AU147" s="13"/>
      <c r="AV147" s="13"/>
      <c r="AW147" s="13"/>
      <c r="AX147" s="13"/>
      <c r="AY147" s="13"/>
      <c r="AZ147" s="13"/>
      <c r="BA147" s="13" t="s">
        <v>49</v>
      </c>
      <c r="BB147" s="13"/>
      <c r="BC147" s="13"/>
      <c r="BD147" s="13"/>
      <c r="BE147" s="13"/>
      <c r="BF147" s="42">
        <f>BE112+BE111</f>
        <v>-9.999999962747097E-2</v>
      </c>
    </row>
    <row r="148" spans="1:60" ht="15" x14ac:dyDescent="0.25">
      <c r="A148" s="32">
        <v>47</v>
      </c>
      <c r="B148" s="32"/>
      <c r="C148" s="12" t="s">
        <v>84</v>
      </c>
      <c r="D148" s="13"/>
      <c r="E148" s="13"/>
      <c r="F148" s="1000"/>
      <c r="G148" s="13"/>
      <c r="H148" s="13"/>
      <c r="I148" s="13"/>
      <c r="J148" s="13"/>
      <c r="K148" s="13"/>
      <c r="L148" s="13" t="s">
        <v>84</v>
      </c>
      <c r="M148" s="13"/>
      <c r="N148" s="13"/>
      <c r="O148" s="13"/>
      <c r="P148" s="13"/>
      <c r="Q148" s="42"/>
      <c r="V148" s="32">
        <v>47</v>
      </c>
      <c r="W148" s="32"/>
      <c r="X148" s="12" t="s">
        <v>84</v>
      </c>
      <c r="Y148" s="13"/>
      <c r="Z148" s="13"/>
      <c r="AA148" s="13"/>
      <c r="AB148" s="13"/>
      <c r="AC148" s="13"/>
      <c r="AD148" s="13"/>
      <c r="AE148" s="13"/>
      <c r="AF148" s="13"/>
      <c r="AG148" s="13" t="s">
        <v>84</v>
      </c>
      <c r="AH148" s="13"/>
      <c r="AI148" s="13"/>
      <c r="AJ148" s="13"/>
      <c r="AK148" s="13"/>
      <c r="AL148" s="42"/>
      <c r="AP148" s="32">
        <v>47</v>
      </c>
      <c r="AQ148" s="32"/>
      <c r="AR148" s="12" t="s">
        <v>84</v>
      </c>
      <c r="AS148" s="13"/>
      <c r="AT148" s="13"/>
      <c r="AU148" s="13"/>
      <c r="AV148" s="13"/>
      <c r="AW148" s="13"/>
      <c r="AX148" s="13"/>
      <c r="AY148" s="13"/>
      <c r="AZ148" s="13"/>
      <c r="BA148" s="13" t="s">
        <v>84</v>
      </c>
      <c r="BB148" s="13"/>
      <c r="BC148" s="13"/>
      <c r="BD148" s="13"/>
      <c r="BE148" s="13"/>
      <c r="BF148" s="42"/>
    </row>
    <row r="149" spans="1:60" x14ac:dyDescent="0.2">
      <c r="L149" s="1223" t="s">
        <v>85</v>
      </c>
      <c r="M149" s="1224"/>
      <c r="N149" s="1224"/>
      <c r="O149" s="1224"/>
      <c r="P149" s="1224"/>
      <c r="Q149" s="43">
        <f>P143-Q146-Q147-Q148</f>
        <v>-116660986.13999997</v>
      </c>
      <c r="V149" s="1"/>
      <c r="W149" s="1"/>
      <c r="AG149" s="1223" t="s">
        <v>85</v>
      </c>
      <c r="AH149" s="1224"/>
      <c r="AI149" s="1224"/>
      <c r="AJ149" s="1224"/>
      <c r="AK149" s="1224"/>
      <c r="AL149" s="43">
        <f>AK143-AL146-AL147-AL148</f>
        <v>-116660986.65999988</v>
      </c>
      <c r="AP149" s="1"/>
      <c r="AQ149" s="1"/>
      <c r="BA149" s="1223" t="s">
        <v>85</v>
      </c>
      <c r="BB149" s="1224"/>
      <c r="BC149" s="1224"/>
      <c r="BD149" s="1224"/>
      <c r="BE149" s="1224"/>
      <c r="BF149" s="43">
        <f>BE143-BF146-BF147-BF148</f>
        <v>0.51999991480261087</v>
      </c>
    </row>
    <row r="150" spans="1:60" x14ac:dyDescent="0.2">
      <c r="V150" s="1"/>
      <c r="W150" s="1"/>
      <c r="AP150" s="1"/>
      <c r="AQ150" s="1"/>
    </row>
    <row r="151" spans="1:60" x14ac:dyDescent="0.2">
      <c r="V151" s="1"/>
      <c r="W151" s="1"/>
      <c r="AP151" s="1"/>
      <c r="AQ151" s="1"/>
    </row>
    <row r="152" spans="1:60" x14ac:dyDescent="0.2">
      <c r="V152" s="1"/>
      <c r="W152" s="1"/>
      <c r="AP152" s="1"/>
      <c r="AQ152" s="1"/>
    </row>
    <row r="153" spans="1:60" ht="13.5" thickBot="1" x14ac:dyDescent="0.25">
      <c r="H153" s="8" t="s">
        <v>9</v>
      </c>
      <c r="I153" s="9" t="s">
        <v>10</v>
      </c>
      <c r="V153" s="1"/>
      <c r="W153" s="1"/>
      <c r="AC153" s="8" t="s">
        <v>9</v>
      </c>
      <c r="AD153" s="9" t="s">
        <v>10</v>
      </c>
      <c r="AP153" s="1"/>
      <c r="AQ153" s="1"/>
      <c r="AW153" s="8" t="s">
        <v>9</v>
      </c>
      <c r="AX153" s="9" t="s">
        <v>10</v>
      </c>
    </row>
    <row r="154" spans="1:60" ht="15.75" thickBot="1" x14ac:dyDescent="0.3">
      <c r="H154" s="8" t="s">
        <v>11</v>
      </c>
      <c r="I154" s="10">
        <v>2019</v>
      </c>
      <c r="J154" s="11"/>
      <c r="V154" s="1"/>
      <c r="W154" s="1"/>
      <c r="AC154" s="8" t="s">
        <v>11</v>
      </c>
      <c r="AD154" s="10">
        <v>2019</v>
      </c>
      <c r="AE154" s="11"/>
      <c r="AP154" s="1"/>
      <c r="AQ154" s="1"/>
      <c r="AW154" s="8" t="s">
        <v>11</v>
      </c>
      <c r="AX154" s="10">
        <v>2019</v>
      </c>
      <c r="AY154" s="11"/>
    </row>
    <row r="155" spans="1:60" x14ac:dyDescent="0.2">
      <c r="V155" s="1"/>
      <c r="W155" s="1"/>
      <c r="AP155" s="1"/>
      <c r="AQ155" s="1"/>
    </row>
    <row r="156" spans="1:60" x14ac:dyDescent="0.2">
      <c r="D156" s="1225" t="s">
        <v>12</v>
      </c>
      <c r="E156" s="1226"/>
      <c r="F156" s="1226"/>
      <c r="G156" s="1226"/>
      <c r="H156" s="1226"/>
      <c r="I156" s="1226"/>
      <c r="J156" s="1226"/>
      <c r="L156" s="12"/>
      <c r="M156" s="13"/>
      <c r="N156" s="13"/>
      <c r="O156" s="13"/>
      <c r="P156" s="14" t="s">
        <v>13</v>
      </c>
      <c r="Q156" s="14"/>
      <c r="R156" s="15"/>
      <c r="V156" s="1"/>
      <c r="W156" s="1"/>
      <c r="Y156" s="1225" t="s">
        <v>12</v>
      </c>
      <c r="Z156" s="1226"/>
      <c r="AA156" s="1226"/>
      <c r="AB156" s="1226"/>
      <c r="AC156" s="1226"/>
      <c r="AD156" s="1226"/>
      <c r="AE156" s="1226"/>
      <c r="AG156" s="12"/>
      <c r="AH156" s="13"/>
      <c r="AI156" s="13"/>
      <c r="AJ156" s="13"/>
      <c r="AK156" s="14" t="s">
        <v>13</v>
      </c>
      <c r="AL156" s="14"/>
      <c r="AM156" s="15"/>
      <c r="AP156" s="1"/>
      <c r="AQ156" s="1"/>
      <c r="AS156" s="1225" t="s">
        <v>12</v>
      </c>
      <c r="AT156" s="1226"/>
      <c r="AU156" s="1226"/>
      <c r="AV156" s="1226"/>
      <c r="AW156" s="1226"/>
      <c r="AX156" s="1226"/>
      <c r="AY156" s="1226"/>
      <c r="BA156" s="12"/>
      <c r="BB156" s="13"/>
      <c r="BC156" s="13"/>
      <c r="BD156" s="13"/>
      <c r="BE156" s="14" t="s">
        <v>13</v>
      </c>
      <c r="BF156" s="14"/>
      <c r="BG156" s="15"/>
    </row>
    <row r="157" spans="1:60" ht="38.25" x14ac:dyDescent="0.2">
      <c r="A157" s="16" t="s">
        <v>14</v>
      </c>
      <c r="B157" s="16" t="s">
        <v>15</v>
      </c>
      <c r="C157" s="17" t="s">
        <v>16</v>
      </c>
      <c r="D157" s="18" t="s">
        <v>17</v>
      </c>
      <c r="E157" s="44" t="s">
        <v>87</v>
      </c>
      <c r="F157" s="997" t="s">
        <v>88</v>
      </c>
      <c r="G157" s="44" t="s">
        <v>18</v>
      </c>
      <c r="H157" s="19" t="s">
        <v>19</v>
      </c>
      <c r="I157" s="19" t="s">
        <v>20</v>
      </c>
      <c r="J157" s="16" t="s">
        <v>21</v>
      </c>
      <c r="K157" s="20"/>
      <c r="L157" s="18" t="s">
        <v>17</v>
      </c>
      <c r="M157" s="44" t="s">
        <v>87</v>
      </c>
      <c r="N157" s="44" t="s">
        <v>88</v>
      </c>
      <c r="O157" s="44" t="s">
        <v>18</v>
      </c>
      <c r="P157" s="21" t="s">
        <v>22</v>
      </c>
      <c r="Q157" s="21" t="s">
        <v>20</v>
      </c>
      <c r="R157" s="22" t="s">
        <v>21</v>
      </c>
      <c r="S157" s="16" t="s">
        <v>23</v>
      </c>
      <c r="V157" s="16" t="s">
        <v>14</v>
      </c>
      <c r="W157" s="16" t="s">
        <v>15</v>
      </c>
      <c r="X157" s="17" t="s">
        <v>16</v>
      </c>
      <c r="Y157" s="18" t="s">
        <v>17</v>
      </c>
      <c r="Z157" s="44" t="s">
        <v>87</v>
      </c>
      <c r="AA157" s="44" t="s">
        <v>88</v>
      </c>
      <c r="AB157" s="44" t="s">
        <v>18</v>
      </c>
      <c r="AC157" s="19" t="s">
        <v>19</v>
      </c>
      <c r="AD157" s="19" t="s">
        <v>20</v>
      </c>
      <c r="AE157" s="16" t="s">
        <v>21</v>
      </c>
      <c r="AF157" s="20"/>
      <c r="AG157" s="18" t="s">
        <v>17</v>
      </c>
      <c r="AH157" s="44" t="s">
        <v>87</v>
      </c>
      <c r="AI157" s="44" t="s">
        <v>88</v>
      </c>
      <c r="AJ157" s="44" t="s">
        <v>18</v>
      </c>
      <c r="AK157" s="21" t="s">
        <v>22</v>
      </c>
      <c r="AL157" s="21" t="s">
        <v>20</v>
      </c>
      <c r="AM157" s="22" t="s">
        <v>21</v>
      </c>
      <c r="AN157" s="16" t="s">
        <v>23</v>
      </c>
      <c r="AP157" s="16" t="s">
        <v>14</v>
      </c>
      <c r="AQ157" s="16" t="s">
        <v>15</v>
      </c>
      <c r="AR157" s="17" t="s">
        <v>16</v>
      </c>
      <c r="AS157" s="18" t="s">
        <v>17</v>
      </c>
      <c r="AT157" s="44" t="s">
        <v>87</v>
      </c>
      <c r="AU157" s="44" t="s">
        <v>88</v>
      </c>
      <c r="AV157" s="44" t="s">
        <v>18</v>
      </c>
      <c r="AW157" s="19" t="s">
        <v>19</v>
      </c>
      <c r="AX157" s="19" t="s">
        <v>20</v>
      </c>
      <c r="AY157" s="16" t="s">
        <v>21</v>
      </c>
      <c r="AZ157" s="20"/>
      <c r="BA157" s="18" t="s">
        <v>17</v>
      </c>
      <c r="BB157" s="44" t="s">
        <v>87</v>
      </c>
      <c r="BC157" s="44" t="s">
        <v>88</v>
      </c>
      <c r="BD157" s="44" t="s">
        <v>18</v>
      </c>
      <c r="BE157" s="21" t="s">
        <v>22</v>
      </c>
      <c r="BF157" s="21" t="s">
        <v>20</v>
      </c>
      <c r="BG157" s="22" t="s">
        <v>21</v>
      </c>
      <c r="BH157" s="16" t="s">
        <v>23</v>
      </c>
    </row>
    <row r="158" spans="1:60" ht="15" x14ac:dyDescent="0.25">
      <c r="A158" s="16"/>
      <c r="B158" s="23">
        <v>1531</v>
      </c>
      <c r="C158" s="24" t="s">
        <v>24</v>
      </c>
      <c r="D158" s="25">
        <f t="shared" ref="D158:D194" si="294">J86</f>
        <v>1347208.52</v>
      </c>
      <c r="E158" s="25">
        <f>'App.2-BA_GRZ'!J387</f>
        <v>0</v>
      </c>
      <c r="F158" s="1002">
        <f>'Components (WA)'!B144</f>
        <v>0</v>
      </c>
      <c r="G158" s="25">
        <f>SUM(D158:F158)</f>
        <v>1347208.52</v>
      </c>
      <c r="H158" s="26">
        <v>6180.54</v>
      </c>
      <c r="I158" s="26">
        <v>0</v>
      </c>
      <c r="J158" s="27">
        <f>G158+H158+I158</f>
        <v>1353389.06</v>
      </c>
      <c r="K158" s="20"/>
      <c r="L158" s="25">
        <f t="shared" ref="L158:L174" si="295">R86</f>
        <v>-982809.92999999993</v>
      </c>
      <c r="M158" s="25">
        <f>'App.2-BA_GRZ'!R387</f>
        <v>0</v>
      </c>
      <c r="N158" s="25">
        <f>'Components (WA)'!C144</f>
        <v>653637.35999999987</v>
      </c>
      <c r="O158" s="25">
        <f>SUM(L158:N158)</f>
        <v>-329172.57000000007</v>
      </c>
      <c r="P158" s="26">
        <v>-90616.99</v>
      </c>
      <c r="Q158" s="26">
        <v>0</v>
      </c>
      <c r="R158" s="27">
        <f>O158+P158+Q158</f>
        <v>-419789.56000000006</v>
      </c>
      <c r="S158" s="28">
        <f t="shared" ref="S158:S203" si="296">J158+R158</f>
        <v>933599.5</v>
      </c>
      <c r="V158" s="16"/>
      <c r="W158" s="23">
        <v>1531</v>
      </c>
      <c r="X158" s="24" t="s">
        <v>24</v>
      </c>
      <c r="Y158" s="25">
        <f t="shared" ref="Y158:Y203" si="297">AE86</f>
        <v>1347208.5200000003</v>
      </c>
      <c r="Z158" s="25">
        <v>0</v>
      </c>
      <c r="AA158" s="25">
        <v>0</v>
      </c>
      <c r="AB158" s="25">
        <f>SUM(Y158:AA158)</f>
        <v>1347208.5200000003</v>
      </c>
      <c r="AC158" s="26">
        <v>6180.54</v>
      </c>
      <c r="AD158" s="26">
        <v>0</v>
      </c>
      <c r="AE158" s="27">
        <f>AB158+AC158+AD158</f>
        <v>1353389.0600000003</v>
      </c>
      <c r="AF158" s="20"/>
      <c r="AG158" s="25">
        <f t="shared" ref="AG158:AG174" si="298">AM86</f>
        <v>-982809.94</v>
      </c>
      <c r="AH158" s="25">
        <v>0</v>
      </c>
      <c r="AI158" s="25">
        <v>653637.35999999987</v>
      </c>
      <c r="AJ158" s="25">
        <f>SUM(AG158:AI158)</f>
        <v>-329172.58000000007</v>
      </c>
      <c r="AK158" s="26">
        <v>-90616.99</v>
      </c>
      <c r="AL158" s="26">
        <v>0</v>
      </c>
      <c r="AM158" s="27">
        <f>AJ158+AK158+AL158</f>
        <v>-419789.57000000007</v>
      </c>
      <c r="AN158" s="28">
        <f t="shared" ref="AN158:AN203" si="299">AE158+AM158</f>
        <v>933599.49000000022</v>
      </c>
      <c r="AP158" s="16"/>
      <c r="AQ158" s="23">
        <v>1531</v>
      </c>
      <c r="AR158" s="24" t="s">
        <v>24</v>
      </c>
      <c r="AS158" s="25">
        <f>+D158-Y158</f>
        <v>0</v>
      </c>
      <c r="AT158" s="25">
        <f t="shared" ref="AT158:AT203" si="300">+E158-Z158</f>
        <v>0</v>
      </c>
      <c r="AU158" s="25">
        <f t="shared" ref="AU158:AU203" si="301">+F158-AA158</f>
        <v>0</v>
      </c>
      <c r="AV158" s="25">
        <f t="shared" ref="AV158:AV203" si="302">+G158-AB158</f>
        <v>0</v>
      </c>
      <c r="AW158" s="25">
        <f t="shared" ref="AW158:AW203" si="303">+H158-AC158</f>
        <v>0</v>
      </c>
      <c r="AX158" s="25">
        <f t="shared" ref="AX158:AX203" si="304">+I158-AD158</f>
        <v>0</v>
      </c>
      <c r="AY158" s="25">
        <f t="shared" ref="AY158:AY203" si="305">+J158-AE158</f>
        <v>0</v>
      </c>
      <c r="AZ158" s="20"/>
      <c r="BA158" s="25">
        <f t="shared" ref="BA158:BA203" si="306">+L158-AG158</f>
        <v>1.0000000009313226E-2</v>
      </c>
      <c r="BB158" s="25">
        <f t="shared" ref="BB158:BB203" si="307">+M158-AH158</f>
        <v>0</v>
      </c>
      <c r="BC158" s="25">
        <f t="shared" ref="BC158:BC203" si="308">+N158-AI158</f>
        <v>0</v>
      </c>
      <c r="BD158" s="25">
        <f t="shared" ref="BD158:BD203" si="309">+O158-AJ158</f>
        <v>1.0000000009313226E-2</v>
      </c>
      <c r="BE158" s="25">
        <f t="shared" ref="BE158:BE203" si="310">+P158-AK158</f>
        <v>0</v>
      </c>
      <c r="BF158" s="25">
        <f t="shared" ref="BF158:BF203" si="311">+Q158-AL158</f>
        <v>0</v>
      </c>
      <c r="BG158" s="25">
        <f t="shared" ref="BG158:BG203" si="312">+R158-AM158</f>
        <v>1.0000000009313226E-2</v>
      </c>
      <c r="BH158" s="25">
        <f t="shared" ref="BH158:BH203" si="313">+S158-AN158</f>
        <v>9.9999997764825821E-3</v>
      </c>
    </row>
    <row r="159" spans="1:60" ht="15" x14ac:dyDescent="0.25">
      <c r="A159" s="16"/>
      <c r="B159" s="23">
        <v>1609</v>
      </c>
      <c r="C159" s="24" t="s">
        <v>25</v>
      </c>
      <c r="D159" s="25">
        <f t="shared" si="294"/>
        <v>104736131.46000001</v>
      </c>
      <c r="E159" s="25">
        <f>'App.2-BA_GRZ'!J388</f>
        <v>0</v>
      </c>
      <c r="F159" s="1003">
        <f>'Components (WA)'!B13</f>
        <v>-3177966.19</v>
      </c>
      <c r="G159" s="25">
        <f t="shared" ref="G159:G203" si="314">SUM(D159:F159)</f>
        <v>101558165.27000001</v>
      </c>
      <c r="H159" s="26">
        <v>-569523.68000000005</v>
      </c>
      <c r="I159" s="26">
        <v>0</v>
      </c>
      <c r="J159" s="27">
        <f t="shared" ref="J159:J203" si="315">G159+H159+I159</f>
        <v>100988641.59</v>
      </c>
      <c r="K159" s="20"/>
      <c r="L159" s="25">
        <f t="shared" si="295"/>
        <v>-19164112.59</v>
      </c>
      <c r="M159" s="25">
        <f>'App.2-BA_GRZ'!R388</f>
        <v>0</v>
      </c>
      <c r="N159" s="25">
        <f>'Components (WA)'!C13</f>
        <v>2565168.79</v>
      </c>
      <c r="O159" s="25">
        <f t="shared" ref="O159:O201" si="316">SUM(L159:N159)</f>
        <v>-16598943.800000001</v>
      </c>
      <c r="P159" s="26">
        <v>-3505654.17</v>
      </c>
      <c r="Q159" s="26">
        <v>0</v>
      </c>
      <c r="R159" s="27">
        <f t="shared" ref="R159:R201" si="317">O159+P159+Q159</f>
        <v>-20104597.969999999</v>
      </c>
      <c r="S159" s="28">
        <f t="shared" si="296"/>
        <v>80884043.620000005</v>
      </c>
      <c r="V159" s="16"/>
      <c r="W159" s="23">
        <v>1609</v>
      </c>
      <c r="X159" s="24" t="s">
        <v>25</v>
      </c>
      <c r="Y159" s="25">
        <f t="shared" si="297"/>
        <v>104736131.45999999</v>
      </c>
      <c r="Z159" s="25">
        <v>0</v>
      </c>
      <c r="AA159" s="25">
        <v>-3177966.1899999827</v>
      </c>
      <c r="AB159" s="25">
        <f t="shared" ref="AB159:AB203" si="318">SUM(Y159:AA159)</f>
        <v>101558165.27000001</v>
      </c>
      <c r="AC159" s="26">
        <v>-569523.68000000005</v>
      </c>
      <c r="AD159" s="26">
        <v>0</v>
      </c>
      <c r="AE159" s="27">
        <f t="shared" ref="AE159:AE203" si="319">AB159+AC159+AD159</f>
        <v>100988641.59</v>
      </c>
      <c r="AF159" s="20"/>
      <c r="AG159" s="25">
        <f t="shared" si="298"/>
        <v>-19164112.590000004</v>
      </c>
      <c r="AH159" s="25">
        <v>0</v>
      </c>
      <c r="AI159" s="25">
        <v>2565168.7800000031</v>
      </c>
      <c r="AJ159" s="25">
        <f t="shared" ref="AJ159:AJ201" si="320">SUM(AG159:AI159)</f>
        <v>-16598943.810000001</v>
      </c>
      <c r="AK159" s="26">
        <v>-3505654.17</v>
      </c>
      <c r="AL159" s="26">
        <v>0</v>
      </c>
      <c r="AM159" s="27">
        <f t="shared" ref="AM159:AM201" si="321">AJ159+AK159+AL159</f>
        <v>-20104597.98</v>
      </c>
      <c r="AN159" s="28">
        <f t="shared" si="299"/>
        <v>80884043.609999999</v>
      </c>
      <c r="AP159" s="16"/>
      <c r="AQ159" s="23">
        <v>1609</v>
      </c>
      <c r="AR159" s="24" t="s">
        <v>25</v>
      </c>
      <c r="AS159" s="25">
        <f t="shared" ref="AS159:AS203" si="322">+D159-Y159</f>
        <v>0</v>
      </c>
      <c r="AT159" s="25">
        <f t="shared" si="300"/>
        <v>0</v>
      </c>
      <c r="AU159" s="25">
        <f t="shared" si="301"/>
        <v>-1.7229467630386353E-8</v>
      </c>
      <c r="AV159" s="25">
        <f t="shared" si="302"/>
        <v>0</v>
      </c>
      <c r="AW159" s="25">
        <f t="shared" si="303"/>
        <v>0</v>
      </c>
      <c r="AX159" s="25">
        <f t="shared" si="304"/>
        <v>0</v>
      </c>
      <c r="AY159" s="25">
        <f t="shared" si="305"/>
        <v>0</v>
      </c>
      <c r="AZ159" s="20"/>
      <c r="BA159" s="25">
        <f t="shared" si="306"/>
        <v>0</v>
      </c>
      <c r="BB159" s="25">
        <f t="shared" si="307"/>
        <v>0</v>
      </c>
      <c r="BC159" s="25">
        <f t="shared" si="308"/>
        <v>9.9999969825148582E-3</v>
      </c>
      <c r="BD159" s="25">
        <f t="shared" si="309"/>
        <v>9.9999997764825821E-3</v>
      </c>
      <c r="BE159" s="25">
        <f t="shared" si="310"/>
        <v>0</v>
      </c>
      <c r="BF159" s="25">
        <f t="shared" si="311"/>
        <v>0</v>
      </c>
      <c r="BG159" s="25">
        <f t="shared" si="312"/>
        <v>1.0000001639127731E-2</v>
      </c>
      <c r="BH159" s="25">
        <f t="shared" si="313"/>
        <v>1.000000536441803E-2</v>
      </c>
    </row>
    <row r="160" spans="1:60" ht="25.5" x14ac:dyDescent="0.25">
      <c r="A160" s="23">
        <v>12</v>
      </c>
      <c r="B160" s="23">
        <v>1611</v>
      </c>
      <c r="C160" s="24" t="s">
        <v>26</v>
      </c>
      <c r="D160" s="25">
        <f t="shared" si="294"/>
        <v>151973862.45999998</v>
      </c>
      <c r="E160" s="25">
        <f>'App.2-BA_GRZ'!J389</f>
        <v>1433300.4521074381</v>
      </c>
      <c r="F160" s="1003">
        <f>'Components (WA)'!B17</f>
        <v>3177966.19</v>
      </c>
      <c r="G160" s="25">
        <f t="shared" si="314"/>
        <v>156585129.10210741</v>
      </c>
      <c r="H160" s="26">
        <v>42061323.150000013</v>
      </c>
      <c r="I160" s="26">
        <v>-26093693.420000002</v>
      </c>
      <c r="J160" s="27">
        <f t="shared" si="315"/>
        <v>172552758.83210742</v>
      </c>
      <c r="K160" s="30"/>
      <c r="L160" s="25">
        <f t="shared" si="295"/>
        <v>-75866432.879999995</v>
      </c>
      <c r="M160" s="25">
        <f>'App.2-BA_GRZ'!R389</f>
        <v>-1081608.452975207</v>
      </c>
      <c r="N160" s="25">
        <f>'Components (WA)'!C17</f>
        <v>-2579194.7400000067</v>
      </c>
      <c r="O160" s="25">
        <f t="shared" si="316"/>
        <v>-79527236.072975218</v>
      </c>
      <c r="P160" s="26">
        <v>-15668189.959000003</v>
      </c>
      <c r="Q160" s="26">
        <v>26093693.420000002</v>
      </c>
      <c r="R160" s="27">
        <f t="shared" si="317"/>
        <v>-69101732.611975223</v>
      </c>
      <c r="S160" s="28">
        <f t="shared" si="296"/>
        <v>103451026.2201322</v>
      </c>
      <c r="V160" s="23">
        <v>12</v>
      </c>
      <c r="W160" s="23">
        <v>1611</v>
      </c>
      <c r="X160" s="24" t="s">
        <v>26</v>
      </c>
      <c r="Y160" s="25">
        <f t="shared" si="297"/>
        <v>151973862.45999998</v>
      </c>
      <c r="Z160" s="25">
        <v>1433300.4521074381</v>
      </c>
      <c r="AA160" s="25">
        <v>3177966.1899999976</v>
      </c>
      <c r="AB160" s="25">
        <f t="shared" si="318"/>
        <v>156585129.10210741</v>
      </c>
      <c r="AC160" s="26">
        <v>42061323.150000013</v>
      </c>
      <c r="AD160" s="26">
        <v>-26093693.420000002</v>
      </c>
      <c r="AE160" s="27">
        <f t="shared" si="319"/>
        <v>172552758.83210742</v>
      </c>
      <c r="AF160" s="30"/>
      <c r="AG160" s="25">
        <f t="shared" si="298"/>
        <v>-75866432.879999995</v>
      </c>
      <c r="AH160" s="25">
        <v>-1081608.452975207</v>
      </c>
      <c r="AI160" s="25">
        <v>-2579194.7400000067</v>
      </c>
      <c r="AJ160" s="25">
        <f t="shared" si="320"/>
        <v>-79527236.072975218</v>
      </c>
      <c r="AK160" s="26">
        <v>-15668189.959000003</v>
      </c>
      <c r="AL160" s="26">
        <v>26093693.420000002</v>
      </c>
      <c r="AM160" s="27">
        <f t="shared" si="321"/>
        <v>-69101732.611975223</v>
      </c>
      <c r="AN160" s="28">
        <f t="shared" si="299"/>
        <v>103451026.2201322</v>
      </c>
      <c r="AP160" s="23">
        <v>12</v>
      </c>
      <c r="AQ160" s="23">
        <v>1611</v>
      </c>
      <c r="AR160" s="24" t="s">
        <v>26</v>
      </c>
      <c r="AS160" s="25">
        <f t="shared" si="322"/>
        <v>0</v>
      </c>
      <c r="AT160" s="25">
        <f t="shared" si="300"/>
        <v>0</v>
      </c>
      <c r="AU160" s="25">
        <f t="shared" si="301"/>
        <v>0</v>
      </c>
      <c r="AV160" s="25">
        <f t="shared" si="302"/>
        <v>0</v>
      </c>
      <c r="AW160" s="25">
        <f t="shared" si="303"/>
        <v>0</v>
      </c>
      <c r="AX160" s="25">
        <f t="shared" si="304"/>
        <v>0</v>
      </c>
      <c r="AY160" s="25">
        <f t="shared" si="305"/>
        <v>0</v>
      </c>
      <c r="AZ160" s="30"/>
      <c r="BA160" s="25">
        <f t="shared" si="306"/>
        <v>0</v>
      </c>
      <c r="BB160" s="25">
        <f t="shared" si="307"/>
        <v>0</v>
      </c>
      <c r="BC160" s="25">
        <f t="shared" si="308"/>
        <v>0</v>
      </c>
      <c r="BD160" s="25">
        <f t="shared" si="309"/>
        <v>0</v>
      </c>
      <c r="BE160" s="25">
        <f t="shared" si="310"/>
        <v>0</v>
      </c>
      <c r="BF160" s="25">
        <f t="shared" si="311"/>
        <v>0</v>
      </c>
      <c r="BG160" s="25">
        <f t="shared" si="312"/>
        <v>0</v>
      </c>
      <c r="BH160" s="25">
        <f t="shared" si="313"/>
        <v>0</v>
      </c>
    </row>
    <row r="161" spans="1:60" ht="25.5" x14ac:dyDescent="0.25">
      <c r="A161" s="23" t="s">
        <v>27</v>
      </c>
      <c r="B161" s="23">
        <v>1612</v>
      </c>
      <c r="C161" s="24" t="s">
        <v>28</v>
      </c>
      <c r="D161" s="25">
        <f t="shared" si="294"/>
        <v>3379733.67</v>
      </c>
      <c r="E161" s="25">
        <f>'App.2-BA_GRZ'!J390</f>
        <v>0</v>
      </c>
      <c r="F161" s="1004">
        <v>0</v>
      </c>
      <c r="G161" s="25">
        <f t="shared" si="314"/>
        <v>3379733.67</v>
      </c>
      <c r="H161" s="26">
        <v>43928.57</v>
      </c>
      <c r="I161" s="26">
        <v>0</v>
      </c>
      <c r="J161" s="27">
        <f t="shared" si="315"/>
        <v>3423662.2399999998</v>
      </c>
      <c r="K161" s="30"/>
      <c r="L161" s="25">
        <f t="shared" si="295"/>
        <v>4.5474735088646412E-13</v>
      </c>
      <c r="M161" s="25">
        <f>'App.2-BA_GRZ'!R390</f>
        <v>0</v>
      </c>
      <c r="N161" s="25">
        <v>0</v>
      </c>
      <c r="O161" s="25">
        <f t="shared" si="316"/>
        <v>4.5474735088646412E-13</v>
      </c>
      <c r="P161" s="26">
        <v>0</v>
      </c>
      <c r="Q161" s="26">
        <v>0</v>
      </c>
      <c r="R161" s="27">
        <f t="shared" si="317"/>
        <v>4.5474735088646412E-13</v>
      </c>
      <c r="S161" s="28">
        <f t="shared" si="296"/>
        <v>3423662.2399999998</v>
      </c>
      <c r="V161" s="23" t="s">
        <v>27</v>
      </c>
      <c r="W161" s="23">
        <v>1612</v>
      </c>
      <c r="X161" s="24" t="s">
        <v>28</v>
      </c>
      <c r="Y161" s="25">
        <f t="shared" si="297"/>
        <v>3379733.67</v>
      </c>
      <c r="Z161" s="25">
        <v>0</v>
      </c>
      <c r="AA161" s="25">
        <v>0</v>
      </c>
      <c r="AB161" s="25">
        <f t="shared" si="318"/>
        <v>3379733.67</v>
      </c>
      <c r="AC161" s="26">
        <v>43928.57</v>
      </c>
      <c r="AD161" s="26">
        <v>0</v>
      </c>
      <c r="AE161" s="27">
        <f t="shared" si="319"/>
        <v>3423662.2399999998</v>
      </c>
      <c r="AF161" s="30"/>
      <c r="AG161" s="25">
        <f t="shared" si="298"/>
        <v>0</v>
      </c>
      <c r="AH161" s="25">
        <v>0</v>
      </c>
      <c r="AI161" s="25">
        <v>0</v>
      </c>
      <c r="AJ161" s="25">
        <f t="shared" si="320"/>
        <v>0</v>
      </c>
      <c r="AK161" s="26">
        <v>0</v>
      </c>
      <c r="AL161" s="26">
        <v>0</v>
      </c>
      <c r="AM161" s="27">
        <f t="shared" si="321"/>
        <v>0</v>
      </c>
      <c r="AN161" s="28">
        <f t="shared" si="299"/>
        <v>3423662.2399999998</v>
      </c>
      <c r="AP161" s="23" t="s">
        <v>27</v>
      </c>
      <c r="AQ161" s="23">
        <v>1612</v>
      </c>
      <c r="AR161" s="24" t="s">
        <v>28</v>
      </c>
      <c r="AS161" s="25">
        <f t="shared" si="322"/>
        <v>0</v>
      </c>
      <c r="AT161" s="25">
        <f t="shared" si="300"/>
        <v>0</v>
      </c>
      <c r="AU161" s="25">
        <f t="shared" si="301"/>
        <v>0</v>
      </c>
      <c r="AV161" s="25">
        <f t="shared" si="302"/>
        <v>0</v>
      </c>
      <c r="AW161" s="25">
        <f t="shared" si="303"/>
        <v>0</v>
      </c>
      <c r="AX161" s="25">
        <f t="shared" si="304"/>
        <v>0</v>
      </c>
      <c r="AY161" s="25">
        <f t="shared" si="305"/>
        <v>0</v>
      </c>
      <c r="AZ161" s="30"/>
      <c r="BA161" s="25">
        <f t="shared" si="306"/>
        <v>4.5474735088646412E-13</v>
      </c>
      <c r="BB161" s="25">
        <f t="shared" si="307"/>
        <v>0</v>
      </c>
      <c r="BC161" s="25">
        <f t="shared" si="308"/>
        <v>0</v>
      </c>
      <c r="BD161" s="25">
        <f t="shared" si="309"/>
        <v>4.5474735088646412E-13</v>
      </c>
      <c r="BE161" s="25">
        <f t="shared" si="310"/>
        <v>0</v>
      </c>
      <c r="BF161" s="25">
        <f t="shared" si="311"/>
        <v>0</v>
      </c>
      <c r="BG161" s="25">
        <f t="shared" si="312"/>
        <v>4.5474735088646412E-13</v>
      </c>
      <c r="BH161" s="25">
        <f t="shared" si="313"/>
        <v>0</v>
      </c>
    </row>
    <row r="162" spans="1:60" ht="15" x14ac:dyDescent="0.25">
      <c r="A162" s="23" t="s">
        <v>29</v>
      </c>
      <c r="B162" s="23">
        <v>1805</v>
      </c>
      <c r="C162" s="24" t="s">
        <v>30</v>
      </c>
      <c r="D162" s="25">
        <f t="shared" si="294"/>
        <v>43504379.410000004</v>
      </c>
      <c r="E162" s="25">
        <f>'App.2-BA_GRZ'!J391</f>
        <v>4379382.8</v>
      </c>
      <c r="F162" s="1004">
        <v>0</v>
      </c>
      <c r="G162" s="25">
        <f t="shared" si="314"/>
        <v>47883762.210000001</v>
      </c>
      <c r="H162" s="26">
        <v>303850.65999999997</v>
      </c>
      <c r="I162" s="26">
        <v>-7705362.7599999998</v>
      </c>
      <c r="J162" s="27">
        <f t="shared" si="315"/>
        <v>40482250.109999999</v>
      </c>
      <c r="K162" s="30"/>
      <c r="L162" s="25">
        <f t="shared" si="295"/>
        <v>0</v>
      </c>
      <c r="M162" s="25">
        <f>'App.2-BA_GRZ'!R391</f>
        <v>0</v>
      </c>
      <c r="N162" s="25">
        <v>0</v>
      </c>
      <c r="O162" s="25">
        <f t="shared" si="316"/>
        <v>0</v>
      </c>
      <c r="P162" s="26">
        <v>0</v>
      </c>
      <c r="Q162" s="26">
        <v>0</v>
      </c>
      <c r="R162" s="27">
        <f t="shared" si="317"/>
        <v>0</v>
      </c>
      <c r="S162" s="28">
        <f t="shared" si="296"/>
        <v>40482250.109999999</v>
      </c>
      <c r="V162" s="23" t="s">
        <v>29</v>
      </c>
      <c r="W162" s="23">
        <v>1805</v>
      </c>
      <c r="X162" s="24" t="s">
        <v>30</v>
      </c>
      <c r="Y162" s="25">
        <f t="shared" si="297"/>
        <v>43504379.410000004</v>
      </c>
      <c r="Z162" s="25">
        <v>4379382.8</v>
      </c>
      <c r="AA162" s="25">
        <v>0</v>
      </c>
      <c r="AB162" s="25">
        <f t="shared" si="318"/>
        <v>47883762.210000001</v>
      </c>
      <c r="AC162" s="26">
        <v>303850.65999999997</v>
      </c>
      <c r="AD162" s="26">
        <v>-7705362.7599999998</v>
      </c>
      <c r="AE162" s="27">
        <f t="shared" si="319"/>
        <v>40482250.109999999</v>
      </c>
      <c r="AF162" s="30"/>
      <c r="AG162" s="25">
        <f t="shared" si="298"/>
        <v>0</v>
      </c>
      <c r="AH162" s="25">
        <v>0</v>
      </c>
      <c r="AI162" s="25">
        <v>0</v>
      </c>
      <c r="AJ162" s="25">
        <f t="shared" si="320"/>
        <v>0</v>
      </c>
      <c r="AK162" s="26">
        <v>0</v>
      </c>
      <c r="AL162" s="26">
        <v>0</v>
      </c>
      <c r="AM162" s="27">
        <f t="shared" si="321"/>
        <v>0</v>
      </c>
      <c r="AN162" s="28">
        <f t="shared" si="299"/>
        <v>40482250.109999999</v>
      </c>
      <c r="AP162" s="23" t="s">
        <v>29</v>
      </c>
      <c r="AQ162" s="23">
        <v>1805</v>
      </c>
      <c r="AR162" s="24" t="s">
        <v>30</v>
      </c>
      <c r="AS162" s="25">
        <f t="shared" si="322"/>
        <v>0</v>
      </c>
      <c r="AT162" s="25">
        <f t="shared" si="300"/>
        <v>0</v>
      </c>
      <c r="AU162" s="25">
        <f t="shared" si="301"/>
        <v>0</v>
      </c>
      <c r="AV162" s="25">
        <f t="shared" si="302"/>
        <v>0</v>
      </c>
      <c r="AW162" s="25">
        <f t="shared" si="303"/>
        <v>0</v>
      </c>
      <c r="AX162" s="25">
        <f t="shared" si="304"/>
        <v>0</v>
      </c>
      <c r="AY162" s="25">
        <f t="shared" si="305"/>
        <v>0</v>
      </c>
      <c r="AZ162" s="30"/>
      <c r="BA162" s="25">
        <f t="shared" si="306"/>
        <v>0</v>
      </c>
      <c r="BB162" s="25">
        <f t="shared" si="307"/>
        <v>0</v>
      </c>
      <c r="BC162" s="25">
        <f t="shared" si="308"/>
        <v>0</v>
      </c>
      <c r="BD162" s="25">
        <f t="shared" si="309"/>
        <v>0</v>
      </c>
      <c r="BE162" s="25">
        <f t="shared" si="310"/>
        <v>0</v>
      </c>
      <c r="BF162" s="25">
        <f t="shared" si="311"/>
        <v>0</v>
      </c>
      <c r="BG162" s="25">
        <f t="shared" si="312"/>
        <v>0</v>
      </c>
      <c r="BH162" s="25">
        <f t="shared" si="313"/>
        <v>0</v>
      </c>
    </row>
    <row r="163" spans="1:60" ht="15" x14ac:dyDescent="0.25">
      <c r="A163" s="23">
        <v>47</v>
      </c>
      <c r="B163" s="23">
        <v>1808</v>
      </c>
      <c r="C163" s="24" t="s">
        <v>31</v>
      </c>
      <c r="D163" s="25">
        <f t="shared" si="294"/>
        <v>79778775.457806453</v>
      </c>
      <c r="E163" s="25">
        <f>'App.2-BA_GRZ'!J392</f>
        <v>17602444.445</v>
      </c>
      <c r="F163" s="1004">
        <f>'Components (WA)'!B26</f>
        <v>-51291696.780000001</v>
      </c>
      <c r="G163" s="25">
        <f t="shared" si="314"/>
        <v>46089523.12280646</v>
      </c>
      <c r="H163" s="26">
        <v>2401388.7600000002</v>
      </c>
      <c r="I163" s="26">
        <v>0</v>
      </c>
      <c r="J163" s="27">
        <f t="shared" si="315"/>
        <v>48490911.882806458</v>
      </c>
      <c r="K163" s="30"/>
      <c r="L163" s="25">
        <f t="shared" si="295"/>
        <v>-15751823.109999998</v>
      </c>
      <c r="M163" s="25">
        <f>'App.2-BA_GRZ'!R392</f>
        <v>-5618903.335791585</v>
      </c>
      <c r="N163" s="25">
        <f>'Components (WA)'!C26</f>
        <v>10308494.710000008</v>
      </c>
      <c r="O163" s="25">
        <f t="shared" si="316"/>
        <v>-11062231.735791575</v>
      </c>
      <c r="P163" s="26">
        <v>-1694863.6713270629</v>
      </c>
      <c r="Q163" s="26">
        <v>0</v>
      </c>
      <c r="R163" s="27">
        <f t="shared" si="317"/>
        <v>-12757095.407118637</v>
      </c>
      <c r="S163" s="28">
        <f t="shared" si="296"/>
        <v>35733816.475687817</v>
      </c>
      <c r="V163" s="23">
        <v>47</v>
      </c>
      <c r="W163" s="23">
        <v>1808</v>
      </c>
      <c r="X163" s="24" t="s">
        <v>31</v>
      </c>
      <c r="Y163" s="25">
        <f t="shared" si="297"/>
        <v>79778775.25999999</v>
      </c>
      <c r="Z163" s="25">
        <v>17602444.445</v>
      </c>
      <c r="AA163" s="25">
        <v>-51291696.569999985</v>
      </c>
      <c r="AB163" s="25">
        <f t="shared" si="318"/>
        <v>46089523.134999998</v>
      </c>
      <c r="AC163" s="26">
        <v>2401388.7600000002</v>
      </c>
      <c r="AD163" s="26">
        <v>0</v>
      </c>
      <c r="AE163" s="27">
        <f t="shared" si="319"/>
        <v>48490911.894999996</v>
      </c>
      <c r="AF163" s="30"/>
      <c r="AG163" s="25">
        <f t="shared" si="298"/>
        <v>-15751823.110000001</v>
      </c>
      <c r="AH163" s="25">
        <v>-5618903.3357915832</v>
      </c>
      <c r="AI163" s="25">
        <v>10308494.710000001</v>
      </c>
      <c r="AJ163" s="25">
        <f t="shared" si="320"/>
        <v>-11062231.735791583</v>
      </c>
      <c r="AK163" s="26">
        <v>-1694863.6713270629</v>
      </c>
      <c r="AL163" s="26">
        <v>0</v>
      </c>
      <c r="AM163" s="27">
        <f t="shared" si="321"/>
        <v>-12757095.407118645</v>
      </c>
      <c r="AN163" s="28">
        <f t="shared" si="299"/>
        <v>35733816.487881348</v>
      </c>
      <c r="AP163" s="23">
        <v>47</v>
      </c>
      <c r="AQ163" s="23">
        <v>1808</v>
      </c>
      <c r="AR163" s="24" t="s">
        <v>31</v>
      </c>
      <c r="AS163" s="25">
        <f t="shared" si="322"/>
        <v>0.1978064626455307</v>
      </c>
      <c r="AT163" s="25">
        <f t="shared" si="300"/>
        <v>0</v>
      </c>
      <c r="AU163" s="25">
        <f t="shared" si="301"/>
        <v>-0.21000001579523087</v>
      </c>
      <c r="AV163" s="25">
        <f t="shared" si="302"/>
        <v>-1.2193538248538971E-2</v>
      </c>
      <c r="AW163" s="25">
        <f t="shared" si="303"/>
        <v>0</v>
      </c>
      <c r="AX163" s="25">
        <f t="shared" si="304"/>
        <v>0</v>
      </c>
      <c r="AY163" s="25">
        <f t="shared" si="305"/>
        <v>-1.2193538248538971E-2</v>
      </c>
      <c r="AZ163" s="30"/>
      <c r="BA163" s="25">
        <f t="shared" si="306"/>
        <v>0</v>
      </c>
      <c r="BB163" s="25">
        <f t="shared" si="307"/>
        <v>0</v>
      </c>
      <c r="BC163" s="25">
        <f t="shared" si="308"/>
        <v>0</v>
      </c>
      <c r="BD163" s="25">
        <f t="shared" si="309"/>
        <v>0</v>
      </c>
      <c r="BE163" s="25">
        <f t="shared" si="310"/>
        <v>0</v>
      </c>
      <c r="BF163" s="25">
        <f t="shared" si="311"/>
        <v>0</v>
      </c>
      <c r="BG163" s="25">
        <f t="shared" si="312"/>
        <v>0</v>
      </c>
      <c r="BH163" s="25">
        <f t="shared" si="313"/>
        <v>-1.2193530797958374E-2</v>
      </c>
    </row>
    <row r="164" spans="1:60" ht="15" x14ac:dyDescent="0.25">
      <c r="A164" s="23">
        <v>13</v>
      </c>
      <c r="B164" s="23">
        <v>1810</v>
      </c>
      <c r="C164" s="24" t="s">
        <v>32</v>
      </c>
      <c r="D164" s="25">
        <f t="shared" si="294"/>
        <v>10620682.02</v>
      </c>
      <c r="E164" s="25">
        <f>'App.2-BA_GRZ'!J393</f>
        <v>0</v>
      </c>
      <c r="F164" s="1004">
        <f>'Components (WA)'!B32</f>
        <v>-10620682</v>
      </c>
      <c r="G164" s="25">
        <f t="shared" si="314"/>
        <v>1.9999999552965164E-2</v>
      </c>
      <c r="H164" s="26">
        <v>0</v>
      </c>
      <c r="I164" s="26">
        <v>0</v>
      </c>
      <c r="J164" s="27">
        <f t="shared" si="315"/>
        <v>1.9999999552965164E-2</v>
      </c>
      <c r="K164" s="30"/>
      <c r="L164" s="25">
        <f t="shared" si="295"/>
        <v>-0.01</v>
      </c>
      <c r="M164" s="25">
        <f>'App.2-BA_GRZ'!R393</f>
        <v>0</v>
      </c>
      <c r="N164" s="25">
        <f>'Components (WA)'!C32</f>
        <v>0</v>
      </c>
      <c r="O164" s="25">
        <f t="shared" si="316"/>
        <v>-0.01</v>
      </c>
      <c r="P164" s="26">
        <v>0</v>
      </c>
      <c r="Q164" s="26">
        <v>0</v>
      </c>
      <c r="R164" s="27">
        <f t="shared" si="317"/>
        <v>-0.01</v>
      </c>
      <c r="S164" s="28">
        <f t="shared" si="296"/>
        <v>9.999999552965164E-3</v>
      </c>
      <c r="V164" s="23">
        <v>13</v>
      </c>
      <c r="W164" s="23">
        <v>1810</v>
      </c>
      <c r="X164" s="24" t="s">
        <v>32</v>
      </c>
      <c r="Y164" s="25">
        <f t="shared" si="297"/>
        <v>10620682.01</v>
      </c>
      <c r="Z164" s="25">
        <v>0</v>
      </c>
      <c r="AA164" s="25">
        <v>-10620682.01</v>
      </c>
      <c r="AB164" s="25">
        <f t="shared" si="318"/>
        <v>0</v>
      </c>
      <c r="AC164" s="26">
        <v>0</v>
      </c>
      <c r="AD164" s="26">
        <v>0</v>
      </c>
      <c r="AE164" s="27">
        <f t="shared" si="319"/>
        <v>0</v>
      </c>
      <c r="AF164" s="30"/>
      <c r="AG164" s="25">
        <f t="shared" si="298"/>
        <v>-0.01</v>
      </c>
      <c r="AH164" s="25">
        <v>0</v>
      </c>
      <c r="AI164" s="25">
        <v>0.01</v>
      </c>
      <c r="AJ164" s="25">
        <f t="shared" si="320"/>
        <v>0</v>
      </c>
      <c r="AK164" s="26">
        <v>0</v>
      </c>
      <c r="AL164" s="26">
        <v>0</v>
      </c>
      <c r="AM164" s="27">
        <f t="shared" si="321"/>
        <v>0</v>
      </c>
      <c r="AN164" s="28">
        <f t="shared" si="299"/>
        <v>0</v>
      </c>
      <c r="AP164" s="23">
        <v>13</v>
      </c>
      <c r="AQ164" s="23">
        <v>1810</v>
      </c>
      <c r="AR164" s="24" t="s">
        <v>32</v>
      </c>
      <c r="AS164" s="25">
        <f t="shared" si="322"/>
        <v>9.9999997764825821E-3</v>
      </c>
      <c r="AT164" s="25">
        <f t="shared" si="300"/>
        <v>0</v>
      </c>
      <c r="AU164" s="25">
        <f t="shared" si="301"/>
        <v>9.9999997764825821E-3</v>
      </c>
      <c r="AV164" s="25">
        <f t="shared" si="302"/>
        <v>1.9999999552965164E-2</v>
      </c>
      <c r="AW164" s="25">
        <f t="shared" si="303"/>
        <v>0</v>
      </c>
      <c r="AX164" s="25">
        <f t="shared" si="304"/>
        <v>0</v>
      </c>
      <c r="AY164" s="25">
        <f t="shared" si="305"/>
        <v>1.9999999552965164E-2</v>
      </c>
      <c r="AZ164" s="30"/>
      <c r="BA164" s="25">
        <f t="shared" si="306"/>
        <v>0</v>
      </c>
      <c r="BB164" s="25">
        <f t="shared" si="307"/>
        <v>0</v>
      </c>
      <c r="BC164" s="25">
        <f t="shared" si="308"/>
        <v>-0.01</v>
      </c>
      <c r="BD164" s="25">
        <f t="shared" si="309"/>
        <v>-0.01</v>
      </c>
      <c r="BE164" s="25">
        <f t="shared" si="310"/>
        <v>0</v>
      </c>
      <c r="BF164" s="25">
        <f t="shared" si="311"/>
        <v>0</v>
      </c>
      <c r="BG164" s="25">
        <f t="shared" si="312"/>
        <v>-0.01</v>
      </c>
      <c r="BH164" s="25">
        <f t="shared" si="313"/>
        <v>9.999999552965164E-3</v>
      </c>
    </row>
    <row r="165" spans="1:60" ht="15" x14ac:dyDescent="0.25">
      <c r="A165" s="23">
        <v>47</v>
      </c>
      <c r="B165" s="23">
        <v>1815</v>
      </c>
      <c r="C165" s="24" t="s">
        <v>33</v>
      </c>
      <c r="D165" s="25">
        <f t="shared" si="294"/>
        <v>148788943.90815881</v>
      </c>
      <c r="E165" s="25">
        <f>'App.2-BA_GRZ'!J394</f>
        <v>19368887.969999995</v>
      </c>
      <c r="F165" s="1004">
        <f>'Components (WA)'!B37</f>
        <v>-32442834.110000007</v>
      </c>
      <c r="G165" s="25">
        <f t="shared" si="314"/>
        <v>135714997.76815879</v>
      </c>
      <c r="H165" s="26">
        <v>1152334.4499999851</v>
      </c>
      <c r="I165" s="26">
        <v>0</v>
      </c>
      <c r="J165" s="27">
        <f t="shared" si="315"/>
        <v>136867332.21815878</v>
      </c>
      <c r="K165" s="30"/>
      <c r="L165" s="25">
        <f t="shared" si="295"/>
        <v>-38240397.32599999</v>
      </c>
      <c r="M165" s="25">
        <f>'App.2-BA_GRZ'!R394</f>
        <v>-4826718.7596288687</v>
      </c>
      <c r="N165" s="25">
        <f>'Components (WA)'!C37</f>
        <v>8228941.650000006</v>
      </c>
      <c r="O165" s="25">
        <f t="shared" si="316"/>
        <v>-34838174.435628854</v>
      </c>
      <c r="P165" s="26">
        <v>-5113473.5055202972</v>
      </c>
      <c r="Q165" s="26">
        <v>0</v>
      </c>
      <c r="R165" s="27">
        <f t="shared" si="317"/>
        <v>-39951647.941149153</v>
      </c>
      <c r="S165" s="28">
        <f t="shared" si="296"/>
        <v>96915684.277009636</v>
      </c>
      <c r="V165" s="23">
        <v>47</v>
      </c>
      <c r="W165" s="23">
        <v>1815</v>
      </c>
      <c r="X165" s="24" t="s">
        <v>33</v>
      </c>
      <c r="Y165" s="25">
        <f t="shared" si="297"/>
        <v>148788943.91000003</v>
      </c>
      <c r="Z165" s="25">
        <v>19368887.969999995</v>
      </c>
      <c r="AA165" s="25">
        <v>-32442834.110000014</v>
      </c>
      <c r="AB165" s="25">
        <f t="shared" si="318"/>
        <v>135714997.77000001</v>
      </c>
      <c r="AC165" s="26">
        <v>1152334.4499999851</v>
      </c>
      <c r="AD165" s="26">
        <v>0</v>
      </c>
      <c r="AE165" s="27">
        <f t="shared" si="319"/>
        <v>136867332.22</v>
      </c>
      <c r="AF165" s="30"/>
      <c r="AG165" s="25">
        <f t="shared" si="298"/>
        <v>-38240397.319999993</v>
      </c>
      <c r="AH165" s="25">
        <v>-4826718.759628864</v>
      </c>
      <c r="AI165" s="25">
        <v>8228941.650000006</v>
      </c>
      <c r="AJ165" s="25">
        <f t="shared" si="320"/>
        <v>-34838174.429628849</v>
      </c>
      <c r="AK165" s="26">
        <v>-5113473.5055202972</v>
      </c>
      <c r="AL165" s="26">
        <v>0</v>
      </c>
      <c r="AM165" s="27">
        <f t="shared" si="321"/>
        <v>-39951647.935149148</v>
      </c>
      <c r="AN165" s="28">
        <f t="shared" si="299"/>
        <v>96915684.284850851</v>
      </c>
      <c r="AP165" s="23">
        <v>47</v>
      </c>
      <c r="AQ165" s="23">
        <v>1815</v>
      </c>
      <c r="AR165" s="24" t="s">
        <v>33</v>
      </c>
      <c r="AS165" s="25">
        <f t="shared" si="322"/>
        <v>-1.8412172794342041E-3</v>
      </c>
      <c r="AT165" s="25">
        <f t="shared" si="300"/>
        <v>0</v>
      </c>
      <c r="AU165" s="25">
        <f t="shared" si="301"/>
        <v>0</v>
      </c>
      <c r="AV165" s="25">
        <f t="shared" si="302"/>
        <v>-1.8412172794342041E-3</v>
      </c>
      <c r="AW165" s="25">
        <f t="shared" si="303"/>
        <v>0</v>
      </c>
      <c r="AX165" s="25">
        <f t="shared" si="304"/>
        <v>0</v>
      </c>
      <c r="AY165" s="25">
        <f t="shared" si="305"/>
        <v>-1.8412172794342041E-3</v>
      </c>
      <c r="AZ165" s="30"/>
      <c r="BA165" s="25">
        <f t="shared" si="306"/>
        <v>-5.9999972581863403E-3</v>
      </c>
      <c r="BB165" s="25">
        <f t="shared" si="307"/>
        <v>0</v>
      </c>
      <c r="BC165" s="25">
        <f t="shared" si="308"/>
        <v>0</v>
      </c>
      <c r="BD165" s="25">
        <f t="shared" si="309"/>
        <v>-6.0000047087669373E-3</v>
      </c>
      <c r="BE165" s="25">
        <f t="shared" si="310"/>
        <v>0</v>
      </c>
      <c r="BF165" s="25">
        <f t="shared" si="311"/>
        <v>0</v>
      </c>
      <c r="BG165" s="25">
        <f t="shared" si="312"/>
        <v>-6.0000047087669373E-3</v>
      </c>
      <c r="BH165" s="25">
        <f t="shared" si="313"/>
        <v>-7.8412145376205444E-3</v>
      </c>
    </row>
    <row r="166" spans="1:60" ht="15" x14ac:dyDescent="0.25">
      <c r="A166" s="23">
        <v>47</v>
      </c>
      <c r="B166" s="23">
        <v>1820</v>
      </c>
      <c r="C166" s="24" t="s">
        <v>34</v>
      </c>
      <c r="D166" s="25">
        <f t="shared" si="294"/>
        <v>148070679.24593335</v>
      </c>
      <c r="E166" s="25">
        <f>'App.2-BA_GRZ'!J395</f>
        <v>4324393.99</v>
      </c>
      <c r="F166" s="1004">
        <f>'Components (WA)'!B44</f>
        <v>2180998.1199999908</v>
      </c>
      <c r="G166" s="25">
        <f t="shared" si="314"/>
        <v>154576071.35593337</v>
      </c>
      <c r="H166" s="26">
        <v>4777476.41</v>
      </c>
      <c r="I166" s="26">
        <v>0</v>
      </c>
      <c r="J166" s="27">
        <f t="shared" si="315"/>
        <v>159353547.76593336</v>
      </c>
      <c r="K166" s="30"/>
      <c r="L166" s="25">
        <f t="shared" si="295"/>
        <v>-30356194.469999999</v>
      </c>
      <c r="M166" s="25">
        <f>'App.2-BA_GRZ'!R395</f>
        <v>-647543.73816800036</v>
      </c>
      <c r="N166" s="25">
        <f>'Components (WA)'!C44</f>
        <v>-740825.32000000216</v>
      </c>
      <c r="O166" s="25">
        <f t="shared" si="316"/>
        <v>-31744563.528168</v>
      </c>
      <c r="P166" s="26">
        <v>-4821094.533272556</v>
      </c>
      <c r="Q166" s="26">
        <v>0</v>
      </c>
      <c r="R166" s="27">
        <f t="shared" si="317"/>
        <v>-36565658.061440557</v>
      </c>
      <c r="S166" s="28">
        <f t="shared" si="296"/>
        <v>122787889.70449281</v>
      </c>
      <c r="V166" s="23">
        <v>47</v>
      </c>
      <c r="W166" s="23">
        <v>1820</v>
      </c>
      <c r="X166" s="24" t="s">
        <v>34</v>
      </c>
      <c r="Y166" s="25">
        <f t="shared" si="297"/>
        <v>148070679.25000003</v>
      </c>
      <c r="Z166" s="25">
        <v>4324393.99</v>
      </c>
      <c r="AA166" s="25">
        <v>2180997.9499999583</v>
      </c>
      <c r="AB166" s="25">
        <f t="shared" si="318"/>
        <v>154576071.19</v>
      </c>
      <c r="AC166" s="26">
        <v>4777476.41</v>
      </c>
      <c r="AD166" s="26">
        <v>0</v>
      </c>
      <c r="AE166" s="27">
        <f t="shared" si="319"/>
        <v>159353547.59999999</v>
      </c>
      <c r="AF166" s="30"/>
      <c r="AG166" s="25">
        <f t="shared" si="298"/>
        <v>-30356194.470000003</v>
      </c>
      <c r="AH166" s="25">
        <v>-647543.73816800001</v>
      </c>
      <c r="AI166" s="25">
        <v>-740825.3200000003</v>
      </c>
      <c r="AJ166" s="25">
        <f t="shared" si="320"/>
        <v>-31744563.528168004</v>
      </c>
      <c r="AK166" s="26">
        <v>-4821094.533272556</v>
      </c>
      <c r="AL166" s="26">
        <v>0</v>
      </c>
      <c r="AM166" s="27">
        <f t="shared" si="321"/>
        <v>-36565658.061440557</v>
      </c>
      <c r="AN166" s="28">
        <f t="shared" si="299"/>
        <v>122787889.53855944</v>
      </c>
      <c r="AP166" s="23">
        <v>47</v>
      </c>
      <c r="AQ166" s="23">
        <v>1820</v>
      </c>
      <c r="AR166" s="24" t="s">
        <v>34</v>
      </c>
      <c r="AS166" s="25">
        <f t="shared" si="322"/>
        <v>-4.0666759014129639E-3</v>
      </c>
      <c r="AT166" s="25">
        <f t="shared" si="300"/>
        <v>0</v>
      </c>
      <c r="AU166" s="25">
        <f t="shared" si="301"/>
        <v>0.17000003252178431</v>
      </c>
      <c r="AV166" s="25">
        <f t="shared" si="302"/>
        <v>0.16593337059020996</v>
      </c>
      <c r="AW166" s="25">
        <f t="shared" si="303"/>
        <v>0</v>
      </c>
      <c r="AX166" s="25">
        <f t="shared" si="304"/>
        <v>0</v>
      </c>
      <c r="AY166" s="25">
        <f t="shared" si="305"/>
        <v>0.16593337059020996</v>
      </c>
      <c r="AZ166" s="30"/>
      <c r="BA166" s="25">
        <f t="shared" si="306"/>
        <v>0</v>
      </c>
      <c r="BB166" s="25">
        <f t="shared" si="307"/>
        <v>0</v>
      </c>
      <c r="BC166" s="25">
        <f t="shared" si="308"/>
        <v>-1.862645149230957E-9</v>
      </c>
      <c r="BD166" s="25">
        <f t="shared" si="309"/>
        <v>0</v>
      </c>
      <c r="BE166" s="25">
        <f t="shared" si="310"/>
        <v>0</v>
      </c>
      <c r="BF166" s="25">
        <f t="shared" si="311"/>
        <v>0</v>
      </c>
      <c r="BG166" s="25">
        <f t="shared" si="312"/>
        <v>0</v>
      </c>
      <c r="BH166" s="25">
        <f t="shared" si="313"/>
        <v>0.16593337059020996</v>
      </c>
    </row>
    <row r="167" spans="1:60" ht="15" x14ac:dyDescent="0.25">
      <c r="A167" s="23">
        <v>47</v>
      </c>
      <c r="B167" s="23">
        <v>1825</v>
      </c>
      <c r="C167" s="24" t="s">
        <v>35</v>
      </c>
      <c r="D167" s="25">
        <f t="shared" si="294"/>
        <v>0</v>
      </c>
      <c r="E167" s="25">
        <f>'App.2-BA_GRZ'!J396</f>
        <v>0</v>
      </c>
      <c r="F167" s="1004">
        <v>0</v>
      </c>
      <c r="G167" s="25">
        <f t="shared" si="314"/>
        <v>0</v>
      </c>
      <c r="H167" s="26">
        <v>0</v>
      </c>
      <c r="I167" s="26">
        <v>0</v>
      </c>
      <c r="J167" s="27">
        <f t="shared" si="315"/>
        <v>0</v>
      </c>
      <c r="K167" s="30"/>
      <c r="L167" s="25">
        <f t="shared" si="295"/>
        <v>0</v>
      </c>
      <c r="M167" s="25">
        <f>'App.2-BA_GRZ'!R396</f>
        <v>0</v>
      </c>
      <c r="N167" s="25">
        <v>0</v>
      </c>
      <c r="O167" s="25">
        <f t="shared" si="316"/>
        <v>0</v>
      </c>
      <c r="P167" s="26">
        <v>0</v>
      </c>
      <c r="Q167" s="26">
        <v>0</v>
      </c>
      <c r="R167" s="27">
        <f t="shared" si="317"/>
        <v>0</v>
      </c>
      <c r="S167" s="28">
        <f t="shared" si="296"/>
        <v>0</v>
      </c>
      <c r="V167" s="23">
        <v>47</v>
      </c>
      <c r="W167" s="23">
        <v>1825</v>
      </c>
      <c r="X167" s="24" t="s">
        <v>35</v>
      </c>
      <c r="Y167" s="25">
        <f t="shared" si="297"/>
        <v>0</v>
      </c>
      <c r="Z167" s="25">
        <v>0</v>
      </c>
      <c r="AA167" s="25">
        <v>0</v>
      </c>
      <c r="AB167" s="25">
        <f t="shared" si="318"/>
        <v>0</v>
      </c>
      <c r="AC167" s="26">
        <v>0</v>
      </c>
      <c r="AD167" s="26">
        <v>0</v>
      </c>
      <c r="AE167" s="27">
        <f t="shared" si="319"/>
        <v>0</v>
      </c>
      <c r="AF167" s="30"/>
      <c r="AG167" s="25">
        <f t="shared" si="298"/>
        <v>0</v>
      </c>
      <c r="AH167" s="25">
        <v>0</v>
      </c>
      <c r="AI167" s="25">
        <v>0</v>
      </c>
      <c r="AJ167" s="25">
        <f t="shared" si="320"/>
        <v>0</v>
      </c>
      <c r="AK167" s="26">
        <v>0</v>
      </c>
      <c r="AL167" s="26">
        <v>0</v>
      </c>
      <c r="AM167" s="27">
        <f t="shared" si="321"/>
        <v>0</v>
      </c>
      <c r="AN167" s="28">
        <f t="shared" si="299"/>
        <v>0</v>
      </c>
      <c r="AP167" s="23">
        <v>47</v>
      </c>
      <c r="AQ167" s="23">
        <v>1825</v>
      </c>
      <c r="AR167" s="24" t="s">
        <v>35</v>
      </c>
      <c r="AS167" s="25">
        <f t="shared" si="322"/>
        <v>0</v>
      </c>
      <c r="AT167" s="25">
        <f t="shared" si="300"/>
        <v>0</v>
      </c>
      <c r="AU167" s="25">
        <f t="shared" si="301"/>
        <v>0</v>
      </c>
      <c r="AV167" s="25">
        <f t="shared" si="302"/>
        <v>0</v>
      </c>
      <c r="AW167" s="25">
        <f t="shared" si="303"/>
        <v>0</v>
      </c>
      <c r="AX167" s="25">
        <f t="shared" si="304"/>
        <v>0</v>
      </c>
      <c r="AY167" s="25">
        <f t="shared" si="305"/>
        <v>0</v>
      </c>
      <c r="AZ167" s="30"/>
      <c r="BA167" s="25">
        <f t="shared" si="306"/>
        <v>0</v>
      </c>
      <c r="BB167" s="25">
        <f t="shared" si="307"/>
        <v>0</v>
      </c>
      <c r="BC167" s="25">
        <f t="shared" si="308"/>
        <v>0</v>
      </c>
      <c r="BD167" s="25">
        <f t="shared" si="309"/>
        <v>0</v>
      </c>
      <c r="BE167" s="25">
        <f t="shared" si="310"/>
        <v>0</v>
      </c>
      <c r="BF167" s="25">
        <f t="shared" si="311"/>
        <v>0</v>
      </c>
      <c r="BG167" s="25">
        <f t="shared" si="312"/>
        <v>0</v>
      </c>
      <c r="BH167" s="25">
        <f t="shared" si="313"/>
        <v>0</v>
      </c>
    </row>
    <row r="168" spans="1:60" ht="15" x14ac:dyDescent="0.25">
      <c r="A168" s="23">
        <v>47</v>
      </c>
      <c r="B168" s="23">
        <v>1830</v>
      </c>
      <c r="C168" s="24" t="s">
        <v>36</v>
      </c>
      <c r="D168" s="25">
        <f t="shared" si="294"/>
        <v>512751277.41999996</v>
      </c>
      <c r="E168" s="25">
        <f>'App.2-BA_GRZ'!J397</f>
        <v>28274255.869999997</v>
      </c>
      <c r="F168" s="1004">
        <f>'Components (WA)'!B51</f>
        <v>-129080174.64553189</v>
      </c>
      <c r="G168" s="25">
        <f t="shared" si="314"/>
        <v>411945358.64446807</v>
      </c>
      <c r="H168" s="26">
        <v>73969637</v>
      </c>
      <c r="I168" s="26">
        <v>-1008161.88</v>
      </c>
      <c r="J168" s="27">
        <f t="shared" si="315"/>
        <v>484906833.76446807</v>
      </c>
      <c r="K168" s="30"/>
      <c r="L168" s="25">
        <f t="shared" si="295"/>
        <v>-65411401.099999994</v>
      </c>
      <c r="M168" s="25">
        <f>'App.2-BA_GRZ'!R397</f>
        <v>-4612677.1932215802</v>
      </c>
      <c r="N168" s="25">
        <f>'Components (WA)'!C51</f>
        <v>18941762.199999735</v>
      </c>
      <c r="O168" s="25">
        <f t="shared" si="316"/>
        <v>-51082316.093221843</v>
      </c>
      <c r="P168" s="26">
        <v>-10297124.530229142</v>
      </c>
      <c r="Q168" s="26">
        <v>162294.86000000002</v>
      </c>
      <c r="R168" s="27">
        <f t="shared" si="317"/>
        <v>-61217145.763450988</v>
      </c>
      <c r="S168" s="28">
        <f t="shared" si="296"/>
        <v>423689688.00101709</v>
      </c>
      <c r="V168" s="23">
        <v>47</v>
      </c>
      <c r="W168" s="23">
        <v>1830</v>
      </c>
      <c r="X168" s="24" t="s">
        <v>36</v>
      </c>
      <c r="Y168" s="25">
        <f t="shared" si="297"/>
        <v>512751277.41999781</v>
      </c>
      <c r="Z168" s="25">
        <v>28274255.869999997</v>
      </c>
      <c r="AA168" s="25">
        <v>-129080174.41999507</v>
      </c>
      <c r="AB168" s="25">
        <f t="shared" si="318"/>
        <v>411945358.87000275</v>
      </c>
      <c r="AC168" s="26">
        <v>73969637</v>
      </c>
      <c r="AD168" s="26">
        <v>-1008161.88</v>
      </c>
      <c r="AE168" s="27">
        <f t="shared" si="319"/>
        <v>484906833.99000275</v>
      </c>
      <c r="AF168" s="30"/>
      <c r="AG168" s="25">
        <f t="shared" si="298"/>
        <v>-65411401.099999733</v>
      </c>
      <c r="AH168" s="25">
        <v>-4612677.193221583</v>
      </c>
      <c r="AI168" s="25">
        <v>18941762.199999735</v>
      </c>
      <c r="AJ168" s="25">
        <f t="shared" si="320"/>
        <v>-51082316.093221575</v>
      </c>
      <c r="AK168" s="26">
        <v>-10297124.530229142</v>
      </c>
      <c r="AL168" s="26">
        <v>162294.86000000002</v>
      </c>
      <c r="AM168" s="27">
        <f t="shared" si="321"/>
        <v>-61217145.763450719</v>
      </c>
      <c r="AN168" s="28">
        <f t="shared" si="299"/>
        <v>423689688.22655201</v>
      </c>
      <c r="AP168" s="23">
        <v>47</v>
      </c>
      <c r="AQ168" s="23">
        <v>1830</v>
      </c>
      <c r="AR168" s="24" t="s">
        <v>36</v>
      </c>
      <c r="AS168" s="25">
        <f t="shared" si="322"/>
        <v>2.1457672119140625E-6</v>
      </c>
      <c r="AT168" s="25">
        <f t="shared" si="300"/>
        <v>0</v>
      </c>
      <c r="AU168" s="25">
        <f t="shared" si="301"/>
        <v>-0.22553682327270508</v>
      </c>
      <c r="AV168" s="25">
        <f t="shared" si="302"/>
        <v>-0.22553467750549316</v>
      </c>
      <c r="AW168" s="25">
        <f t="shared" si="303"/>
        <v>0</v>
      </c>
      <c r="AX168" s="25">
        <f t="shared" si="304"/>
        <v>0</v>
      </c>
      <c r="AY168" s="25">
        <f t="shared" si="305"/>
        <v>-0.22553467750549316</v>
      </c>
      <c r="AZ168" s="30"/>
      <c r="BA168" s="25">
        <f t="shared" si="306"/>
        <v>-2.6077032089233398E-7</v>
      </c>
      <c r="BB168" s="25">
        <f t="shared" si="307"/>
        <v>0</v>
      </c>
      <c r="BC168" s="25">
        <f t="shared" si="308"/>
        <v>0</v>
      </c>
      <c r="BD168" s="25">
        <f t="shared" si="309"/>
        <v>-2.6822090148925781E-7</v>
      </c>
      <c r="BE168" s="25">
        <f t="shared" si="310"/>
        <v>0</v>
      </c>
      <c r="BF168" s="25">
        <f t="shared" si="311"/>
        <v>0</v>
      </c>
      <c r="BG168" s="25">
        <f t="shared" si="312"/>
        <v>-2.6822090148925781E-7</v>
      </c>
      <c r="BH168" s="25">
        <f t="shared" si="313"/>
        <v>-0.22553491592407227</v>
      </c>
    </row>
    <row r="169" spans="1:60" ht="15" x14ac:dyDescent="0.25">
      <c r="A169" s="23">
        <v>47</v>
      </c>
      <c r="B169" s="23">
        <v>1835</v>
      </c>
      <c r="C169" s="24" t="s">
        <v>37</v>
      </c>
      <c r="D169" s="25">
        <f t="shared" si="294"/>
        <v>335951487.20999992</v>
      </c>
      <c r="E169" s="25">
        <f>'App.2-BA_GRZ'!J398</f>
        <v>18840096.969999999</v>
      </c>
      <c r="F169" s="1004">
        <f>'Components (WA)'!B58</f>
        <v>25985244.018587686</v>
      </c>
      <c r="G169" s="25">
        <f t="shared" si="314"/>
        <v>380776828.19858766</v>
      </c>
      <c r="H169" s="26">
        <v>34587137.691412017</v>
      </c>
      <c r="I169" s="26">
        <v>-1031998.68</v>
      </c>
      <c r="J169" s="27">
        <f t="shared" si="315"/>
        <v>414331967.20999968</v>
      </c>
      <c r="K169" s="30"/>
      <c r="L169" s="25">
        <f t="shared" si="295"/>
        <v>-41200369.349999994</v>
      </c>
      <c r="M169" s="25">
        <f>'App.2-BA_GRZ'!R398</f>
        <v>-2906329.8104388239</v>
      </c>
      <c r="N169" s="25">
        <f>'Components (WA)'!C58</f>
        <v>-908214.60999997705</v>
      </c>
      <c r="O169" s="25">
        <f t="shared" si="316"/>
        <v>-45014913.770438798</v>
      </c>
      <c r="P169" s="26">
        <v>-9994072.0148122087</v>
      </c>
      <c r="Q169" s="26">
        <v>224393.47999999701</v>
      </c>
      <c r="R169" s="27">
        <f t="shared" si="317"/>
        <v>-54784592.30525101</v>
      </c>
      <c r="S169" s="28">
        <f t="shared" si="296"/>
        <v>359547374.90474868</v>
      </c>
      <c r="V169" s="23">
        <v>47</v>
      </c>
      <c r="W169" s="23">
        <v>1835</v>
      </c>
      <c r="X169" s="24" t="s">
        <v>37</v>
      </c>
      <c r="Y169" s="25">
        <f t="shared" si="297"/>
        <v>335951487.21000034</v>
      </c>
      <c r="Z169" s="25">
        <v>18840096.969999999</v>
      </c>
      <c r="AA169" s="25">
        <v>25985243.57858777</v>
      </c>
      <c r="AB169" s="25">
        <f t="shared" si="318"/>
        <v>380776827.75858808</v>
      </c>
      <c r="AC169" s="26">
        <v>34587137.691412017</v>
      </c>
      <c r="AD169" s="26">
        <v>-1031998.68</v>
      </c>
      <c r="AE169" s="27">
        <f t="shared" si="319"/>
        <v>414331966.7700001</v>
      </c>
      <c r="AF169" s="30"/>
      <c r="AG169" s="25">
        <f t="shared" si="298"/>
        <v>-41200369.350000024</v>
      </c>
      <c r="AH169" s="25">
        <v>-2906329.8104388211</v>
      </c>
      <c r="AI169" s="25">
        <v>-908214.60999997705</v>
      </c>
      <c r="AJ169" s="25">
        <f t="shared" si="320"/>
        <v>-45014913.77043882</v>
      </c>
      <c r="AK169" s="26">
        <v>-9994072.0148122087</v>
      </c>
      <c r="AL169" s="26">
        <v>224393.47999999701</v>
      </c>
      <c r="AM169" s="27">
        <f t="shared" si="321"/>
        <v>-54784592.305251032</v>
      </c>
      <c r="AN169" s="28">
        <f t="shared" si="299"/>
        <v>359547374.4647491</v>
      </c>
      <c r="AP169" s="23">
        <v>47</v>
      </c>
      <c r="AQ169" s="23">
        <v>1835</v>
      </c>
      <c r="AR169" s="24" t="s">
        <v>37</v>
      </c>
      <c r="AS169" s="25">
        <f t="shared" si="322"/>
        <v>0</v>
      </c>
      <c r="AT169" s="25">
        <f t="shared" si="300"/>
        <v>0</v>
      </c>
      <c r="AU169" s="25">
        <f t="shared" si="301"/>
        <v>0.43999991565942764</v>
      </c>
      <c r="AV169" s="25">
        <f t="shared" si="302"/>
        <v>0.43999958038330078</v>
      </c>
      <c r="AW169" s="25">
        <f t="shared" si="303"/>
        <v>0</v>
      </c>
      <c r="AX169" s="25">
        <f t="shared" si="304"/>
        <v>0</v>
      </c>
      <c r="AY169" s="25">
        <f t="shared" si="305"/>
        <v>0.43999958038330078</v>
      </c>
      <c r="AZ169" s="30"/>
      <c r="BA169" s="25">
        <f t="shared" si="306"/>
        <v>0</v>
      </c>
      <c r="BB169" s="25">
        <f t="shared" si="307"/>
        <v>0</v>
      </c>
      <c r="BC169" s="25">
        <f t="shared" si="308"/>
        <v>0</v>
      </c>
      <c r="BD169" s="25">
        <f t="shared" si="309"/>
        <v>0</v>
      </c>
      <c r="BE169" s="25">
        <f t="shared" si="310"/>
        <v>0</v>
      </c>
      <c r="BF169" s="25">
        <f t="shared" si="311"/>
        <v>0</v>
      </c>
      <c r="BG169" s="25">
        <f t="shared" si="312"/>
        <v>0</v>
      </c>
      <c r="BH169" s="25">
        <f t="shared" si="313"/>
        <v>0.43999958038330078</v>
      </c>
    </row>
    <row r="170" spans="1:60" ht="15" x14ac:dyDescent="0.25">
      <c r="A170" s="23">
        <v>47</v>
      </c>
      <c r="B170" s="23">
        <v>1840</v>
      </c>
      <c r="C170" s="24" t="s">
        <v>38</v>
      </c>
      <c r="D170" s="25">
        <f t="shared" si="294"/>
        <v>391156883.75</v>
      </c>
      <c r="E170" s="25">
        <f>'App.2-BA_GRZ'!J399</f>
        <v>50521989.569999993</v>
      </c>
      <c r="F170" s="1004">
        <f>'Components (WA)'!B61</f>
        <v>-33638921.495111488</v>
      </c>
      <c r="G170" s="25">
        <f t="shared" si="314"/>
        <v>408039951.82488853</v>
      </c>
      <c r="H170" s="26">
        <v>32302664.415111721</v>
      </c>
      <c r="I170" s="26">
        <v>24915.59</v>
      </c>
      <c r="J170" s="27">
        <f t="shared" si="315"/>
        <v>440367531.83000022</v>
      </c>
      <c r="K170" s="30"/>
      <c r="L170" s="25">
        <f t="shared" si="295"/>
        <v>-51811280.310000002</v>
      </c>
      <c r="M170" s="25">
        <f>'App.2-BA_GRZ'!R399</f>
        <v>-8467736.4309586063</v>
      </c>
      <c r="N170" s="25">
        <f>'Components (WA)'!C61</f>
        <v>9938306.330000028</v>
      </c>
      <c r="O170" s="25">
        <f t="shared" si="316"/>
        <v>-50340710.410958581</v>
      </c>
      <c r="P170" s="26">
        <v>-8823740.9702994935</v>
      </c>
      <c r="Q170" s="26">
        <v>-2056.63</v>
      </c>
      <c r="R170" s="27">
        <f t="shared" si="317"/>
        <v>-59166508.011258073</v>
      </c>
      <c r="S170" s="28">
        <f t="shared" si="296"/>
        <v>381201023.81874216</v>
      </c>
      <c r="V170" s="23">
        <v>47</v>
      </c>
      <c r="W170" s="23">
        <v>1840</v>
      </c>
      <c r="X170" s="24" t="s">
        <v>38</v>
      </c>
      <c r="Y170" s="25">
        <f t="shared" si="297"/>
        <v>391156883.75</v>
      </c>
      <c r="Z170" s="25">
        <v>50521989.039999999</v>
      </c>
      <c r="AA170" s="25">
        <v>-33638921.495111465</v>
      </c>
      <c r="AB170" s="25">
        <f t="shared" si="318"/>
        <v>408039951.29488856</v>
      </c>
      <c r="AC170" s="26">
        <v>32302664.415111721</v>
      </c>
      <c r="AD170" s="26">
        <v>24915.59</v>
      </c>
      <c r="AE170" s="27">
        <f t="shared" si="319"/>
        <v>440367531.30000025</v>
      </c>
      <c r="AF170" s="30"/>
      <c r="AG170" s="25">
        <f t="shared" si="298"/>
        <v>-51811280.310000025</v>
      </c>
      <c r="AH170" s="25">
        <v>-8467736.43095861</v>
      </c>
      <c r="AI170" s="25">
        <v>9938306.330000028</v>
      </c>
      <c r="AJ170" s="25">
        <f t="shared" si="320"/>
        <v>-50340710.410958603</v>
      </c>
      <c r="AK170" s="26">
        <v>-8823740.9702994935</v>
      </c>
      <c r="AL170" s="26">
        <v>-2056.63</v>
      </c>
      <c r="AM170" s="27">
        <f t="shared" si="321"/>
        <v>-59166508.011258103</v>
      </c>
      <c r="AN170" s="28">
        <f t="shared" si="299"/>
        <v>381201023.28874213</v>
      </c>
      <c r="AP170" s="23">
        <v>47</v>
      </c>
      <c r="AQ170" s="23">
        <v>1840</v>
      </c>
      <c r="AR170" s="24" t="s">
        <v>38</v>
      </c>
      <c r="AS170" s="25">
        <f t="shared" si="322"/>
        <v>0</v>
      </c>
      <c r="AT170" s="25">
        <f t="shared" si="300"/>
        <v>0.5299999937415123</v>
      </c>
      <c r="AU170" s="25">
        <f t="shared" si="301"/>
        <v>0</v>
      </c>
      <c r="AV170" s="25">
        <f t="shared" si="302"/>
        <v>0.52999997138977051</v>
      </c>
      <c r="AW170" s="25">
        <f t="shared" si="303"/>
        <v>0</v>
      </c>
      <c r="AX170" s="25">
        <f t="shared" si="304"/>
        <v>0</v>
      </c>
      <c r="AY170" s="25">
        <f t="shared" si="305"/>
        <v>0.52999997138977051</v>
      </c>
      <c r="AZ170" s="30"/>
      <c r="BA170" s="25">
        <f t="shared" si="306"/>
        <v>0</v>
      </c>
      <c r="BB170" s="25">
        <f t="shared" si="307"/>
        <v>0</v>
      </c>
      <c r="BC170" s="25">
        <f t="shared" si="308"/>
        <v>0</v>
      </c>
      <c r="BD170" s="25">
        <f t="shared" si="309"/>
        <v>0</v>
      </c>
      <c r="BE170" s="25">
        <f t="shared" si="310"/>
        <v>0</v>
      </c>
      <c r="BF170" s="25">
        <f t="shared" si="311"/>
        <v>0</v>
      </c>
      <c r="BG170" s="25">
        <f t="shared" si="312"/>
        <v>0</v>
      </c>
      <c r="BH170" s="25">
        <f t="shared" si="313"/>
        <v>0.53000003099441528</v>
      </c>
    </row>
    <row r="171" spans="1:60" ht="15" x14ac:dyDescent="0.25">
      <c r="A171" s="23">
        <v>47</v>
      </c>
      <c r="B171" s="23">
        <v>1845</v>
      </c>
      <c r="C171" s="24" t="s">
        <v>39</v>
      </c>
      <c r="D171" s="25">
        <f t="shared" si="294"/>
        <v>990303628.34999967</v>
      </c>
      <c r="E171" s="25">
        <f>'App.2-BA_GRZ'!J400</f>
        <v>42359713.920000002</v>
      </c>
      <c r="F171" s="1004">
        <f>'Components (WA)'!B77</f>
        <v>-2800848.990066356</v>
      </c>
      <c r="G171" s="25">
        <f t="shared" si="314"/>
        <v>1029862493.2799332</v>
      </c>
      <c r="H171" s="26">
        <v>98420441.59006606</v>
      </c>
      <c r="I171" s="26">
        <v>-1353812.9</v>
      </c>
      <c r="J171" s="27">
        <f t="shared" si="315"/>
        <v>1126929121.9699991</v>
      </c>
      <c r="K171" s="30"/>
      <c r="L171" s="25">
        <f t="shared" si="295"/>
        <v>-159470505.07907143</v>
      </c>
      <c r="M171" s="25">
        <f>'App.2-BA_GRZ'!R400</f>
        <v>-10137515.588100746</v>
      </c>
      <c r="N171" s="25">
        <f>'Components (WA)'!C77</f>
        <v>-7861881.8985089371</v>
      </c>
      <c r="O171" s="25">
        <f t="shared" si="316"/>
        <v>-177469902.56568113</v>
      </c>
      <c r="P171" s="26">
        <v>-32511326.447011814</v>
      </c>
      <c r="Q171" s="26">
        <v>312532.69000000006</v>
      </c>
      <c r="R171" s="27">
        <f t="shared" si="317"/>
        <v>-209668696.32269293</v>
      </c>
      <c r="S171" s="28">
        <f t="shared" si="296"/>
        <v>917260425.6473062</v>
      </c>
      <c r="V171" s="23">
        <v>47</v>
      </c>
      <c r="W171" s="23">
        <v>1845</v>
      </c>
      <c r="X171" s="24" t="s">
        <v>39</v>
      </c>
      <c r="Y171" s="25">
        <f t="shared" si="297"/>
        <v>990303627.91000009</v>
      </c>
      <c r="Z171" s="25">
        <v>42359714.449999996</v>
      </c>
      <c r="AA171" s="25">
        <v>-2800848.9900661707</v>
      </c>
      <c r="AB171" s="25">
        <f t="shared" si="318"/>
        <v>1029862493.369934</v>
      </c>
      <c r="AC171" s="26">
        <v>98420441.59006606</v>
      </c>
      <c r="AD171" s="26">
        <v>-1353812.9</v>
      </c>
      <c r="AE171" s="27">
        <f t="shared" si="319"/>
        <v>1126929122.0599999</v>
      </c>
      <c r="AF171" s="30"/>
      <c r="AG171" s="25">
        <f t="shared" si="298"/>
        <v>-159470504.6790714</v>
      </c>
      <c r="AH171" s="25">
        <v>-10137515.58810075</v>
      </c>
      <c r="AI171" s="25">
        <v>-7861881.9009286463</v>
      </c>
      <c r="AJ171" s="25">
        <f t="shared" si="320"/>
        <v>-177469902.1681008</v>
      </c>
      <c r="AK171" s="26">
        <v>-32511326.447011814</v>
      </c>
      <c r="AL171" s="26">
        <v>312532.69000000006</v>
      </c>
      <c r="AM171" s="27">
        <f t="shared" si="321"/>
        <v>-209668695.92511261</v>
      </c>
      <c r="AN171" s="28">
        <f t="shared" si="299"/>
        <v>917260426.13488734</v>
      </c>
      <c r="AP171" s="23">
        <v>47</v>
      </c>
      <c r="AQ171" s="23">
        <v>1845</v>
      </c>
      <c r="AR171" s="24" t="s">
        <v>39</v>
      </c>
      <c r="AS171" s="25">
        <f t="shared" si="322"/>
        <v>0.43999958038330078</v>
      </c>
      <c r="AT171" s="25">
        <f t="shared" si="300"/>
        <v>-0.5299999937415123</v>
      </c>
      <c r="AU171" s="25">
        <f t="shared" si="301"/>
        <v>-1.8533319234848022E-7</v>
      </c>
      <c r="AV171" s="25">
        <f t="shared" si="302"/>
        <v>-9.0000748634338379E-2</v>
      </c>
      <c r="AW171" s="25">
        <f t="shared" si="303"/>
        <v>0</v>
      </c>
      <c r="AX171" s="25">
        <f t="shared" si="304"/>
        <v>0</v>
      </c>
      <c r="AY171" s="25">
        <f t="shared" si="305"/>
        <v>-9.000086784362793E-2</v>
      </c>
      <c r="AZ171" s="30"/>
      <c r="BA171" s="25">
        <f t="shared" si="306"/>
        <v>-0.40000003576278687</v>
      </c>
      <c r="BB171" s="25">
        <f t="shared" si="307"/>
        <v>0</v>
      </c>
      <c r="BC171" s="25">
        <f t="shared" si="308"/>
        <v>2.4197092279791832E-3</v>
      </c>
      <c r="BD171" s="25">
        <f t="shared" si="309"/>
        <v>-0.39758032560348511</v>
      </c>
      <c r="BE171" s="25">
        <f t="shared" si="310"/>
        <v>0</v>
      </c>
      <c r="BF171" s="25">
        <f t="shared" si="311"/>
        <v>0</v>
      </c>
      <c r="BG171" s="25">
        <f t="shared" si="312"/>
        <v>-0.39758032560348511</v>
      </c>
      <c r="BH171" s="25">
        <f t="shared" si="313"/>
        <v>-0.48758113384246826</v>
      </c>
    </row>
    <row r="172" spans="1:60" ht="15" x14ac:dyDescent="0.25">
      <c r="A172" s="23">
        <v>47</v>
      </c>
      <c r="B172" s="23">
        <v>1850</v>
      </c>
      <c r="C172" s="24" t="s">
        <v>40</v>
      </c>
      <c r="D172" s="25">
        <f t="shared" si="294"/>
        <v>469889534.11000001</v>
      </c>
      <c r="E172" s="25">
        <f>'App.2-BA_GRZ'!J401</f>
        <v>20146920.039999999</v>
      </c>
      <c r="F172" s="1004">
        <f>'Components (WA)'!B83</f>
        <v>-46717949.490000002</v>
      </c>
      <c r="G172" s="25">
        <f t="shared" si="314"/>
        <v>443318504.66000003</v>
      </c>
      <c r="H172" s="26">
        <v>52970990.28999804</v>
      </c>
      <c r="I172" s="26">
        <v>-4128892.0700000003</v>
      </c>
      <c r="J172" s="27">
        <f t="shared" si="315"/>
        <v>492160602.87999809</v>
      </c>
      <c r="K172" s="30"/>
      <c r="L172" s="25">
        <f t="shared" si="295"/>
        <v>-95671165.489999995</v>
      </c>
      <c r="M172" s="25">
        <f>'App.2-BA_GRZ'!R401</f>
        <v>-4536393.1044215662</v>
      </c>
      <c r="N172" s="25">
        <f>'Components (WA)'!C83</f>
        <v>16750500.839999989</v>
      </c>
      <c r="O172" s="25">
        <f t="shared" si="316"/>
        <v>-83457057.754421577</v>
      </c>
      <c r="P172" s="26">
        <v>-14980935.795143137</v>
      </c>
      <c r="Q172" s="26">
        <v>1137404.0199999989</v>
      </c>
      <c r="R172" s="27">
        <f t="shared" si="317"/>
        <v>-97300589.529564723</v>
      </c>
      <c r="S172" s="28">
        <f t="shared" si="296"/>
        <v>394860013.35043335</v>
      </c>
      <c r="V172" s="23">
        <v>47</v>
      </c>
      <c r="W172" s="23">
        <v>1850</v>
      </c>
      <c r="X172" s="24" t="s">
        <v>40</v>
      </c>
      <c r="Y172" s="25">
        <f t="shared" si="297"/>
        <v>469889534.11000174</v>
      </c>
      <c r="Z172" s="25">
        <v>20146920.039999999</v>
      </c>
      <c r="AA172" s="25">
        <v>-46717949.49000001</v>
      </c>
      <c r="AB172" s="25">
        <f t="shared" si="318"/>
        <v>443318504.66000175</v>
      </c>
      <c r="AC172" s="26">
        <v>52970990.28999804</v>
      </c>
      <c r="AD172" s="26">
        <v>-4128892.0700000003</v>
      </c>
      <c r="AE172" s="27">
        <f t="shared" si="319"/>
        <v>492160602.87999982</v>
      </c>
      <c r="AF172" s="30"/>
      <c r="AG172" s="25">
        <f t="shared" si="298"/>
        <v>-95671165.490000039</v>
      </c>
      <c r="AH172" s="25">
        <v>-4536393.0999999996</v>
      </c>
      <c r="AI172" s="25">
        <v>16750500.839999989</v>
      </c>
      <c r="AJ172" s="25">
        <f t="shared" si="320"/>
        <v>-83457057.750000045</v>
      </c>
      <c r="AK172" s="26">
        <v>-14980935.795143137</v>
      </c>
      <c r="AL172" s="26">
        <v>1137404.0199999989</v>
      </c>
      <c r="AM172" s="27">
        <f t="shared" si="321"/>
        <v>-97300589.525143191</v>
      </c>
      <c r="AN172" s="28">
        <f t="shared" si="299"/>
        <v>394860013.35485661</v>
      </c>
      <c r="AP172" s="23">
        <v>47</v>
      </c>
      <c r="AQ172" s="23">
        <v>1850</v>
      </c>
      <c r="AR172" s="24" t="s">
        <v>40</v>
      </c>
      <c r="AS172" s="25">
        <f t="shared" si="322"/>
        <v>-1.7285346984863281E-6</v>
      </c>
      <c r="AT172" s="25">
        <f t="shared" si="300"/>
        <v>0</v>
      </c>
      <c r="AU172" s="25">
        <f t="shared" si="301"/>
        <v>0</v>
      </c>
      <c r="AV172" s="25">
        <f t="shared" si="302"/>
        <v>-1.7285346984863281E-6</v>
      </c>
      <c r="AW172" s="25">
        <f t="shared" si="303"/>
        <v>0</v>
      </c>
      <c r="AX172" s="25">
        <f t="shared" si="304"/>
        <v>0</v>
      </c>
      <c r="AY172" s="25">
        <f t="shared" si="305"/>
        <v>-1.7285346984863281E-6</v>
      </c>
      <c r="AZ172" s="30"/>
      <c r="BA172" s="25">
        <f t="shared" si="306"/>
        <v>0</v>
      </c>
      <c r="BB172" s="25">
        <f t="shared" si="307"/>
        <v>-4.4215666130185127E-3</v>
      </c>
      <c r="BC172" s="25">
        <f t="shared" si="308"/>
        <v>0</v>
      </c>
      <c r="BD172" s="25">
        <f t="shared" si="309"/>
        <v>-4.421532154083252E-3</v>
      </c>
      <c r="BE172" s="25">
        <f t="shared" si="310"/>
        <v>0</v>
      </c>
      <c r="BF172" s="25">
        <f t="shared" si="311"/>
        <v>0</v>
      </c>
      <c r="BG172" s="25">
        <f t="shared" si="312"/>
        <v>-4.421532154083252E-3</v>
      </c>
      <c r="BH172" s="25">
        <f t="shared" si="313"/>
        <v>-4.4232606887817383E-3</v>
      </c>
    </row>
    <row r="173" spans="1:60" ht="15" x14ac:dyDescent="0.25">
      <c r="A173" s="23">
        <v>47</v>
      </c>
      <c r="B173" s="23">
        <v>1855</v>
      </c>
      <c r="C173" s="24" t="s">
        <v>41</v>
      </c>
      <c r="D173" s="25">
        <f t="shared" si="294"/>
        <v>108115266.40000001</v>
      </c>
      <c r="E173" s="25">
        <f>'App.2-BA_GRZ'!J402</f>
        <v>9596350.3500000015</v>
      </c>
      <c r="F173" s="1004">
        <f>'Components (WA)'!B91</f>
        <v>-19152345.451152891</v>
      </c>
      <c r="G173" s="25">
        <f t="shared" si="314"/>
        <v>98559271.298847109</v>
      </c>
      <c r="H173" s="26">
        <v>10089391.120000001</v>
      </c>
      <c r="I173" s="26">
        <v>-171205.5</v>
      </c>
      <c r="J173" s="27">
        <f t="shared" si="315"/>
        <v>108477456.91884711</v>
      </c>
      <c r="K173" s="30"/>
      <c r="L173" s="25">
        <f t="shared" si="295"/>
        <v>-30940792.57</v>
      </c>
      <c r="M173" s="25">
        <f>'App.2-BA_GRZ'!R402</f>
        <v>-2593902.912485837</v>
      </c>
      <c r="N173" s="25">
        <f>'Components (WA)'!C91</f>
        <v>20434074.429999996</v>
      </c>
      <c r="O173" s="25">
        <f t="shared" si="316"/>
        <v>-13100621.052485842</v>
      </c>
      <c r="P173" s="26">
        <v>-2541169.989189384</v>
      </c>
      <c r="Q173" s="26">
        <v>23500.95</v>
      </c>
      <c r="R173" s="27">
        <f t="shared" si="317"/>
        <v>-15618290.091675228</v>
      </c>
      <c r="S173" s="28">
        <f t="shared" si="296"/>
        <v>92859166.827171892</v>
      </c>
      <c r="V173" s="23">
        <v>47</v>
      </c>
      <c r="W173" s="23">
        <v>1855</v>
      </c>
      <c r="X173" s="24" t="s">
        <v>41</v>
      </c>
      <c r="Y173" s="25">
        <f t="shared" si="297"/>
        <v>108115266.40000001</v>
      </c>
      <c r="Z173" s="25">
        <v>9596351.3499999996</v>
      </c>
      <c r="AA173" s="25">
        <v>-19152345.850000009</v>
      </c>
      <c r="AB173" s="25">
        <f t="shared" si="318"/>
        <v>98559271.899999991</v>
      </c>
      <c r="AC173" s="26">
        <v>10089391.120000001</v>
      </c>
      <c r="AD173" s="26">
        <v>-171205.5</v>
      </c>
      <c r="AE173" s="27">
        <f t="shared" si="319"/>
        <v>108477457.52</v>
      </c>
      <c r="AF173" s="30"/>
      <c r="AG173" s="25">
        <f t="shared" si="298"/>
        <v>-30940792.57</v>
      </c>
      <c r="AH173" s="25">
        <v>-2593902.9083617893</v>
      </c>
      <c r="AI173" s="25">
        <v>20434074.429999992</v>
      </c>
      <c r="AJ173" s="25">
        <f t="shared" si="320"/>
        <v>-13100621.048361797</v>
      </c>
      <c r="AK173" s="26">
        <v>-2541169.989189384</v>
      </c>
      <c r="AL173" s="26">
        <v>23500.95</v>
      </c>
      <c r="AM173" s="27">
        <f t="shared" si="321"/>
        <v>-15618290.087551182</v>
      </c>
      <c r="AN173" s="28">
        <f t="shared" si="299"/>
        <v>92859167.432448819</v>
      </c>
      <c r="AP173" s="23">
        <v>47</v>
      </c>
      <c r="AQ173" s="23">
        <v>1855</v>
      </c>
      <c r="AR173" s="24" t="s">
        <v>41</v>
      </c>
      <c r="AS173" s="25">
        <f t="shared" si="322"/>
        <v>0</v>
      </c>
      <c r="AT173" s="25">
        <f t="shared" si="300"/>
        <v>-0.99999999813735485</v>
      </c>
      <c r="AU173" s="25">
        <f t="shared" si="301"/>
        <v>0.39884711802005768</v>
      </c>
      <c r="AV173" s="25">
        <f t="shared" si="302"/>
        <v>-0.60115288197994232</v>
      </c>
      <c r="AW173" s="25">
        <f t="shared" si="303"/>
        <v>0</v>
      </c>
      <c r="AX173" s="25">
        <f t="shared" si="304"/>
        <v>0</v>
      </c>
      <c r="AY173" s="25">
        <f t="shared" si="305"/>
        <v>-0.60115288197994232</v>
      </c>
      <c r="AZ173" s="30"/>
      <c r="BA173" s="25">
        <f t="shared" si="306"/>
        <v>0</v>
      </c>
      <c r="BB173" s="25">
        <f t="shared" si="307"/>
        <v>-4.1240477003157139E-3</v>
      </c>
      <c r="BC173" s="25">
        <f t="shared" si="308"/>
        <v>0</v>
      </c>
      <c r="BD173" s="25">
        <f t="shared" si="309"/>
        <v>-4.1240453720092773E-3</v>
      </c>
      <c r="BE173" s="25">
        <f t="shared" si="310"/>
        <v>0</v>
      </c>
      <c r="BF173" s="25">
        <f t="shared" si="311"/>
        <v>0</v>
      </c>
      <c r="BG173" s="25">
        <f t="shared" si="312"/>
        <v>-4.1240453720092773E-3</v>
      </c>
      <c r="BH173" s="25">
        <f t="shared" si="313"/>
        <v>-0.6052769273519516</v>
      </c>
    </row>
    <row r="174" spans="1:60" ht="15" x14ac:dyDescent="0.25">
      <c r="A174" s="23">
        <v>47</v>
      </c>
      <c r="B174" s="23">
        <v>1860</v>
      </c>
      <c r="C174" s="24" t="s">
        <v>42</v>
      </c>
      <c r="D174" s="25">
        <f t="shared" si="294"/>
        <v>242665389.15000004</v>
      </c>
      <c r="E174" s="25">
        <f>'App.2-BA_GRZ'!J403</f>
        <v>18417277.839999996</v>
      </c>
      <c r="F174" s="1004">
        <f>'Components (WA)'!B102</f>
        <v>-2387752.8699999945</v>
      </c>
      <c r="G174" s="25">
        <f t="shared" si="314"/>
        <v>258694914.12000003</v>
      </c>
      <c r="H174" s="26">
        <v>17875759.030000001</v>
      </c>
      <c r="I174" s="26">
        <v>-131091.95000000001</v>
      </c>
      <c r="J174" s="27">
        <f t="shared" si="315"/>
        <v>276439581.20000005</v>
      </c>
      <c r="K174" s="30"/>
      <c r="L174" s="25">
        <f t="shared" si="295"/>
        <v>-104148076.00999999</v>
      </c>
      <c r="M174" s="25">
        <f>'App.2-BA_GRZ'!R403</f>
        <v>-8383797.8005268192</v>
      </c>
      <c r="N174" s="25">
        <f>'Components (WA)'!C102</f>
        <v>698726.29000044218</v>
      </c>
      <c r="O174" s="25">
        <f t="shared" si="316"/>
        <v>-111833147.52052636</v>
      </c>
      <c r="P174" s="26">
        <v>-17417780.817368511</v>
      </c>
      <c r="Q174" s="26">
        <v>45346.87</v>
      </c>
      <c r="R174" s="27">
        <f t="shared" si="317"/>
        <v>-129205581.46789487</v>
      </c>
      <c r="S174" s="28">
        <f t="shared" si="296"/>
        <v>147233999.7321052</v>
      </c>
      <c r="V174" s="23">
        <v>47</v>
      </c>
      <c r="W174" s="23">
        <v>1860</v>
      </c>
      <c r="X174" s="24" t="s">
        <v>42</v>
      </c>
      <c r="Y174" s="25">
        <f t="shared" si="297"/>
        <v>242665389.44000003</v>
      </c>
      <c r="Z174" s="25">
        <v>18417277.84</v>
      </c>
      <c r="AA174" s="25">
        <v>-2387752.869999975</v>
      </c>
      <c r="AB174" s="25">
        <f t="shared" si="318"/>
        <v>258694914.41000006</v>
      </c>
      <c r="AC174" s="26">
        <v>17875759.030000001</v>
      </c>
      <c r="AD174" s="26">
        <v>-131091.95000000001</v>
      </c>
      <c r="AE174" s="27">
        <f t="shared" si="319"/>
        <v>276439581.49000007</v>
      </c>
      <c r="AF174" s="30"/>
      <c r="AG174" s="25">
        <f t="shared" si="298"/>
        <v>-104148075.90000042</v>
      </c>
      <c r="AH174" s="25">
        <v>-8383797.8190390822</v>
      </c>
      <c r="AI174" s="25">
        <v>698726.29000044242</v>
      </c>
      <c r="AJ174" s="25">
        <f t="shared" si="320"/>
        <v>-111833147.42903906</v>
      </c>
      <c r="AK174" s="26">
        <v>-17417780.817368511</v>
      </c>
      <c r="AL174" s="26">
        <v>45346.87</v>
      </c>
      <c r="AM174" s="27">
        <f t="shared" si="321"/>
        <v>-129205581.37640756</v>
      </c>
      <c r="AN174" s="28">
        <f t="shared" si="299"/>
        <v>147234000.11359251</v>
      </c>
      <c r="AP174" s="23">
        <v>47</v>
      </c>
      <c r="AQ174" s="23">
        <v>1860</v>
      </c>
      <c r="AR174" s="24" t="s">
        <v>42</v>
      </c>
      <c r="AS174" s="25">
        <f t="shared" si="322"/>
        <v>-0.28999999165534973</v>
      </c>
      <c r="AT174" s="25">
        <f t="shared" si="300"/>
        <v>0</v>
      </c>
      <c r="AU174" s="25">
        <f t="shared" si="301"/>
        <v>-1.9557774066925049E-8</v>
      </c>
      <c r="AV174" s="25">
        <f t="shared" si="302"/>
        <v>-0.29000002145767212</v>
      </c>
      <c r="AW174" s="25">
        <f t="shared" si="303"/>
        <v>0</v>
      </c>
      <c r="AX174" s="25">
        <f t="shared" si="304"/>
        <v>0</v>
      </c>
      <c r="AY174" s="25">
        <f t="shared" si="305"/>
        <v>-0.29000002145767212</v>
      </c>
      <c r="AZ174" s="30"/>
      <c r="BA174" s="25">
        <f t="shared" si="306"/>
        <v>-0.10999956727027893</v>
      </c>
      <c r="BB174" s="25">
        <f t="shared" si="307"/>
        <v>1.8512262962758541E-2</v>
      </c>
      <c r="BC174" s="25">
        <f t="shared" si="308"/>
        <v>0</v>
      </c>
      <c r="BD174" s="25">
        <f t="shared" si="309"/>
        <v>-9.1487303376197815E-2</v>
      </c>
      <c r="BE174" s="25">
        <f t="shared" si="310"/>
        <v>0</v>
      </c>
      <c r="BF174" s="25">
        <f t="shared" si="311"/>
        <v>0</v>
      </c>
      <c r="BG174" s="25">
        <f t="shared" si="312"/>
        <v>-9.1487303376197815E-2</v>
      </c>
      <c r="BH174" s="25">
        <f t="shared" si="313"/>
        <v>-0.38148730993270874</v>
      </c>
    </row>
    <row r="175" spans="1:60" ht="15" x14ac:dyDescent="0.25">
      <c r="A175" s="46">
        <v>47</v>
      </c>
      <c r="B175" s="46">
        <v>1865</v>
      </c>
      <c r="C175" s="47" t="s">
        <v>43</v>
      </c>
      <c r="D175" s="25">
        <f t="shared" si="294"/>
        <v>0</v>
      </c>
      <c r="E175" s="25">
        <f>'App.2-BA_GRZ'!J404</f>
        <v>0</v>
      </c>
      <c r="F175" s="1004"/>
      <c r="G175" s="25"/>
      <c r="H175" s="26">
        <v>0</v>
      </c>
      <c r="I175" s="26">
        <v>0</v>
      </c>
      <c r="J175" s="27">
        <f t="shared" ref="J175" si="323">D175+H175+I175</f>
        <v>0</v>
      </c>
      <c r="K175" s="30"/>
      <c r="L175" s="45">
        <v>0</v>
      </c>
      <c r="M175" s="25">
        <f>'App.2-BA_GRZ'!R404</f>
        <v>0</v>
      </c>
      <c r="N175" s="25"/>
      <c r="O175" s="45">
        <f t="shared" ref="O175" si="324">SUM(L175:N175)</f>
        <v>0</v>
      </c>
      <c r="P175" s="26"/>
      <c r="Q175" s="26">
        <v>0</v>
      </c>
      <c r="R175" s="27">
        <f t="shared" ref="R175" si="325">L175+P175+Q175</f>
        <v>0</v>
      </c>
      <c r="S175" s="28">
        <f t="shared" si="296"/>
        <v>0</v>
      </c>
      <c r="V175" s="46">
        <v>47</v>
      </c>
      <c r="W175" s="46">
        <v>1865</v>
      </c>
      <c r="X175" s="47" t="s">
        <v>43</v>
      </c>
      <c r="Y175" s="25">
        <f t="shared" si="297"/>
        <v>0</v>
      </c>
      <c r="Z175" s="25"/>
      <c r="AA175" s="25"/>
      <c r="AB175" s="25"/>
      <c r="AC175" s="26">
        <v>0</v>
      </c>
      <c r="AD175" s="26">
        <v>0</v>
      </c>
      <c r="AE175" s="27">
        <f t="shared" ref="AE175" si="326">Y175+AC175+AD175</f>
        <v>0</v>
      </c>
      <c r="AF175" s="30"/>
      <c r="AG175" s="45">
        <v>0</v>
      </c>
      <c r="AH175" s="45"/>
      <c r="AI175" s="45"/>
      <c r="AJ175" s="45">
        <f t="shared" si="320"/>
        <v>0</v>
      </c>
      <c r="AK175" s="26"/>
      <c r="AL175" s="26">
        <v>0</v>
      </c>
      <c r="AM175" s="27">
        <f t="shared" ref="AM175" si="327">AG175+AK175+AL175</f>
        <v>0</v>
      </c>
      <c r="AN175" s="28">
        <f t="shared" si="299"/>
        <v>0</v>
      </c>
      <c r="AP175" s="46">
        <v>47</v>
      </c>
      <c r="AQ175" s="46">
        <v>1865</v>
      </c>
      <c r="AR175" s="47" t="s">
        <v>43</v>
      </c>
      <c r="AS175" s="25">
        <f t="shared" si="322"/>
        <v>0</v>
      </c>
      <c r="AT175" s="25">
        <f t="shared" si="300"/>
        <v>0</v>
      </c>
      <c r="AU175" s="25">
        <f t="shared" si="301"/>
        <v>0</v>
      </c>
      <c r="AV175" s="25">
        <f t="shared" si="302"/>
        <v>0</v>
      </c>
      <c r="AW175" s="25">
        <f t="shared" si="303"/>
        <v>0</v>
      </c>
      <c r="AX175" s="25">
        <f t="shared" si="304"/>
        <v>0</v>
      </c>
      <c r="AY175" s="25">
        <f t="shared" si="305"/>
        <v>0</v>
      </c>
      <c r="AZ175" s="30"/>
      <c r="BA175" s="25">
        <f t="shared" si="306"/>
        <v>0</v>
      </c>
      <c r="BB175" s="25">
        <f t="shared" si="307"/>
        <v>0</v>
      </c>
      <c r="BC175" s="25">
        <f t="shared" si="308"/>
        <v>0</v>
      </c>
      <c r="BD175" s="25">
        <f t="shared" si="309"/>
        <v>0</v>
      </c>
      <c r="BE175" s="25">
        <f t="shared" si="310"/>
        <v>0</v>
      </c>
      <c r="BF175" s="25">
        <f t="shared" si="311"/>
        <v>0</v>
      </c>
      <c r="BG175" s="25">
        <f t="shared" si="312"/>
        <v>0</v>
      </c>
      <c r="BH175" s="25">
        <f t="shared" si="313"/>
        <v>0</v>
      </c>
    </row>
    <row r="176" spans="1:60" ht="15" x14ac:dyDescent="0.25">
      <c r="A176" s="23">
        <v>47</v>
      </c>
      <c r="B176" s="23">
        <v>1875</v>
      </c>
      <c r="C176" s="24" t="s">
        <v>44</v>
      </c>
      <c r="D176" s="25">
        <f t="shared" si="294"/>
        <v>2118900.58</v>
      </c>
      <c r="E176" s="25">
        <f>'App.2-BA_GRZ'!J405</f>
        <v>0</v>
      </c>
      <c r="F176" s="1004">
        <f>'Components (WA)'!B107</f>
        <v>-1026989.4999999998</v>
      </c>
      <c r="G176" s="25">
        <f t="shared" si="314"/>
        <v>1091911.0800000003</v>
      </c>
      <c r="H176" s="26">
        <v>0</v>
      </c>
      <c r="I176" s="26">
        <v>0</v>
      </c>
      <c r="J176" s="27">
        <f t="shared" si="315"/>
        <v>1091911.0800000003</v>
      </c>
      <c r="K176" s="30"/>
      <c r="L176" s="25">
        <f t="shared" ref="L176:L194" si="328">R104</f>
        <v>-667791.57000000007</v>
      </c>
      <c r="M176" s="25">
        <f>'App.2-BA_GRZ'!R405</f>
        <v>0</v>
      </c>
      <c r="N176" s="25">
        <f>'Components (WA)'!C107</f>
        <v>310349.07000000007</v>
      </c>
      <c r="O176" s="25">
        <f t="shared" si="316"/>
        <v>-357442.5</v>
      </c>
      <c r="P176" s="26">
        <v>-38432.89</v>
      </c>
      <c r="Q176" s="26">
        <v>0</v>
      </c>
      <c r="R176" s="27">
        <f t="shared" si="317"/>
        <v>-395875.39</v>
      </c>
      <c r="S176" s="28">
        <f t="shared" si="296"/>
        <v>696035.69000000029</v>
      </c>
      <c r="V176" s="23">
        <v>47</v>
      </c>
      <c r="W176" s="23">
        <v>1875</v>
      </c>
      <c r="X176" s="24" t="s">
        <v>44</v>
      </c>
      <c r="Y176" s="25">
        <f t="shared" si="297"/>
        <v>2118900.58</v>
      </c>
      <c r="Z176" s="25">
        <v>0</v>
      </c>
      <c r="AA176" s="25">
        <v>-1026989.5</v>
      </c>
      <c r="AB176" s="25">
        <f t="shared" si="318"/>
        <v>1091911.08</v>
      </c>
      <c r="AC176" s="26">
        <v>0</v>
      </c>
      <c r="AD176" s="26">
        <v>0</v>
      </c>
      <c r="AE176" s="27">
        <f t="shared" si="319"/>
        <v>1091911.08</v>
      </c>
      <c r="AF176" s="30"/>
      <c r="AG176" s="25">
        <f t="shared" ref="AG176:AG197" si="329">AM104</f>
        <v>-667791.57000000007</v>
      </c>
      <c r="AH176" s="25">
        <v>0</v>
      </c>
      <c r="AI176" s="25">
        <v>310348.92000000004</v>
      </c>
      <c r="AJ176" s="25">
        <f t="shared" si="320"/>
        <v>-357442.65</v>
      </c>
      <c r="AK176" s="26">
        <v>-38432.89</v>
      </c>
      <c r="AL176" s="26">
        <v>0</v>
      </c>
      <c r="AM176" s="27">
        <f t="shared" si="321"/>
        <v>-395875.54000000004</v>
      </c>
      <c r="AN176" s="28">
        <f t="shared" si="299"/>
        <v>696035.54</v>
      </c>
      <c r="AP176" s="23">
        <v>47</v>
      </c>
      <c r="AQ176" s="23">
        <v>1875</v>
      </c>
      <c r="AR176" s="24" t="s">
        <v>44</v>
      </c>
      <c r="AS176" s="25">
        <f t="shared" si="322"/>
        <v>0</v>
      </c>
      <c r="AT176" s="25">
        <f t="shared" si="300"/>
        <v>0</v>
      </c>
      <c r="AU176" s="25">
        <f t="shared" si="301"/>
        <v>0</v>
      </c>
      <c r="AV176" s="25">
        <f t="shared" si="302"/>
        <v>0</v>
      </c>
      <c r="AW176" s="25">
        <f t="shared" si="303"/>
        <v>0</v>
      </c>
      <c r="AX176" s="25">
        <f t="shared" si="304"/>
        <v>0</v>
      </c>
      <c r="AY176" s="25">
        <f t="shared" si="305"/>
        <v>0</v>
      </c>
      <c r="AZ176" s="30"/>
      <c r="BA176" s="25">
        <f t="shared" si="306"/>
        <v>0</v>
      </c>
      <c r="BB176" s="25">
        <f t="shared" si="307"/>
        <v>0</v>
      </c>
      <c r="BC176" s="25">
        <f t="shared" si="308"/>
        <v>0.15000000002328306</v>
      </c>
      <c r="BD176" s="25">
        <f t="shared" si="309"/>
        <v>0.15000000002328306</v>
      </c>
      <c r="BE176" s="25">
        <f t="shared" si="310"/>
        <v>0</v>
      </c>
      <c r="BF176" s="25">
        <f t="shared" si="311"/>
        <v>0</v>
      </c>
      <c r="BG176" s="25">
        <f t="shared" si="312"/>
        <v>0.15000000002328306</v>
      </c>
      <c r="BH176" s="25">
        <f t="shared" si="313"/>
        <v>0.15000000025611371</v>
      </c>
    </row>
    <row r="177" spans="1:60" ht="15" x14ac:dyDescent="0.25">
      <c r="A177" s="23" t="s">
        <v>29</v>
      </c>
      <c r="B177" s="23">
        <v>1905</v>
      </c>
      <c r="C177" s="24" t="s">
        <v>30</v>
      </c>
      <c r="D177" s="25">
        <f t="shared" si="294"/>
        <v>0</v>
      </c>
      <c r="E177" s="25">
        <f>'App.2-BA_GRZ'!J406</f>
        <v>0</v>
      </c>
      <c r="F177" s="1004">
        <v>0</v>
      </c>
      <c r="G177" s="25">
        <f t="shared" si="314"/>
        <v>0</v>
      </c>
      <c r="H177" s="26">
        <v>0</v>
      </c>
      <c r="I177" s="26">
        <v>0</v>
      </c>
      <c r="J177" s="27">
        <f t="shared" si="315"/>
        <v>0</v>
      </c>
      <c r="K177" s="30"/>
      <c r="L177" s="25">
        <f t="shared" si="328"/>
        <v>0</v>
      </c>
      <c r="M177" s="25">
        <f>'App.2-BA_GRZ'!R406</f>
        <v>0</v>
      </c>
      <c r="N177" s="25">
        <v>0</v>
      </c>
      <c r="O177" s="25">
        <f t="shared" si="316"/>
        <v>0</v>
      </c>
      <c r="P177" s="26">
        <v>0</v>
      </c>
      <c r="Q177" s="26">
        <v>0</v>
      </c>
      <c r="R177" s="27">
        <f t="shared" si="317"/>
        <v>0</v>
      </c>
      <c r="S177" s="28">
        <f t="shared" si="296"/>
        <v>0</v>
      </c>
      <c r="V177" s="23" t="s">
        <v>29</v>
      </c>
      <c r="W177" s="23">
        <v>1905</v>
      </c>
      <c r="X177" s="24" t="s">
        <v>30</v>
      </c>
      <c r="Y177" s="25">
        <f t="shared" si="297"/>
        <v>0</v>
      </c>
      <c r="Z177" s="25">
        <v>0</v>
      </c>
      <c r="AA177" s="25">
        <v>0</v>
      </c>
      <c r="AB177" s="25">
        <f t="shared" si="318"/>
        <v>0</v>
      </c>
      <c r="AC177" s="26">
        <v>0</v>
      </c>
      <c r="AD177" s="26">
        <v>0</v>
      </c>
      <c r="AE177" s="27">
        <f t="shared" si="319"/>
        <v>0</v>
      </c>
      <c r="AF177" s="30"/>
      <c r="AG177" s="25">
        <f t="shared" si="329"/>
        <v>0</v>
      </c>
      <c r="AH177" s="25">
        <v>0</v>
      </c>
      <c r="AI177" s="25">
        <v>0</v>
      </c>
      <c r="AJ177" s="25">
        <f t="shared" si="320"/>
        <v>0</v>
      </c>
      <c r="AK177" s="26">
        <v>0</v>
      </c>
      <c r="AL177" s="26">
        <v>0</v>
      </c>
      <c r="AM177" s="27">
        <f t="shared" si="321"/>
        <v>0</v>
      </c>
      <c r="AN177" s="28">
        <f t="shared" si="299"/>
        <v>0</v>
      </c>
      <c r="AP177" s="23" t="s">
        <v>29</v>
      </c>
      <c r="AQ177" s="23">
        <v>1905</v>
      </c>
      <c r="AR177" s="24" t="s">
        <v>30</v>
      </c>
      <c r="AS177" s="25">
        <f t="shared" si="322"/>
        <v>0</v>
      </c>
      <c r="AT177" s="25">
        <f t="shared" si="300"/>
        <v>0</v>
      </c>
      <c r="AU177" s="25">
        <f t="shared" si="301"/>
        <v>0</v>
      </c>
      <c r="AV177" s="25">
        <f t="shared" si="302"/>
        <v>0</v>
      </c>
      <c r="AW177" s="25">
        <f t="shared" si="303"/>
        <v>0</v>
      </c>
      <c r="AX177" s="25">
        <f t="shared" si="304"/>
        <v>0</v>
      </c>
      <c r="AY177" s="25">
        <f t="shared" si="305"/>
        <v>0</v>
      </c>
      <c r="AZ177" s="30"/>
      <c r="BA177" s="25">
        <f t="shared" si="306"/>
        <v>0</v>
      </c>
      <c r="BB177" s="25">
        <f t="shared" si="307"/>
        <v>0</v>
      </c>
      <c r="BC177" s="25">
        <f t="shared" si="308"/>
        <v>0</v>
      </c>
      <c r="BD177" s="25">
        <f t="shared" si="309"/>
        <v>0</v>
      </c>
      <c r="BE177" s="25">
        <f t="shared" si="310"/>
        <v>0</v>
      </c>
      <c r="BF177" s="25">
        <f t="shared" si="311"/>
        <v>0</v>
      </c>
      <c r="BG177" s="25">
        <f t="shared" si="312"/>
        <v>0</v>
      </c>
      <c r="BH177" s="25">
        <f t="shared" si="313"/>
        <v>0</v>
      </c>
    </row>
    <row r="178" spans="1:60" ht="15" x14ac:dyDescent="0.25">
      <c r="A178" s="23">
        <v>47</v>
      </c>
      <c r="B178" s="23">
        <v>1908</v>
      </c>
      <c r="C178" s="24" t="s">
        <v>45</v>
      </c>
      <c r="D178" s="25">
        <f t="shared" si="294"/>
        <v>85176350.183883741</v>
      </c>
      <c r="E178" s="25">
        <f>'App.2-BA_GRZ'!J407</f>
        <v>0</v>
      </c>
      <c r="F178" s="1004">
        <f>'Components (WA)'!B116</f>
        <v>59226939.589999959</v>
      </c>
      <c r="G178" s="25">
        <f t="shared" si="314"/>
        <v>144403289.7738837</v>
      </c>
      <c r="H178" s="26">
        <v>7184182.310000049</v>
      </c>
      <c r="I178" s="26">
        <v>-6051554.6500000004</v>
      </c>
      <c r="J178" s="27">
        <f t="shared" si="315"/>
        <v>145535917.43388376</v>
      </c>
      <c r="K178" s="30"/>
      <c r="L178" s="25">
        <f t="shared" si="328"/>
        <v>-16645078.040000003</v>
      </c>
      <c r="M178" s="25">
        <f>'App.2-BA_GRZ'!R407</f>
        <v>0</v>
      </c>
      <c r="N178" s="25">
        <f>'Components (WA)'!C116</f>
        <v>-11700577.170000002</v>
      </c>
      <c r="O178" s="25">
        <f t="shared" si="316"/>
        <v>-28345655.210000005</v>
      </c>
      <c r="P178" s="26">
        <v>-4257900.66</v>
      </c>
      <c r="Q178" s="26">
        <v>4270073.9000000004</v>
      </c>
      <c r="R178" s="27">
        <f t="shared" si="317"/>
        <v>-28333481.970000006</v>
      </c>
      <c r="S178" s="28">
        <f t="shared" si="296"/>
        <v>117202435.46388376</v>
      </c>
      <c r="V178" s="23">
        <v>47</v>
      </c>
      <c r="W178" s="23">
        <v>1908</v>
      </c>
      <c r="X178" s="24" t="s">
        <v>45</v>
      </c>
      <c r="Y178" s="25">
        <f t="shared" si="297"/>
        <v>85176350.180000007</v>
      </c>
      <c r="Z178" s="25">
        <v>0</v>
      </c>
      <c r="AA178" s="25">
        <v>59226939.589999974</v>
      </c>
      <c r="AB178" s="25">
        <f t="shared" si="318"/>
        <v>144403289.76999998</v>
      </c>
      <c r="AC178" s="26">
        <v>7184182.310000049</v>
      </c>
      <c r="AD178" s="26">
        <v>-6051554.6500000004</v>
      </c>
      <c r="AE178" s="27">
        <f t="shared" si="319"/>
        <v>145535917.43000004</v>
      </c>
      <c r="AF178" s="30"/>
      <c r="AG178" s="25">
        <f t="shared" si="329"/>
        <v>-16645078.450000003</v>
      </c>
      <c r="AH178" s="25">
        <v>0</v>
      </c>
      <c r="AI178" s="25">
        <v>-11700577.170000002</v>
      </c>
      <c r="AJ178" s="25">
        <f t="shared" si="320"/>
        <v>-28345655.620000005</v>
      </c>
      <c r="AK178" s="26">
        <v>-4257900.66</v>
      </c>
      <c r="AL178" s="26">
        <v>4270073.9000000004</v>
      </c>
      <c r="AM178" s="27">
        <f t="shared" si="321"/>
        <v>-28333482.380000003</v>
      </c>
      <c r="AN178" s="28">
        <f t="shared" si="299"/>
        <v>117202435.05000004</v>
      </c>
      <c r="AP178" s="23">
        <v>47</v>
      </c>
      <c r="AQ178" s="23">
        <v>1908</v>
      </c>
      <c r="AR178" s="24" t="s">
        <v>45</v>
      </c>
      <c r="AS178" s="25">
        <f t="shared" si="322"/>
        <v>3.8837343454360962E-3</v>
      </c>
      <c r="AT178" s="25">
        <f t="shared" si="300"/>
        <v>0</v>
      </c>
      <c r="AU178" s="25">
        <f t="shared" si="301"/>
        <v>0</v>
      </c>
      <c r="AV178" s="25">
        <f t="shared" si="302"/>
        <v>3.8837194442749023E-3</v>
      </c>
      <c r="AW178" s="25">
        <f t="shared" si="303"/>
        <v>0</v>
      </c>
      <c r="AX178" s="25">
        <f t="shared" si="304"/>
        <v>0</v>
      </c>
      <c r="AY178" s="25">
        <f t="shared" si="305"/>
        <v>3.8837194442749023E-3</v>
      </c>
      <c r="AZ178" s="30"/>
      <c r="BA178" s="25">
        <f t="shared" si="306"/>
        <v>0.41000000014901161</v>
      </c>
      <c r="BB178" s="25">
        <f t="shared" si="307"/>
        <v>0</v>
      </c>
      <c r="BC178" s="25">
        <f t="shared" si="308"/>
        <v>0</v>
      </c>
      <c r="BD178" s="25">
        <f t="shared" si="309"/>
        <v>0.41000000014901161</v>
      </c>
      <c r="BE178" s="25">
        <f t="shared" si="310"/>
        <v>0</v>
      </c>
      <c r="BF178" s="25">
        <f t="shared" si="311"/>
        <v>0</v>
      </c>
      <c r="BG178" s="25">
        <f t="shared" si="312"/>
        <v>0.40999999642372131</v>
      </c>
      <c r="BH178" s="25">
        <f t="shared" si="313"/>
        <v>0.41388371586799622</v>
      </c>
    </row>
    <row r="179" spans="1:60" ht="15" x14ac:dyDescent="0.25">
      <c r="A179" s="23">
        <v>13</v>
      </c>
      <c r="B179" s="23">
        <v>1910</v>
      </c>
      <c r="C179" s="24" t="s">
        <v>32</v>
      </c>
      <c r="D179" s="25">
        <f t="shared" si="294"/>
        <v>0</v>
      </c>
      <c r="E179" s="25">
        <f>'App.2-BA_GRZ'!J408</f>
        <v>0</v>
      </c>
      <c r="F179" s="1004">
        <v>0</v>
      </c>
      <c r="G179" s="25">
        <f t="shared" si="314"/>
        <v>0</v>
      </c>
      <c r="H179" s="26">
        <v>0</v>
      </c>
      <c r="I179" s="26">
        <v>0</v>
      </c>
      <c r="J179" s="27">
        <f t="shared" si="315"/>
        <v>0</v>
      </c>
      <c r="K179" s="30"/>
      <c r="L179" s="25">
        <f t="shared" si="328"/>
        <v>0</v>
      </c>
      <c r="M179" s="25">
        <f>'App.2-BA_GRZ'!R408</f>
        <v>0</v>
      </c>
      <c r="N179" s="25">
        <v>0</v>
      </c>
      <c r="O179" s="25">
        <f t="shared" si="316"/>
        <v>0</v>
      </c>
      <c r="P179" s="26">
        <v>0</v>
      </c>
      <c r="Q179" s="26">
        <v>0</v>
      </c>
      <c r="R179" s="27">
        <f t="shared" si="317"/>
        <v>0</v>
      </c>
      <c r="S179" s="28">
        <f t="shared" si="296"/>
        <v>0</v>
      </c>
      <c r="V179" s="23">
        <v>13</v>
      </c>
      <c r="W179" s="23">
        <v>1910</v>
      </c>
      <c r="X179" s="24" t="s">
        <v>32</v>
      </c>
      <c r="Y179" s="25">
        <f t="shared" si="297"/>
        <v>0</v>
      </c>
      <c r="Z179" s="25">
        <v>0</v>
      </c>
      <c r="AA179" s="25">
        <v>0</v>
      </c>
      <c r="AB179" s="25">
        <f t="shared" si="318"/>
        <v>0</v>
      </c>
      <c r="AC179" s="26">
        <v>0</v>
      </c>
      <c r="AD179" s="26">
        <v>0</v>
      </c>
      <c r="AE179" s="27">
        <f t="shared" si="319"/>
        <v>0</v>
      </c>
      <c r="AF179" s="30"/>
      <c r="AG179" s="25">
        <f t="shared" si="329"/>
        <v>0</v>
      </c>
      <c r="AH179" s="25">
        <v>0</v>
      </c>
      <c r="AI179" s="25">
        <v>0</v>
      </c>
      <c r="AJ179" s="25">
        <f t="shared" si="320"/>
        <v>0</v>
      </c>
      <c r="AK179" s="26">
        <v>0</v>
      </c>
      <c r="AL179" s="26">
        <v>0</v>
      </c>
      <c r="AM179" s="27">
        <f t="shared" si="321"/>
        <v>0</v>
      </c>
      <c r="AN179" s="28">
        <f t="shared" si="299"/>
        <v>0</v>
      </c>
      <c r="AP179" s="23">
        <v>13</v>
      </c>
      <c r="AQ179" s="23">
        <v>1910</v>
      </c>
      <c r="AR179" s="24" t="s">
        <v>32</v>
      </c>
      <c r="AS179" s="25">
        <f t="shared" si="322"/>
        <v>0</v>
      </c>
      <c r="AT179" s="25">
        <f t="shared" si="300"/>
        <v>0</v>
      </c>
      <c r="AU179" s="25">
        <f t="shared" si="301"/>
        <v>0</v>
      </c>
      <c r="AV179" s="25">
        <f t="shared" si="302"/>
        <v>0</v>
      </c>
      <c r="AW179" s="25">
        <f t="shared" si="303"/>
        <v>0</v>
      </c>
      <c r="AX179" s="25">
        <f t="shared" si="304"/>
        <v>0</v>
      </c>
      <c r="AY179" s="25">
        <f t="shared" si="305"/>
        <v>0</v>
      </c>
      <c r="AZ179" s="30"/>
      <c r="BA179" s="25">
        <f t="shared" si="306"/>
        <v>0</v>
      </c>
      <c r="BB179" s="25">
        <f t="shared" si="307"/>
        <v>0</v>
      </c>
      <c r="BC179" s="25">
        <f t="shared" si="308"/>
        <v>0</v>
      </c>
      <c r="BD179" s="25">
        <f t="shared" si="309"/>
        <v>0</v>
      </c>
      <c r="BE179" s="25">
        <f t="shared" si="310"/>
        <v>0</v>
      </c>
      <c r="BF179" s="25">
        <f t="shared" si="311"/>
        <v>0</v>
      </c>
      <c r="BG179" s="25">
        <f t="shared" si="312"/>
        <v>0</v>
      </c>
      <c r="BH179" s="25">
        <f t="shared" si="313"/>
        <v>0</v>
      </c>
    </row>
    <row r="180" spans="1:60" ht="15" x14ac:dyDescent="0.25">
      <c r="A180" s="23">
        <v>8</v>
      </c>
      <c r="B180" s="23">
        <v>1915</v>
      </c>
      <c r="C180" s="24" t="s">
        <v>46</v>
      </c>
      <c r="D180" s="25">
        <f t="shared" si="294"/>
        <v>15720064.7225</v>
      </c>
      <c r="E180" s="25">
        <f>'App.2-BA_GRZ'!J409</f>
        <v>881089.27</v>
      </c>
      <c r="F180" s="1004">
        <f>'Components (WA)'!B120</f>
        <v>0</v>
      </c>
      <c r="G180" s="25">
        <f t="shared" si="314"/>
        <v>16601153.9925</v>
      </c>
      <c r="H180" s="26">
        <v>-325367.05999999942</v>
      </c>
      <c r="I180" s="26">
        <v>-5834267.5899999999</v>
      </c>
      <c r="J180" s="27">
        <f t="shared" si="315"/>
        <v>10441519.342500001</v>
      </c>
      <c r="K180" s="30"/>
      <c r="L180" s="25">
        <f t="shared" si="328"/>
        <v>-10897152.440000003</v>
      </c>
      <c r="M180" s="25">
        <f>'App.2-BA_GRZ'!R409</f>
        <v>-708404.50282380939</v>
      </c>
      <c r="N180" s="25">
        <f>'Components (WA)'!C120</f>
        <v>381912.08000000007</v>
      </c>
      <c r="O180" s="25">
        <f t="shared" si="316"/>
        <v>-11223644.862823812</v>
      </c>
      <c r="P180" s="26">
        <v>-1246493.1339642857</v>
      </c>
      <c r="Q180" s="26">
        <v>5834267.5899999999</v>
      </c>
      <c r="R180" s="27">
        <f t="shared" si="317"/>
        <v>-6635870.4067880977</v>
      </c>
      <c r="S180" s="28">
        <f t="shared" si="296"/>
        <v>3805648.9357119035</v>
      </c>
      <c r="V180" s="23">
        <v>8</v>
      </c>
      <c r="W180" s="23">
        <v>1915</v>
      </c>
      <c r="X180" s="24" t="s">
        <v>46</v>
      </c>
      <c r="Y180" s="25">
        <f t="shared" si="297"/>
        <v>15720065.060000001</v>
      </c>
      <c r="Z180" s="25">
        <v>881089.27</v>
      </c>
      <c r="AA180" s="25">
        <v>0</v>
      </c>
      <c r="AB180" s="25">
        <f t="shared" si="318"/>
        <v>16601154.33</v>
      </c>
      <c r="AC180" s="26">
        <v>-325367.05999999942</v>
      </c>
      <c r="AD180" s="26">
        <v>-5834267.5899999999</v>
      </c>
      <c r="AE180" s="27">
        <f t="shared" si="319"/>
        <v>10441519.680000002</v>
      </c>
      <c r="AF180" s="30"/>
      <c r="AG180" s="25">
        <f t="shared" si="329"/>
        <v>-10897152.780000003</v>
      </c>
      <c r="AH180" s="25">
        <v>-708404.50282380939</v>
      </c>
      <c r="AI180" s="25">
        <v>381912.08000000007</v>
      </c>
      <c r="AJ180" s="25">
        <f t="shared" si="320"/>
        <v>-11223645.202823812</v>
      </c>
      <c r="AK180" s="26">
        <v>-1246493.1339642857</v>
      </c>
      <c r="AL180" s="26">
        <v>5834267.5899999999</v>
      </c>
      <c r="AM180" s="27">
        <f t="shared" si="321"/>
        <v>-6635870.7467880975</v>
      </c>
      <c r="AN180" s="28">
        <f t="shared" si="299"/>
        <v>3805648.933211904</v>
      </c>
      <c r="AP180" s="23">
        <v>8</v>
      </c>
      <c r="AQ180" s="23">
        <v>1915</v>
      </c>
      <c r="AR180" s="24" t="s">
        <v>46</v>
      </c>
      <c r="AS180" s="25">
        <f t="shared" si="322"/>
        <v>-0.33750000037252903</v>
      </c>
      <c r="AT180" s="25">
        <f t="shared" si="300"/>
        <v>0</v>
      </c>
      <c r="AU180" s="25">
        <f t="shared" si="301"/>
        <v>0</v>
      </c>
      <c r="AV180" s="25">
        <f t="shared" si="302"/>
        <v>-0.33750000037252903</v>
      </c>
      <c r="AW180" s="25">
        <f t="shared" si="303"/>
        <v>0</v>
      </c>
      <c r="AX180" s="25">
        <f t="shared" si="304"/>
        <v>0</v>
      </c>
      <c r="AY180" s="25">
        <f t="shared" si="305"/>
        <v>-0.33750000037252903</v>
      </c>
      <c r="AZ180" s="30"/>
      <c r="BA180" s="25">
        <f t="shared" si="306"/>
        <v>0.33999999985098839</v>
      </c>
      <c r="BB180" s="25">
        <f t="shared" si="307"/>
        <v>0</v>
      </c>
      <c r="BC180" s="25">
        <f t="shared" si="308"/>
        <v>0</v>
      </c>
      <c r="BD180" s="25">
        <f t="shared" si="309"/>
        <v>0.33999999985098839</v>
      </c>
      <c r="BE180" s="25">
        <f t="shared" si="310"/>
        <v>0</v>
      </c>
      <c r="BF180" s="25">
        <f t="shared" si="311"/>
        <v>0</v>
      </c>
      <c r="BG180" s="25">
        <f t="shared" si="312"/>
        <v>0.33999999985098839</v>
      </c>
      <c r="BH180" s="25">
        <f t="shared" si="313"/>
        <v>2.4999994784593582E-3</v>
      </c>
    </row>
    <row r="181" spans="1:60" ht="15" x14ac:dyDescent="0.25">
      <c r="A181" s="23">
        <v>10</v>
      </c>
      <c r="B181" s="23">
        <v>1920</v>
      </c>
      <c r="C181" s="24" t="s">
        <v>47</v>
      </c>
      <c r="D181" s="25">
        <f t="shared" si="294"/>
        <v>27534477.727999996</v>
      </c>
      <c r="E181" s="25">
        <f>'App.2-BA_GRZ'!J410</f>
        <v>3760624.790000001</v>
      </c>
      <c r="F181" s="1004">
        <f>'Components (WA)'!B124</f>
        <v>0</v>
      </c>
      <c r="G181" s="25">
        <f t="shared" si="314"/>
        <v>31295102.517999999</v>
      </c>
      <c r="H181" s="26">
        <v>6277174.2999999896</v>
      </c>
      <c r="I181" s="26">
        <v>-5869459.8600000003</v>
      </c>
      <c r="J181" s="27">
        <f t="shared" si="315"/>
        <v>31702816.957999989</v>
      </c>
      <c r="K181" s="30"/>
      <c r="L181" s="25">
        <f t="shared" si="328"/>
        <v>-21669057.550000001</v>
      </c>
      <c r="M181" s="25">
        <f>'App.2-BA_GRZ'!R410</f>
        <v>-2984336.5856666672</v>
      </c>
      <c r="N181" s="25">
        <f>'Components (WA)'!C124</f>
        <v>75750.210000004605</v>
      </c>
      <c r="O181" s="25">
        <f t="shared" si="316"/>
        <v>-24577643.925666664</v>
      </c>
      <c r="P181" s="26">
        <v>-3053333.7590000001</v>
      </c>
      <c r="Q181" s="26">
        <v>5867712.9900000002</v>
      </c>
      <c r="R181" s="27">
        <f t="shared" si="317"/>
        <v>-21763264.694666661</v>
      </c>
      <c r="S181" s="28">
        <f t="shared" si="296"/>
        <v>9939552.2633333281</v>
      </c>
      <c r="V181" s="23">
        <v>10</v>
      </c>
      <c r="W181" s="23">
        <v>1920</v>
      </c>
      <c r="X181" s="24" t="s">
        <v>47</v>
      </c>
      <c r="Y181" s="25">
        <f t="shared" si="297"/>
        <v>27534478.110000014</v>
      </c>
      <c r="Z181" s="25">
        <v>3760624.790000001</v>
      </c>
      <c r="AA181" s="25">
        <v>0</v>
      </c>
      <c r="AB181" s="25">
        <f t="shared" si="318"/>
        <v>31295102.900000013</v>
      </c>
      <c r="AC181" s="26">
        <v>6277174.2999999896</v>
      </c>
      <c r="AD181" s="26">
        <v>-5869459.8600000003</v>
      </c>
      <c r="AE181" s="27">
        <f t="shared" si="319"/>
        <v>31702817.340000004</v>
      </c>
      <c r="AF181" s="30"/>
      <c r="AG181" s="25">
        <f t="shared" si="329"/>
        <v>-21669057.870000005</v>
      </c>
      <c r="AH181" s="25">
        <v>-2984336.58566667</v>
      </c>
      <c r="AI181" s="25">
        <v>75750.210000004619</v>
      </c>
      <c r="AJ181" s="25">
        <f t="shared" si="320"/>
        <v>-24577644.245666672</v>
      </c>
      <c r="AK181" s="26">
        <v>-3053333.7590000001</v>
      </c>
      <c r="AL181" s="26">
        <v>5867712.9900000002</v>
      </c>
      <c r="AM181" s="27">
        <f t="shared" si="321"/>
        <v>-21763265.014666669</v>
      </c>
      <c r="AN181" s="28">
        <f t="shared" si="299"/>
        <v>9939552.3253333345</v>
      </c>
      <c r="AP181" s="23">
        <v>10</v>
      </c>
      <c r="AQ181" s="23">
        <v>1920</v>
      </c>
      <c r="AR181" s="24" t="s">
        <v>47</v>
      </c>
      <c r="AS181" s="25">
        <f t="shared" si="322"/>
        <v>-0.38200001791119576</v>
      </c>
      <c r="AT181" s="25">
        <f t="shared" si="300"/>
        <v>0</v>
      </c>
      <c r="AU181" s="25">
        <f t="shared" si="301"/>
        <v>0</v>
      </c>
      <c r="AV181" s="25">
        <f t="shared" si="302"/>
        <v>-0.38200001418590546</v>
      </c>
      <c r="AW181" s="25">
        <f t="shared" si="303"/>
        <v>0</v>
      </c>
      <c r="AX181" s="25">
        <f t="shared" si="304"/>
        <v>0</v>
      </c>
      <c r="AY181" s="25">
        <f t="shared" si="305"/>
        <v>-0.38200001418590546</v>
      </c>
      <c r="AZ181" s="30"/>
      <c r="BA181" s="25">
        <f t="shared" si="306"/>
        <v>0.32000000402331352</v>
      </c>
      <c r="BB181" s="25">
        <f t="shared" si="307"/>
        <v>0</v>
      </c>
      <c r="BC181" s="25">
        <f t="shared" si="308"/>
        <v>0</v>
      </c>
      <c r="BD181" s="25">
        <f t="shared" si="309"/>
        <v>0.32000000774860382</v>
      </c>
      <c r="BE181" s="25">
        <f t="shared" si="310"/>
        <v>0</v>
      </c>
      <c r="BF181" s="25">
        <f t="shared" si="311"/>
        <v>0</v>
      </c>
      <c r="BG181" s="25">
        <f t="shared" si="312"/>
        <v>0.32000000774860382</v>
      </c>
      <c r="BH181" s="25">
        <f t="shared" si="313"/>
        <v>-6.2000006437301636E-2</v>
      </c>
    </row>
    <row r="182" spans="1:60" ht="15" x14ac:dyDescent="0.25">
      <c r="A182" s="23">
        <v>10</v>
      </c>
      <c r="B182" s="23">
        <v>1930</v>
      </c>
      <c r="C182" s="24" t="s">
        <v>48</v>
      </c>
      <c r="D182" s="25">
        <f t="shared" si="294"/>
        <v>60479828.070000008</v>
      </c>
      <c r="E182" s="25">
        <f>'App.2-BA_GRZ'!J411</f>
        <v>4590407.6400000006</v>
      </c>
      <c r="F182" s="1004">
        <f>'Components (WA)'!B128</f>
        <v>0</v>
      </c>
      <c r="G182" s="25">
        <f t="shared" si="314"/>
        <v>65070235.710000008</v>
      </c>
      <c r="H182" s="26">
        <v>3131428.16</v>
      </c>
      <c r="I182" s="26">
        <v>-1191286.8999999999</v>
      </c>
      <c r="J182" s="27">
        <f t="shared" si="315"/>
        <v>67010376.970000006</v>
      </c>
      <c r="K182" s="30"/>
      <c r="L182" s="25">
        <f t="shared" si="328"/>
        <v>-34713162.269999996</v>
      </c>
      <c r="M182" s="25">
        <f>'App.2-BA_GRZ'!R411</f>
        <v>-2735492.0074999994</v>
      </c>
      <c r="N182" s="25">
        <f>'Components (WA)'!C128</f>
        <v>87846.269999995828</v>
      </c>
      <c r="O182" s="25">
        <f t="shared" si="316"/>
        <v>-37360808.0075</v>
      </c>
      <c r="P182" s="26">
        <v>-5533628.264750001</v>
      </c>
      <c r="Q182" s="26">
        <v>1132474.9500000002</v>
      </c>
      <c r="R182" s="27">
        <f t="shared" si="317"/>
        <v>-41761961.322250001</v>
      </c>
      <c r="S182" s="28">
        <f t="shared" si="296"/>
        <v>25248415.647750005</v>
      </c>
      <c r="V182" s="23">
        <v>10</v>
      </c>
      <c r="W182" s="23">
        <v>1930</v>
      </c>
      <c r="X182" s="24" t="s">
        <v>48</v>
      </c>
      <c r="Y182" s="25">
        <f t="shared" si="297"/>
        <v>60479828.29999999</v>
      </c>
      <c r="Z182" s="25">
        <v>4590407.6399999997</v>
      </c>
      <c r="AA182" s="25">
        <v>-0.11999997496604919</v>
      </c>
      <c r="AB182" s="25">
        <f t="shared" si="318"/>
        <v>65070235.820000015</v>
      </c>
      <c r="AC182" s="26">
        <v>3131428.16</v>
      </c>
      <c r="AD182" s="26">
        <v>-1191286.8999999999</v>
      </c>
      <c r="AE182" s="27">
        <f t="shared" si="319"/>
        <v>67010377.080000021</v>
      </c>
      <c r="AF182" s="30"/>
      <c r="AG182" s="25">
        <f t="shared" si="329"/>
        <v>-34713162.129999995</v>
      </c>
      <c r="AH182" s="25">
        <v>-2735492.0075000031</v>
      </c>
      <c r="AI182" s="25">
        <v>87846.269999995828</v>
      </c>
      <c r="AJ182" s="25">
        <f t="shared" si="320"/>
        <v>-37360807.8675</v>
      </c>
      <c r="AK182" s="26">
        <v>-5533628.264750001</v>
      </c>
      <c r="AL182" s="26">
        <v>1132474.9500000002</v>
      </c>
      <c r="AM182" s="27">
        <f t="shared" si="321"/>
        <v>-41761961.182250001</v>
      </c>
      <c r="AN182" s="28">
        <f t="shared" si="299"/>
        <v>25248415.89775002</v>
      </c>
      <c r="AP182" s="23">
        <v>10</v>
      </c>
      <c r="AQ182" s="23">
        <v>1930</v>
      </c>
      <c r="AR182" s="24" t="s">
        <v>48</v>
      </c>
      <c r="AS182" s="25">
        <f t="shared" si="322"/>
        <v>-0.22999998182058334</v>
      </c>
      <c r="AT182" s="25">
        <f t="shared" si="300"/>
        <v>0</v>
      </c>
      <c r="AU182" s="25">
        <f t="shared" si="301"/>
        <v>0.11999997496604919</v>
      </c>
      <c r="AV182" s="25">
        <f t="shared" si="302"/>
        <v>-0.11000000685453415</v>
      </c>
      <c r="AW182" s="25">
        <f t="shared" si="303"/>
        <v>0</v>
      </c>
      <c r="AX182" s="25">
        <f t="shared" si="304"/>
        <v>0</v>
      </c>
      <c r="AY182" s="25">
        <f t="shared" si="305"/>
        <v>-0.11000001430511475</v>
      </c>
      <c r="AZ182" s="30"/>
      <c r="BA182" s="25">
        <f t="shared" si="306"/>
        <v>-0.14000000059604645</v>
      </c>
      <c r="BB182" s="25">
        <f t="shared" si="307"/>
        <v>3.7252902984619141E-9</v>
      </c>
      <c r="BC182" s="25">
        <f t="shared" si="308"/>
        <v>0</v>
      </c>
      <c r="BD182" s="25">
        <f t="shared" si="309"/>
        <v>-0.14000000059604645</v>
      </c>
      <c r="BE182" s="25">
        <f t="shared" si="310"/>
        <v>0</v>
      </c>
      <c r="BF182" s="25">
        <f t="shared" si="311"/>
        <v>0</v>
      </c>
      <c r="BG182" s="25">
        <f t="shared" si="312"/>
        <v>-0.14000000059604645</v>
      </c>
      <c r="BH182" s="25">
        <f t="shared" si="313"/>
        <v>-0.25000001490116119</v>
      </c>
    </row>
    <row r="183" spans="1:60" ht="15" x14ac:dyDescent="0.25">
      <c r="A183" s="23">
        <v>8</v>
      </c>
      <c r="B183" s="23">
        <v>1935</v>
      </c>
      <c r="C183" s="24" t="s">
        <v>49</v>
      </c>
      <c r="D183" s="25">
        <f t="shared" si="294"/>
        <v>967710.40242536645</v>
      </c>
      <c r="E183" s="25">
        <f>'App.2-BA_GRZ'!J412</f>
        <v>53.979999999995925</v>
      </c>
      <c r="F183" s="1004">
        <v>0</v>
      </c>
      <c r="G183" s="25">
        <f t="shared" si="314"/>
        <v>967764.38242536644</v>
      </c>
      <c r="H183" s="26">
        <v>-254598.06</v>
      </c>
      <c r="I183" s="26">
        <v>-308274.42</v>
      </c>
      <c r="J183" s="27">
        <f t="shared" si="315"/>
        <v>404891.9024253664</v>
      </c>
      <c r="K183" s="30"/>
      <c r="L183" s="25">
        <f t="shared" si="328"/>
        <v>-644423.97</v>
      </c>
      <c r="M183" s="25">
        <f>'App.2-BA_GRZ'!R412</f>
        <v>-53.5</v>
      </c>
      <c r="N183" s="25">
        <v>0</v>
      </c>
      <c r="O183" s="25">
        <f t="shared" si="316"/>
        <v>-644477.47</v>
      </c>
      <c r="P183" s="26">
        <v>-66603.19</v>
      </c>
      <c r="Q183" s="26">
        <v>308274.42</v>
      </c>
      <c r="R183" s="27">
        <f t="shared" si="317"/>
        <v>-402806.23999999993</v>
      </c>
      <c r="S183" s="28">
        <f t="shared" si="296"/>
        <v>2085.6624253664631</v>
      </c>
      <c r="V183" s="23">
        <v>8</v>
      </c>
      <c r="W183" s="23">
        <v>1935</v>
      </c>
      <c r="X183" s="24" t="s">
        <v>49</v>
      </c>
      <c r="Y183" s="25">
        <f t="shared" si="297"/>
        <v>967710.40000000014</v>
      </c>
      <c r="Z183" s="25">
        <v>53.99</v>
      </c>
      <c r="AA183" s="25">
        <v>0</v>
      </c>
      <c r="AB183" s="25">
        <f t="shared" si="318"/>
        <v>967764.39000000013</v>
      </c>
      <c r="AC183" s="26">
        <v>-254598.06</v>
      </c>
      <c r="AD183" s="26">
        <v>-308274.42</v>
      </c>
      <c r="AE183" s="27">
        <f t="shared" si="319"/>
        <v>404891.91000000009</v>
      </c>
      <c r="AF183" s="30"/>
      <c r="AG183" s="25">
        <f t="shared" si="329"/>
        <v>-644423.97000000009</v>
      </c>
      <c r="AH183" s="25">
        <v>-53.51</v>
      </c>
      <c r="AI183" s="25">
        <v>1.999999990221113E-2</v>
      </c>
      <c r="AJ183" s="25">
        <f t="shared" si="320"/>
        <v>-644477.4600000002</v>
      </c>
      <c r="AK183" s="26">
        <v>-66603.19</v>
      </c>
      <c r="AL183" s="26">
        <v>308274.42</v>
      </c>
      <c r="AM183" s="27">
        <f t="shared" si="321"/>
        <v>-402806.23000000016</v>
      </c>
      <c r="AN183" s="28">
        <f t="shared" si="299"/>
        <v>2085.6799999999348</v>
      </c>
      <c r="AP183" s="23">
        <v>8</v>
      </c>
      <c r="AQ183" s="23">
        <v>1935</v>
      </c>
      <c r="AR183" s="24" t="s">
        <v>49</v>
      </c>
      <c r="AS183" s="25">
        <f t="shared" si="322"/>
        <v>2.4253663141280413E-3</v>
      </c>
      <c r="AT183" s="25">
        <f t="shared" si="300"/>
        <v>-1.0000000004076526E-2</v>
      </c>
      <c r="AU183" s="25">
        <f t="shared" si="301"/>
        <v>0</v>
      </c>
      <c r="AV183" s="25">
        <f t="shared" si="302"/>
        <v>-7.5746336951851845E-3</v>
      </c>
      <c r="AW183" s="25">
        <f t="shared" si="303"/>
        <v>0</v>
      </c>
      <c r="AX183" s="25">
        <f t="shared" si="304"/>
        <v>0</v>
      </c>
      <c r="AY183" s="25">
        <f t="shared" si="305"/>
        <v>-7.5746336951851845E-3</v>
      </c>
      <c r="AZ183" s="30"/>
      <c r="BA183" s="25">
        <f t="shared" si="306"/>
        <v>0</v>
      </c>
      <c r="BB183" s="25">
        <f t="shared" si="307"/>
        <v>9.9999999999980105E-3</v>
      </c>
      <c r="BC183" s="25">
        <f t="shared" si="308"/>
        <v>-1.999999990221113E-2</v>
      </c>
      <c r="BD183" s="25">
        <f t="shared" si="309"/>
        <v>-9.9999997764825821E-3</v>
      </c>
      <c r="BE183" s="25">
        <f t="shared" si="310"/>
        <v>0</v>
      </c>
      <c r="BF183" s="25">
        <f t="shared" si="311"/>
        <v>0</v>
      </c>
      <c r="BG183" s="25">
        <f t="shared" si="312"/>
        <v>-9.9999997764825821E-3</v>
      </c>
      <c r="BH183" s="25">
        <f t="shared" si="313"/>
        <v>-1.7574633471667767E-2</v>
      </c>
    </row>
    <row r="184" spans="1:60" ht="15" x14ac:dyDescent="0.25">
      <c r="A184" s="23">
        <v>8</v>
      </c>
      <c r="B184" s="23">
        <v>1940</v>
      </c>
      <c r="C184" s="24" t="s">
        <v>50</v>
      </c>
      <c r="D184" s="25">
        <f t="shared" si="294"/>
        <v>13865973.096666666</v>
      </c>
      <c r="E184" s="25">
        <f>'App.2-BA_GRZ'!J413</f>
        <v>1052534.6299999999</v>
      </c>
      <c r="F184" s="1004">
        <f>'Components (WA)'!B132</f>
        <v>0</v>
      </c>
      <c r="G184" s="25">
        <f t="shared" si="314"/>
        <v>14918507.726666667</v>
      </c>
      <c r="H184" s="26">
        <v>224609.1599999966</v>
      </c>
      <c r="I184" s="26">
        <v>-2910189.39</v>
      </c>
      <c r="J184" s="27">
        <f t="shared" si="315"/>
        <v>12232927.496666662</v>
      </c>
      <c r="K184" s="30"/>
      <c r="L184" s="25">
        <f t="shared" si="328"/>
        <v>-8115772.1600000001</v>
      </c>
      <c r="M184" s="25">
        <f>'App.2-BA_GRZ'!R413</f>
        <v>-701641.24236507947</v>
      </c>
      <c r="N184" s="25">
        <f>'Components (WA)'!C132</f>
        <v>191946.76999999903</v>
      </c>
      <c r="O184" s="25">
        <f t="shared" si="316"/>
        <v>-8625466.6323650796</v>
      </c>
      <c r="P184" s="26">
        <v>-1253154.2903412697</v>
      </c>
      <c r="Q184" s="26">
        <v>2910189.39</v>
      </c>
      <c r="R184" s="27">
        <f t="shared" si="317"/>
        <v>-6968431.5327063482</v>
      </c>
      <c r="S184" s="28">
        <f t="shared" si="296"/>
        <v>5264495.9639603142</v>
      </c>
      <c r="V184" s="23">
        <v>8</v>
      </c>
      <c r="W184" s="23">
        <v>1940</v>
      </c>
      <c r="X184" s="24" t="s">
        <v>50</v>
      </c>
      <c r="Y184" s="25">
        <f t="shared" si="297"/>
        <v>13865973.000000004</v>
      </c>
      <c r="Z184" s="25">
        <v>1052534.6299999999</v>
      </c>
      <c r="AA184" s="25">
        <v>0</v>
      </c>
      <c r="AB184" s="25">
        <f t="shared" si="318"/>
        <v>14918507.630000003</v>
      </c>
      <c r="AC184" s="26">
        <v>224609.1599999966</v>
      </c>
      <c r="AD184" s="26">
        <v>-2910189.39</v>
      </c>
      <c r="AE184" s="27">
        <f t="shared" si="319"/>
        <v>12232927.399999999</v>
      </c>
      <c r="AF184" s="30"/>
      <c r="AG184" s="25">
        <f t="shared" si="329"/>
        <v>-8115772.0600000005</v>
      </c>
      <c r="AH184" s="25">
        <v>-701641.24236507947</v>
      </c>
      <c r="AI184" s="25">
        <v>191946.76999999862</v>
      </c>
      <c r="AJ184" s="25">
        <f t="shared" si="320"/>
        <v>-8625466.53236508</v>
      </c>
      <c r="AK184" s="26">
        <v>-1253154.2903412697</v>
      </c>
      <c r="AL184" s="26">
        <v>2910189.39</v>
      </c>
      <c r="AM184" s="27">
        <f t="shared" si="321"/>
        <v>-6968431.4327063486</v>
      </c>
      <c r="AN184" s="28">
        <f t="shared" si="299"/>
        <v>5264495.9672936499</v>
      </c>
      <c r="AP184" s="23">
        <v>8</v>
      </c>
      <c r="AQ184" s="23">
        <v>1940</v>
      </c>
      <c r="AR184" s="24" t="s">
        <v>50</v>
      </c>
      <c r="AS184" s="25">
        <f t="shared" si="322"/>
        <v>9.6666662022471428E-2</v>
      </c>
      <c r="AT184" s="25">
        <f t="shared" si="300"/>
        <v>0</v>
      </c>
      <c r="AU184" s="25">
        <f t="shared" si="301"/>
        <v>0</v>
      </c>
      <c r="AV184" s="25">
        <f t="shared" si="302"/>
        <v>9.6666663885116577E-2</v>
      </c>
      <c r="AW184" s="25">
        <f t="shared" si="303"/>
        <v>0</v>
      </c>
      <c r="AX184" s="25">
        <f t="shared" si="304"/>
        <v>0</v>
      </c>
      <c r="AY184" s="25">
        <f t="shared" si="305"/>
        <v>9.6666663885116577E-2</v>
      </c>
      <c r="AZ184" s="30"/>
      <c r="BA184" s="25">
        <f t="shared" si="306"/>
        <v>-9.999999962747097E-2</v>
      </c>
      <c r="BB184" s="25">
        <f t="shared" si="307"/>
        <v>0</v>
      </c>
      <c r="BC184" s="25">
        <f t="shared" si="308"/>
        <v>4.0745362639427185E-10</v>
      </c>
      <c r="BD184" s="25">
        <f t="shared" si="309"/>
        <v>-9.999999962747097E-2</v>
      </c>
      <c r="BE184" s="25">
        <f t="shared" si="310"/>
        <v>0</v>
      </c>
      <c r="BF184" s="25">
        <f t="shared" si="311"/>
        <v>0</v>
      </c>
      <c r="BG184" s="25">
        <f t="shared" si="312"/>
        <v>-9.999999962747097E-2</v>
      </c>
      <c r="BH184" s="25">
        <f t="shared" si="313"/>
        <v>-3.333335742354393E-3</v>
      </c>
    </row>
    <row r="185" spans="1:60" ht="15" x14ac:dyDescent="0.25">
      <c r="A185" s="23">
        <v>8</v>
      </c>
      <c r="B185" s="23">
        <v>1945</v>
      </c>
      <c r="C185" s="24" t="s">
        <v>51</v>
      </c>
      <c r="D185" s="25">
        <f t="shared" si="294"/>
        <v>1363812.179</v>
      </c>
      <c r="E185" s="25">
        <f>'App.2-BA_GRZ'!J414</f>
        <v>2974.3899999999994</v>
      </c>
      <c r="F185" s="1004"/>
      <c r="G185" s="25">
        <f t="shared" si="314"/>
        <v>1366786.5689999999</v>
      </c>
      <c r="H185" s="26">
        <v>278691.25</v>
      </c>
      <c r="I185" s="26">
        <v>0</v>
      </c>
      <c r="J185" s="27">
        <f t="shared" si="315"/>
        <v>1645477.8189999999</v>
      </c>
      <c r="K185" s="30"/>
      <c r="L185" s="25">
        <f t="shared" si="328"/>
        <v>-722165.3</v>
      </c>
      <c r="M185" s="25">
        <f>'App.2-BA_GRZ'!R414</f>
        <v>-2974.2</v>
      </c>
      <c r="N185" s="25"/>
      <c r="O185" s="25">
        <f t="shared" si="316"/>
        <v>-725139.5</v>
      </c>
      <c r="P185" s="26">
        <v>-122166.82</v>
      </c>
      <c r="Q185" s="26">
        <v>0</v>
      </c>
      <c r="R185" s="27">
        <f t="shared" si="317"/>
        <v>-847306.32000000007</v>
      </c>
      <c r="S185" s="28">
        <f t="shared" si="296"/>
        <v>798171.49899999984</v>
      </c>
      <c r="V185" s="23">
        <v>8</v>
      </c>
      <c r="W185" s="23">
        <v>1945</v>
      </c>
      <c r="X185" s="24" t="s">
        <v>51</v>
      </c>
      <c r="Y185" s="25">
        <f t="shared" si="297"/>
        <v>1363812.1790000002</v>
      </c>
      <c r="Z185" s="25">
        <v>2974.39</v>
      </c>
      <c r="AA185" s="25">
        <v>1.0000001639127731E-3</v>
      </c>
      <c r="AB185" s="25">
        <f t="shared" si="318"/>
        <v>1366786.5700000003</v>
      </c>
      <c r="AC185" s="26">
        <v>278691.25</v>
      </c>
      <c r="AD185" s="26">
        <v>0</v>
      </c>
      <c r="AE185" s="27">
        <f t="shared" si="319"/>
        <v>1645477.8200000003</v>
      </c>
      <c r="AF185" s="30"/>
      <c r="AG185" s="25">
        <f t="shared" si="329"/>
        <v>-722165.29999999981</v>
      </c>
      <c r="AH185" s="25">
        <v>-2974.2</v>
      </c>
      <c r="AI185" s="25">
        <v>0</v>
      </c>
      <c r="AJ185" s="25">
        <f t="shared" si="320"/>
        <v>-725139.49999999977</v>
      </c>
      <c r="AK185" s="26">
        <v>-122166.82</v>
      </c>
      <c r="AL185" s="26">
        <v>0</v>
      </c>
      <c r="AM185" s="27">
        <f t="shared" si="321"/>
        <v>-847306.31999999983</v>
      </c>
      <c r="AN185" s="28">
        <f t="shared" si="299"/>
        <v>798171.50000000047</v>
      </c>
      <c r="AP185" s="23">
        <v>8</v>
      </c>
      <c r="AQ185" s="23">
        <v>1945</v>
      </c>
      <c r="AR185" s="24" t="s">
        <v>51</v>
      </c>
      <c r="AS185" s="25">
        <f t="shared" si="322"/>
        <v>0</v>
      </c>
      <c r="AT185" s="25">
        <f t="shared" si="300"/>
        <v>0</v>
      </c>
      <c r="AU185" s="25">
        <f t="shared" si="301"/>
        <v>-1.0000001639127731E-3</v>
      </c>
      <c r="AV185" s="25">
        <f t="shared" si="302"/>
        <v>-1.0000003967434168E-3</v>
      </c>
      <c r="AW185" s="25">
        <f t="shared" si="303"/>
        <v>0</v>
      </c>
      <c r="AX185" s="25">
        <f t="shared" si="304"/>
        <v>0</v>
      </c>
      <c r="AY185" s="25">
        <f t="shared" si="305"/>
        <v>-1.0000003967434168E-3</v>
      </c>
      <c r="AZ185" s="30"/>
      <c r="BA185" s="25">
        <f t="shared" si="306"/>
        <v>0</v>
      </c>
      <c r="BB185" s="25">
        <f t="shared" si="307"/>
        <v>0</v>
      </c>
      <c r="BC185" s="25">
        <f t="shared" si="308"/>
        <v>0</v>
      </c>
      <c r="BD185" s="25">
        <f t="shared" si="309"/>
        <v>0</v>
      </c>
      <c r="BE185" s="25">
        <f t="shared" si="310"/>
        <v>0</v>
      </c>
      <c r="BF185" s="25">
        <f t="shared" si="311"/>
        <v>0</v>
      </c>
      <c r="BG185" s="25">
        <f t="shared" si="312"/>
        <v>0</v>
      </c>
      <c r="BH185" s="25">
        <f t="shared" si="313"/>
        <v>-1.0000006295740604E-3</v>
      </c>
    </row>
    <row r="186" spans="1:60" ht="15" x14ac:dyDescent="0.25">
      <c r="A186" s="23">
        <v>8</v>
      </c>
      <c r="B186" s="23">
        <v>1950</v>
      </c>
      <c r="C186" s="24" t="s">
        <v>52</v>
      </c>
      <c r="D186" s="25">
        <f t="shared" si="294"/>
        <v>0</v>
      </c>
      <c r="E186" s="25">
        <f>'App.2-BA_GRZ'!J415</f>
        <v>0</v>
      </c>
      <c r="F186" s="1004">
        <v>0</v>
      </c>
      <c r="G186" s="25">
        <f t="shared" si="314"/>
        <v>0</v>
      </c>
      <c r="H186" s="26">
        <v>0</v>
      </c>
      <c r="I186" s="26">
        <v>0</v>
      </c>
      <c r="J186" s="27">
        <f t="shared" si="315"/>
        <v>0</v>
      </c>
      <c r="K186" s="30"/>
      <c r="L186" s="25">
        <f t="shared" si="328"/>
        <v>0</v>
      </c>
      <c r="M186" s="25">
        <f>'App.2-BA_GRZ'!R415</f>
        <v>0</v>
      </c>
      <c r="N186" s="25">
        <v>0</v>
      </c>
      <c r="O186" s="25">
        <f t="shared" si="316"/>
        <v>0</v>
      </c>
      <c r="P186" s="26">
        <v>0</v>
      </c>
      <c r="Q186" s="26">
        <v>0</v>
      </c>
      <c r="R186" s="27">
        <f t="shared" si="317"/>
        <v>0</v>
      </c>
      <c r="S186" s="28">
        <f t="shared" si="296"/>
        <v>0</v>
      </c>
      <c r="V186" s="23">
        <v>8</v>
      </c>
      <c r="W186" s="23">
        <v>1950</v>
      </c>
      <c r="X186" s="24" t="s">
        <v>52</v>
      </c>
      <c r="Y186" s="25">
        <f t="shared" si="297"/>
        <v>0</v>
      </c>
      <c r="Z186" s="25">
        <v>0</v>
      </c>
      <c r="AA186" s="25">
        <v>0</v>
      </c>
      <c r="AB186" s="25">
        <f t="shared" si="318"/>
        <v>0</v>
      </c>
      <c r="AC186" s="26">
        <v>0</v>
      </c>
      <c r="AD186" s="26">
        <v>0</v>
      </c>
      <c r="AE186" s="27">
        <f t="shared" si="319"/>
        <v>0</v>
      </c>
      <c r="AF186" s="30"/>
      <c r="AG186" s="25">
        <f t="shared" si="329"/>
        <v>0</v>
      </c>
      <c r="AH186" s="25">
        <v>0</v>
      </c>
      <c r="AI186" s="25">
        <v>0</v>
      </c>
      <c r="AJ186" s="25">
        <f t="shared" si="320"/>
        <v>0</v>
      </c>
      <c r="AK186" s="26">
        <v>0</v>
      </c>
      <c r="AL186" s="26">
        <v>0</v>
      </c>
      <c r="AM186" s="27">
        <f t="shared" si="321"/>
        <v>0</v>
      </c>
      <c r="AN186" s="28">
        <f t="shared" si="299"/>
        <v>0</v>
      </c>
      <c r="AP186" s="23">
        <v>8</v>
      </c>
      <c r="AQ186" s="23">
        <v>1950</v>
      </c>
      <c r="AR186" s="24" t="s">
        <v>52</v>
      </c>
      <c r="AS186" s="25">
        <f t="shared" si="322"/>
        <v>0</v>
      </c>
      <c r="AT186" s="25">
        <f t="shared" si="300"/>
        <v>0</v>
      </c>
      <c r="AU186" s="25">
        <f t="shared" si="301"/>
        <v>0</v>
      </c>
      <c r="AV186" s="25">
        <f t="shared" si="302"/>
        <v>0</v>
      </c>
      <c r="AW186" s="25">
        <f t="shared" si="303"/>
        <v>0</v>
      </c>
      <c r="AX186" s="25">
        <f t="shared" si="304"/>
        <v>0</v>
      </c>
      <c r="AY186" s="25">
        <f t="shared" si="305"/>
        <v>0</v>
      </c>
      <c r="AZ186" s="30"/>
      <c r="BA186" s="25">
        <f t="shared" si="306"/>
        <v>0</v>
      </c>
      <c r="BB186" s="25">
        <f t="shared" si="307"/>
        <v>0</v>
      </c>
      <c r="BC186" s="25">
        <f t="shared" si="308"/>
        <v>0</v>
      </c>
      <c r="BD186" s="25">
        <f t="shared" si="309"/>
        <v>0</v>
      </c>
      <c r="BE186" s="25">
        <f t="shared" si="310"/>
        <v>0</v>
      </c>
      <c r="BF186" s="25">
        <f t="shared" si="311"/>
        <v>0</v>
      </c>
      <c r="BG186" s="25">
        <f t="shared" si="312"/>
        <v>0</v>
      </c>
      <c r="BH186" s="25">
        <f t="shared" si="313"/>
        <v>0</v>
      </c>
    </row>
    <row r="187" spans="1:60" ht="15" x14ac:dyDescent="0.25">
      <c r="A187" s="23">
        <v>8</v>
      </c>
      <c r="B187" s="23">
        <v>1955</v>
      </c>
      <c r="C187" s="24" t="s">
        <v>53</v>
      </c>
      <c r="D187" s="25">
        <f t="shared" si="294"/>
        <v>6242574.6082265154</v>
      </c>
      <c r="E187" s="25">
        <f>'App.2-BA_GRZ'!J416</f>
        <v>0</v>
      </c>
      <c r="F187" s="1004">
        <v>0</v>
      </c>
      <c r="G187" s="25">
        <f t="shared" si="314"/>
        <v>6242574.6082265154</v>
      </c>
      <c r="H187" s="26">
        <v>343826.74</v>
      </c>
      <c r="I187" s="26">
        <v>0</v>
      </c>
      <c r="J187" s="27">
        <f t="shared" si="315"/>
        <v>6586401.3482265156</v>
      </c>
      <c r="K187" s="30"/>
      <c r="L187" s="25">
        <f t="shared" si="328"/>
        <v>-4697607.0600000005</v>
      </c>
      <c r="M187" s="25">
        <f>'App.2-BA_GRZ'!R416</f>
        <v>0</v>
      </c>
      <c r="N187" s="25">
        <v>0</v>
      </c>
      <c r="O187" s="25">
        <f t="shared" si="316"/>
        <v>-4697607.0600000005</v>
      </c>
      <c r="P187" s="26">
        <v>-699966.42</v>
      </c>
      <c r="Q187" s="26">
        <v>0</v>
      </c>
      <c r="R187" s="27">
        <f t="shared" si="317"/>
        <v>-5397573.4800000004</v>
      </c>
      <c r="S187" s="28">
        <f t="shared" si="296"/>
        <v>1188827.8682265151</v>
      </c>
      <c r="V187" s="23">
        <v>8</v>
      </c>
      <c r="W187" s="23">
        <v>1955</v>
      </c>
      <c r="X187" s="24" t="s">
        <v>53</v>
      </c>
      <c r="Y187" s="25">
        <f t="shared" si="297"/>
        <v>6242574.6099999994</v>
      </c>
      <c r="Z187" s="25">
        <v>0</v>
      </c>
      <c r="AA187" s="25">
        <v>6.0000000521540642E-2</v>
      </c>
      <c r="AB187" s="25">
        <f t="shared" si="318"/>
        <v>6242574.6699999999</v>
      </c>
      <c r="AC187" s="26">
        <v>343826.74</v>
      </c>
      <c r="AD187" s="26">
        <v>0</v>
      </c>
      <c r="AE187" s="27">
        <f t="shared" si="319"/>
        <v>6586401.4100000001</v>
      </c>
      <c r="AF187" s="30"/>
      <c r="AG187" s="25">
        <f t="shared" si="329"/>
        <v>-4697607.0600000015</v>
      </c>
      <c r="AH187" s="25">
        <v>0</v>
      </c>
      <c r="AI187" s="25">
        <v>-0.15999999828636646</v>
      </c>
      <c r="AJ187" s="25">
        <f t="shared" si="320"/>
        <v>-4697607.22</v>
      </c>
      <c r="AK187" s="26">
        <v>-699966.42</v>
      </c>
      <c r="AL187" s="26">
        <v>0</v>
      </c>
      <c r="AM187" s="27">
        <f t="shared" si="321"/>
        <v>-5397573.6399999997</v>
      </c>
      <c r="AN187" s="28">
        <f t="shared" si="299"/>
        <v>1188827.7700000005</v>
      </c>
      <c r="AP187" s="23">
        <v>8</v>
      </c>
      <c r="AQ187" s="23">
        <v>1955</v>
      </c>
      <c r="AR187" s="24" t="s">
        <v>53</v>
      </c>
      <c r="AS187" s="25">
        <f t="shared" si="322"/>
        <v>-1.7734840512275696E-3</v>
      </c>
      <c r="AT187" s="25">
        <f t="shared" si="300"/>
        <v>0</v>
      </c>
      <c r="AU187" s="25">
        <f t="shared" si="301"/>
        <v>-6.0000000521540642E-2</v>
      </c>
      <c r="AV187" s="25">
        <f t="shared" si="302"/>
        <v>-6.1773484572768211E-2</v>
      </c>
      <c r="AW187" s="25">
        <f t="shared" si="303"/>
        <v>0</v>
      </c>
      <c r="AX187" s="25">
        <f t="shared" si="304"/>
        <v>0</v>
      </c>
      <c r="AY187" s="25">
        <f t="shared" si="305"/>
        <v>-6.1773484572768211E-2</v>
      </c>
      <c r="AZ187" s="30"/>
      <c r="BA187" s="25">
        <f t="shared" si="306"/>
        <v>0</v>
      </c>
      <c r="BB187" s="25">
        <f t="shared" si="307"/>
        <v>0</v>
      </c>
      <c r="BC187" s="25">
        <f t="shared" si="308"/>
        <v>0.15999999828636646</v>
      </c>
      <c r="BD187" s="25">
        <f t="shared" si="309"/>
        <v>0.15999999921768904</v>
      </c>
      <c r="BE187" s="25">
        <f t="shared" si="310"/>
        <v>0</v>
      </c>
      <c r="BF187" s="25">
        <f t="shared" si="311"/>
        <v>0</v>
      </c>
      <c r="BG187" s="25">
        <f t="shared" si="312"/>
        <v>0.15999999921768904</v>
      </c>
      <c r="BH187" s="25">
        <f t="shared" si="313"/>
        <v>9.8226514644920826E-2</v>
      </c>
    </row>
    <row r="188" spans="1:60" ht="15" x14ac:dyDescent="0.25">
      <c r="A188" s="23">
        <v>8</v>
      </c>
      <c r="B188" s="23">
        <v>1960</v>
      </c>
      <c r="C188" s="24" t="s">
        <v>54</v>
      </c>
      <c r="D188" s="25">
        <f t="shared" si="294"/>
        <v>3811380.54</v>
      </c>
      <c r="E188" s="25">
        <f>'App.2-BA_GRZ'!J417</f>
        <v>977198.70000000019</v>
      </c>
      <c r="F188" s="1004">
        <f>'Components (WA)'!B137</f>
        <v>-246757.61</v>
      </c>
      <c r="G188" s="25">
        <f t="shared" si="314"/>
        <v>4541821.63</v>
      </c>
      <c r="H188" s="26">
        <v>2303135.7599999998</v>
      </c>
      <c r="I188" s="26">
        <v>0</v>
      </c>
      <c r="J188" s="27">
        <f t="shared" si="315"/>
        <v>6844957.3899999997</v>
      </c>
      <c r="K188" s="30"/>
      <c r="L188" s="25">
        <f t="shared" si="328"/>
        <v>-319089.59999999998</v>
      </c>
      <c r="M188" s="25">
        <f>'App.2-BA_GRZ'!R417</f>
        <v>-501810.63365868205</v>
      </c>
      <c r="N188" s="25">
        <f>'Components (WA)'!C137</f>
        <v>9714.0400000000009</v>
      </c>
      <c r="O188" s="25">
        <f t="shared" si="316"/>
        <v>-811186.19365868205</v>
      </c>
      <c r="P188" s="26">
        <v>-365061.10815103818</v>
      </c>
      <c r="Q188" s="26">
        <v>0</v>
      </c>
      <c r="R188" s="27">
        <f t="shared" si="317"/>
        <v>-1176247.3018097202</v>
      </c>
      <c r="S188" s="28">
        <f t="shared" si="296"/>
        <v>5668710.0881902799</v>
      </c>
      <c r="V188" s="23">
        <v>8</v>
      </c>
      <c r="W188" s="23">
        <v>1960</v>
      </c>
      <c r="X188" s="24" t="s">
        <v>54</v>
      </c>
      <c r="Y188" s="25">
        <f t="shared" si="297"/>
        <v>3811380.54</v>
      </c>
      <c r="Z188" s="25">
        <v>977198.70000000019</v>
      </c>
      <c r="AA188" s="25">
        <v>-246757.6099999994</v>
      </c>
      <c r="AB188" s="25">
        <f t="shared" si="318"/>
        <v>4541821.6300000008</v>
      </c>
      <c r="AC188" s="26">
        <v>2303135.7599999998</v>
      </c>
      <c r="AD188" s="26">
        <v>0</v>
      </c>
      <c r="AE188" s="27">
        <f t="shared" si="319"/>
        <v>6844957.3900000006</v>
      </c>
      <c r="AF188" s="30"/>
      <c r="AG188" s="25">
        <f t="shared" si="329"/>
        <v>-319089.60000000003</v>
      </c>
      <c r="AH188" s="25">
        <v>-501810.633658682</v>
      </c>
      <c r="AI188" s="25">
        <v>9714.039999999979</v>
      </c>
      <c r="AJ188" s="25">
        <f t="shared" si="320"/>
        <v>-811186.19365868205</v>
      </c>
      <c r="AK188" s="26">
        <v>-365061.10815103818</v>
      </c>
      <c r="AL188" s="26">
        <v>0</v>
      </c>
      <c r="AM188" s="27">
        <f t="shared" si="321"/>
        <v>-1176247.3018097202</v>
      </c>
      <c r="AN188" s="28">
        <f t="shared" si="299"/>
        <v>5668710.0881902799</v>
      </c>
      <c r="AP188" s="23">
        <v>8</v>
      </c>
      <c r="AQ188" s="23">
        <v>1960</v>
      </c>
      <c r="AR188" s="24" t="s">
        <v>54</v>
      </c>
      <c r="AS188" s="25">
        <f t="shared" si="322"/>
        <v>0</v>
      </c>
      <c r="AT188" s="25">
        <f t="shared" si="300"/>
        <v>0</v>
      </c>
      <c r="AU188" s="25">
        <f t="shared" si="301"/>
        <v>-5.8207660913467407E-10</v>
      </c>
      <c r="AV188" s="25">
        <f t="shared" si="302"/>
        <v>0</v>
      </c>
      <c r="AW188" s="25">
        <f t="shared" si="303"/>
        <v>0</v>
      </c>
      <c r="AX188" s="25">
        <f t="shared" si="304"/>
        <v>0</v>
      </c>
      <c r="AY188" s="25">
        <f t="shared" si="305"/>
        <v>0</v>
      </c>
      <c r="AZ188" s="30"/>
      <c r="BA188" s="25">
        <f t="shared" si="306"/>
        <v>0</v>
      </c>
      <c r="BB188" s="25">
        <f t="shared" si="307"/>
        <v>0</v>
      </c>
      <c r="BC188" s="25">
        <f t="shared" si="308"/>
        <v>2.1827872842550278E-11</v>
      </c>
      <c r="BD188" s="25">
        <f t="shared" si="309"/>
        <v>0</v>
      </c>
      <c r="BE188" s="25">
        <f t="shared" si="310"/>
        <v>0</v>
      </c>
      <c r="BF188" s="25">
        <f t="shared" si="311"/>
        <v>0</v>
      </c>
      <c r="BG188" s="25">
        <f t="shared" si="312"/>
        <v>0</v>
      </c>
      <c r="BH188" s="25">
        <f t="shared" si="313"/>
        <v>0</v>
      </c>
    </row>
    <row r="189" spans="1:60" ht="25.5" x14ac:dyDescent="0.25">
      <c r="A189" s="1">
        <v>47</v>
      </c>
      <c r="B189" s="23">
        <v>1970</v>
      </c>
      <c r="C189" s="24" t="s">
        <v>55</v>
      </c>
      <c r="D189" s="25">
        <f t="shared" si="294"/>
        <v>0</v>
      </c>
      <c r="E189" s="25">
        <f>'App.2-BA_GRZ'!J418</f>
        <v>136371.49</v>
      </c>
      <c r="F189" s="1004">
        <v>0</v>
      </c>
      <c r="G189" s="25">
        <f t="shared" si="314"/>
        <v>136371.49</v>
      </c>
      <c r="H189" s="26">
        <v>0</v>
      </c>
      <c r="I189" s="26">
        <v>0</v>
      </c>
      <c r="J189" s="27">
        <f t="shared" si="315"/>
        <v>136371.49</v>
      </c>
      <c r="K189" s="30"/>
      <c r="L189" s="25">
        <f t="shared" si="328"/>
        <v>0</v>
      </c>
      <c r="M189" s="25">
        <f>'App.2-BA_GRZ'!R418</f>
        <v>-95341.42802510169</v>
      </c>
      <c r="N189" s="25">
        <v>0</v>
      </c>
      <c r="O189" s="25">
        <f t="shared" si="316"/>
        <v>-95341.42802510169</v>
      </c>
      <c r="P189" s="26">
        <v>-9052.2387062754224</v>
      </c>
      <c r="Q189" s="26">
        <v>0</v>
      </c>
      <c r="R189" s="27">
        <f t="shared" si="317"/>
        <v>-104393.66673137712</v>
      </c>
      <c r="S189" s="28">
        <f t="shared" si="296"/>
        <v>31977.823268622873</v>
      </c>
      <c r="V189" s="1">
        <v>47</v>
      </c>
      <c r="W189" s="23">
        <v>1970</v>
      </c>
      <c r="X189" s="24" t="s">
        <v>55</v>
      </c>
      <c r="Y189" s="25">
        <f t="shared" si="297"/>
        <v>0</v>
      </c>
      <c r="Z189" s="25">
        <v>136371.49</v>
      </c>
      <c r="AA189" s="25">
        <v>0</v>
      </c>
      <c r="AB189" s="25">
        <f t="shared" si="318"/>
        <v>136371.49</v>
      </c>
      <c r="AC189" s="26">
        <v>0</v>
      </c>
      <c r="AD189" s="26">
        <v>0</v>
      </c>
      <c r="AE189" s="27">
        <f t="shared" si="319"/>
        <v>136371.49</v>
      </c>
      <c r="AF189" s="30"/>
      <c r="AG189" s="25">
        <f t="shared" si="329"/>
        <v>0</v>
      </c>
      <c r="AH189" s="25">
        <v>-95341.42802510169</v>
      </c>
      <c r="AI189" s="25">
        <v>0</v>
      </c>
      <c r="AJ189" s="25">
        <f t="shared" si="320"/>
        <v>-95341.42802510169</v>
      </c>
      <c r="AK189" s="26">
        <v>-9052.2387062754224</v>
      </c>
      <c r="AL189" s="26">
        <v>0</v>
      </c>
      <c r="AM189" s="27">
        <f t="shared" si="321"/>
        <v>-104393.66673137712</v>
      </c>
      <c r="AN189" s="28">
        <f t="shared" si="299"/>
        <v>31977.823268622873</v>
      </c>
      <c r="AP189" s="1">
        <v>47</v>
      </c>
      <c r="AQ189" s="23">
        <v>1970</v>
      </c>
      <c r="AR189" s="24" t="s">
        <v>55</v>
      </c>
      <c r="AS189" s="25">
        <f t="shared" si="322"/>
        <v>0</v>
      </c>
      <c r="AT189" s="25">
        <f t="shared" si="300"/>
        <v>0</v>
      </c>
      <c r="AU189" s="25">
        <f t="shared" si="301"/>
        <v>0</v>
      </c>
      <c r="AV189" s="25">
        <f t="shared" si="302"/>
        <v>0</v>
      </c>
      <c r="AW189" s="25">
        <f t="shared" si="303"/>
        <v>0</v>
      </c>
      <c r="AX189" s="25">
        <f t="shared" si="304"/>
        <v>0</v>
      </c>
      <c r="AY189" s="25">
        <f t="shared" si="305"/>
        <v>0</v>
      </c>
      <c r="AZ189" s="30"/>
      <c r="BA189" s="25">
        <f t="shared" si="306"/>
        <v>0</v>
      </c>
      <c r="BB189" s="25">
        <f t="shared" si="307"/>
        <v>0</v>
      </c>
      <c r="BC189" s="25">
        <f t="shared" si="308"/>
        <v>0</v>
      </c>
      <c r="BD189" s="25">
        <f t="shared" si="309"/>
        <v>0</v>
      </c>
      <c r="BE189" s="25">
        <f t="shared" si="310"/>
        <v>0</v>
      </c>
      <c r="BF189" s="25">
        <f t="shared" si="311"/>
        <v>0</v>
      </c>
      <c r="BG189" s="25">
        <f t="shared" si="312"/>
        <v>0</v>
      </c>
      <c r="BH189" s="25">
        <f t="shared" si="313"/>
        <v>0</v>
      </c>
    </row>
    <row r="190" spans="1:60" ht="25.5" x14ac:dyDescent="0.25">
      <c r="A190" s="23">
        <v>47</v>
      </c>
      <c r="B190" s="23">
        <v>1975</v>
      </c>
      <c r="C190" s="24" t="s">
        <v>56</v>
      </c>
      <c r="D190" s="25">
        <f t="shared" si="294"/>
        <v>0</v>
      </c>
      <c r="E190" s="25">
        <f>'App.2-BA_GRZ'!J419</f>
        <v>0</v>
      </c>
      <c r="F190" s="1004">
        <v>0</v>
      </c>
      <c r="G190" s="25">
        <f t="shared" si="314"/>
        <v>0</v>
      </c>
      <c r="H190" s="26">
        <v>0</v>
      </c>
      <c r="I190" s="26">
        <v>0</v>
      </c>
      <c r="J190" s="27">
        <f t="shared" si="315"/>
        <v>0</v>
      </c>
      <c r="K190" s="30"/>
      <c r="L190" s="25">
        <f t="shared" si="328"/>
        <v>0</v>
      </c>
      <c r="M190" s="25">
        <f>'App.2-BA_GRZ'!R419</f>
        <v>0</v>
      </c>
      <c r="N190" s="25">
        <v>0</v>
      </c>
      <c r="O190" s="25">
        <f t="shared" si="316"/>
        <v>0</v>
      </c>
      <c r="P190" s="26">
        <v>0</v>
      </c>
      <c r="Q190" s="26">
        <v>0</v>
      </c>
      <c r="R190" s="27">
        <f t="shared" si="317"/>
        <v>0</v>
      </c>
      <c r="S190" s="28">
        <f t="shared" si="296"/>
        <v>0</v>
      </c>
      <c r="V190" s="23">
        <v>47</v>
      </c>
      <c r="W190" s="23">
        <v>1975</v>
      </c>
      <c r="X190" s="24" t="s">
        <v>56</v>
      </c>
      <c r="Y190" s="25">
        <f t="shared" si="297"/>
        <v>0</v>
      </c>
      <c r="Z190" s="25">
        <v>0</v>
      </c>
      <c r="AA190" s="25">
        <v>0</v>
      </c>
      <c r="AB190" s="25">
        <f t="shared" si="318"/>
        <v>0</v>
      </c>
      <c r="AC190" s="26">
        <v>0</v>
      </c>
      <c r="AD190" s="26">
        <v>0</v>
      </c>
      <c r="AE190" s="27">
        <f t="shared" si="319"/>
        <v>0</v>
      </c>
      <c r="AF190" s="30"/>
      <c r="AG190" s="25">
        <f t="shared" si="329"/>
        <v>0</v>
      </c>
      <c r="AH190" s="25">
        <v>0</v>
      </c>
      <c r="AI190" s="25">
        <v>0</v>
      </c>
      <c r="AJ190" s="25">
        <f t="shared" si="320"/>
        <v>0</v>
      </c>
      <c r="AK190" s="26">
        <v>0</v>
      </c>
      <c r="AL190" s="26">
        <v>0</v>
      </c>
      <c r="AM190" s="27">
        <f t="shared" si="321"/>
        <v>0</v>
      </c>
      <c r="AN190" s="28">
        <f t="shared" si="299"/>
        <v>0</v>
      </c>
      <c r="AP190" s="23">
        <v>47</v>
      </c>
      <c r="AQ190" s="23">
        <v>1975</v>
      </c>
      <c r="AR190" s="24" t="s">
        <v>56</v>
      </c>
      <c r="AS190" s="25">
        <f t="shared" si="322"/>
        <v>0</v>
      </c>
      <c r="AT190" s="25">
        <f t="shared" si="300"/>
        <v>0</v>
      </c>
      <c r="AU190" s="25">
        <f t="shared" si="301"/>
        <v>0</v>
      </c>
      <c r="AV190" s="25">
        <f t="shared" si="302"/>
        <v>0</v>
      </c>
      <c r="AW190" s="25">
        <f t="shared" si="303"/>
        <v>0</v>
      </c>
      <c r="AX190" s="25">
        <f t="shared" si="304"/>
        <v>0</v>
      </c>
      <c r="AY190" s="25">
        <f t="shared" si="305"/>
        <v>0</v>
      </c>
      <c r="AZ190" s="30"/>
      <c r="BA190" s="25">
        <f t="shared" si="306"/>
        <v>0</v>
      </c>
      <c r="BB190" s="25">
        <f t="shared" si="307"/>
        <v>0</v>
      </c>
      <c r="BC190" s="25">
        <f t="shared" si="308"/>
        <v>0</v>
      </c>
      <c r="BD190" s="25">
        <f t="shared" si="309"/>
        <v>0</v>
      </c>
      <c r="BE190" s="25">
        <f t="shared" si="310"/>
        <v>0</v>
      </c>
      <c r="BF190" s="25">
        <f t="shared" si="311"/>
        <v>0</v>
      </c>
      <c r="BG190" s="25">
        <f t="shared" si="312"/>
        <v>0</v>
      </c>
      <c r="BH190" s="25">
        <f t="shared" si="313"/>
        <v>0</v>
      </c>
    </row>
    <row r="191" spans="1:60" ht="15" x14ac:dyDescent="0.25">
      <c r="A191" s="23">
        <v>47</v>
      </c>
      <c r="B191" s="23">
        <v>1980</v>
      </c>
      <c r="C191" s="24" t="s">
        <v>57</v>
      </c>
      <c r="D191" s="25">
        <f t="shared" si="294"/>
        <v>32270378.285776664</v>
      </c>
      <c r="E191" s="25">
        <f>'App.2-BA_GRZ'!J420</f>
        <v>3321991.96</v>
      </c>
      <c r="F191" s="1004">
        <f>'Components (WA)'!B141</f>
        <v>0</v>
      </c>
      <c r="G191" s="25">
        <f t="shared" si="314"/>
        <v>35592370.245776661</v>
      </c>
      <c r="H191" s="26">
        <v>1954730.8699999989</v>
      </c>
      <c r="I191" s="26">
        <v>-48926.76</v>
      </c>
      <c r="J191" s="27">
        <f t="shared" si="315"/>
        <v>37498174.35577666</v>
      </c>
      <c r="K191" s="30"/>
      <c r="L191" s="25">
        <f t="shared" si="328"/>
        <v>-15857682.520000001</v>
      </c>
      <c r="M191" s="25">
        <f>'App.2-BA_GRZ'!R420</f>
        <v>-1658633.3443333337</v>
      </c>
      <c r="N191" s="25">
        <f>'Components (WA)'!C141</f>
        <v>-82365.129999997094</v>
      </c>
      <c r="O191" s="25">
        <f t="shared" si="316"/>
        <v>-17598680.994333334</v>
      </c>
      <c r="P191" s="26">
        <v>-2321827.4436666663</v>
      </c>
      <c r="Q191" s="26">
        <v>31403.53</v>
      </c>
      <c r="R191" s="27">
        <f t="shared" si="317"/>
        <v>-19889104.908</v>
      </c>
      <c r="S191" s="28">
        <f t="shared" si="296"/>
        <v>17609069.44777666</v>
      </c>
      <c r="V191" s="23">
        <v>47</v>
      </c>
      <c r="W191" s="23">
        <v>1980</v>
      </c>
      <c r="X191" s="24" t="s">
        <v>57</v>
      </c>
      <c r="Y191" s="25">
        <f t="shared" si="297"/>
        <v>32270378.289999995</v>
      </c>
      <c r="Z191" s="25">
        <v>3321991.96</v>
      </c>
      <c r="AA191" s="25">
        <v>0</v>
      </c>
      <c r="AB191" s="25">
        <f t="shared" si="318"/>
        <v>35592370.249999993</v>
      </c>
      <c r="AC191" s="26">
        <v>1954730.8699999989</v>
      </c>
      <c r="AD191" s="26">
        <v>-48926.76</v>
      </c>
      <c r="AE191" s="27">
        <f t="shared" si="319"/>
        <v>37498174.359999992</v>
      </c>
      <c r="AF191" s="30"/>
      <c r="AG191" s="25">
        <f t="shared" si="329"/>
        <v>-15857682.520000003</v>
      </c>
      <c r="AH191" s="25">
        <v>-1658633.3443333372</v>
      </c>
      <c r="AI191" s="25">
        <v>-82365.129999997094</v>
      </c>
      <c r="AJ191" s="25">
        <f t="shared" si="320"/>
        <v>-17598680.994333334</v>
      </c>
      <c r="AK191" s="26">
        <v>-2321827.4436666663</v>
      </c>
      <c r="AL191" s="26">
        <v>31403.53</v>
      </c>
      <c r="AM191" s="27">
        <f t="shared" si="321"/>
        <v>-19889104.908</v>
      </c>
      <c r="AN191" s="28">
        <f t="shared" si="299"/>
        <v>17609069.451999992</v>
      </c>
      <c r="AP191" s="23">
        <v>47</v>
      </c>
      <c r="AQ191" s="23">
        <v>1980</v>
      </c>
      <c r="AR191" s="24" t="s">
        <v>57</v>
      </c>
      <c r="AS191" s="25">
        <f t="shared" si="322"/>
        <v>-4.2233318090438843E-3</v>
      </c>
      <c r="AT191" s="25">
        <f t="shared" si="300"/>
        <v>0</v>
      </c>
      <c r="AU191" s="25">
        <f t="shared" si="301"/>
        <v>0</v>
      </c>
      <c r="AV191" s="25">
        <f t="shared" si="302"/>
        <v>-4.2233318090438843E-3</v>
      </c>
      <c r="AW191" s="25">
        <f t="shared" si="303"/>
        <v>0</v>
      </c>
      <c r="AX191" s="25">
        <f t="shared" si="304"/>
        <v>0</v>
      </c>
      <c r="AY191" s="25">
        <f t="shared" si="305"/>
        <v>-4.2233318090438843E-3</v>
      </c>
      <c r="AZ191" s="30"/>
      <c r="BA191" s="25">
        <f t="shared" si="306"/>
        <v>0</v>
      </c>
      <c r="BB191" s="25">
        <f t="shared" si="307"/>
        <v>3.4924596548080444E-9</v>
      </c>
      <c r="BC191" s="25">
        <f t="shared" si="308"/>
        <v>0</v>
      </c>
      <c r="BD191" s="25">
        <f t="shared" si="309"/>
        <v>0</v>
      </c>
      <c r="BE191" s="25">
        <f t="shared" si="310"/>
        <v>0</v>
      </c>
      <c r="BF191" s="25">
        <f t="shared" si="311"/>
        <v>0</v>
      </c>
      <c r="BG191" s="25">
        <f t="shared" si="312"/>
        <v>0</v>
      </c>
      <c r="BH191" s="25">
        <f t="shared" si="313"/>
        <v>-4.2233318090438843E-3</v>
      </c>
    </row>
    <row r="192" spans="1:60" ht="15" x14ac:dyDescent="0.25">
      <c r="A192" s="23">
        <v>47</v>
      </c>
      <c r="B192" s="23">
        <v>1985</v>
      </c>
      <c r="C192" s="24" t="s">
        <v>58</v>
      </c>
      <c r="D192" s="25">
        <f t="shared" si="294"/>
        <v>0</v>
      </c>
      <c r="E192" s="25">
        <f>'App.2-BA_GRZ'!J421</f>
        <v>6555.76</v>
      </c>
      <c r="F192" s="1004">
        <v>0</v>
      </c>
      <c r="G192" s="25">
        <f t="shared" si="314"/>
        <v>6555.76</v>
      </c>
      <c r="H192" s="26">
        <v>0</v>
      </c>
      <c r="I192" s="26">
        <v>0</v>
      </c>
      <c r="J192" s="27">
        <f t="shared" si="315"/>
        <v>6555.76</v>
      </c>
      <c r="K192" s="30"/>
      <c r="L192" s="25">
        <f t="shared" si="328"/>
        <v>0</v>
      </c>
      <c r="M192" s="25">
        <f>'App.2-BA_GRZ'!R421</f>
        <v>-6555.9</v>
      </c>
      <c r="N192" s="25">
        <v>0</v>
      </c>
      <c r="O192" s="25">
        <f t="shared" si="316"/>
        <v>-6555.9</v>
      </c>
      <c r="P192" s="26">
        <v>0</v>
      </c>
      <c r="Q192" s="26">
        <v>0</v>
      </c>
      <c r="R192" s="27">
        <f t="shared" si="317"/>
        <v>-6555.9</v>
      </c>
      <c r="S192" s="28">
        <f t="shared" si="296"/>
        <v>-0.13999999999941792</v>
      </c>
      <c r="V192" s="23">
        <v>47</v>
      </c>
      <c r="W192" s="23">
        <v>1985</v>
      </c>
      <c r="X192" s="24" t="s">
        <v>58</v>
      </c>
      <c r="Y192" s="25">
        <f t="shared" si="297"/>
        <v>0</v>
      </c>
      <c r="Z192" s="25">
        <v>6555.22</v>
      </c>
      <c r="AA192" s="25">
        <v>0</v>
      </c>
      <c r="AB192" s="25">
        <f t="shared" si="318"/>
        <v>6555.22</v>
      </c>
      <c r="AC192" s="26">
        <v>0</v>
      </c>
      <c r="AD192" s="26">
        <v>0</v>
      </c>
      <c r="AE192" s="27">
        <f t="shared" si="319"/>
        <v>6555.22</v>
      </c>
      <c r="AF192" s="30"/>
      <c r="AG192" s="25">
        <f t="shared" si="329"/>
        <v>0</v>
      </c>
      <c r="AH192" s="25">
        <v>-6554.98</v>
      </c>
      <c r="AI192" s="25">
        <v>0</v>
      </c>
      <c r="AJ192" s="25">
        <f t="shared" si="320"/>
        <v>-6554.98</v>
      </c>
      <c r="AK192" s="26">
        <v>0</v>
      </c>
      <c r="AL192" s="26">
        <v>0</v>
      </c>
      <c r="AM192" s="27">
        <f t="shared" si="321"/>
        <v>-6554.98</v>
      </c>
      <c r="AN192" s="28">
        <f t="shared" si="299"/>
        <v>0.24000000000069122</v>
      </c>
      <c r="AP192" s="23">
        <v>47</v>
      </c>
      <c r="AQ192" s="23">
        <v>1985</v>
      </c>
      <c r="AR192" s="24" t="s">
        <v>58</v>
      </c>
      <c r="AS192" s="25">
        <f t="shared" si="322"/>
        <v>0</v>
      </c>
      <c r="AT192" s="25">
        <f t="shared" si="300"/>
        <v>0.53999999999996362</v>
      </c>
      <c r="AU192" s="25">
        <f t="shared" si="301"/>
        <v>0</v>
      </c>
      <c r="AV192" s="25">
        <f t="shared" si="302"/>
        <v>0.53999999999996362</v>
      </c>
      <c r="AW192" s="25">
        <f t="shared" si="303"/>
        <v>0</v>
      </c>
      <c r="AX192" s="25">
        <f t="shared" si="304"/>
        <v>0</v>
      </c>
      <c r="AY192" s="25">
        <f t="shared" si="305"/>
        <v>0.53999999999996362</v>
      </c>
      <c r="AZ192" s="30"/>
      <c r="BA192" s="25">
        <f t="shared" si="306"/>
        <v>0</v>
      </c>
      <c r="BB192" s="25">
        <f t="shared" si="307"/>
        <v>-0.92000000000007276</v>
      </c>
      <c r="BC192" s="25">
        <f t="shared" si="308"/>
        <v>0</v>
      </c>
      <c r="BD192" s="25">
        <f t="shared" si="309"/>
        <v>-0.92000000000007276</v>
      </c>
      <c r="BE192" s="25">
        <f t="shared" si="310"/>
        <v>0</v>
      </c>
      <c r="BF192" s="25">
        <f t="shared" si="311"/>
        <v>0</v>
      </c>
      <c r="BG192" s="25">
        <f t="shared" si="312"/>
        <v>-0.92000000000007276</v>
      </c>
      <c r="BH192" s="25">
        <f t="shared" si="313"/>
        <v>-0.38000000000010914</v>
      </c>
    </row>
    <row r="193" spans="1:60" ht="15" x14ac:dyDescent="0.25">
      <c r="A193" s="1">
        <v>47</v>
      </c>
      <c r="B193" s="23">
        <v>1990</v>
      </c>
      <c r="C193" s="31" t="s">
        <v>59</v>
      </c>
      <c r="D193" s="25">
        <f t="shared" si="294"/>
        <v>0</v>
      </c>
      <c r="E193" s="25">
        <f>'App.2-BA_GRZ'!J422</f>
        <v>0</v>
      </c>
      <c r="F193" s="1004">
        <v>0</v>
      </c>
      <c r="G193" s="25">
        <f t="shared" si="314"/>
        <v>0</v>
      </c>
      <c r="H193" s="26">
        <v>0</v>
      </c>
      <c r="I193" s="26">
        <v>0</v>
      </c>
      <c r="J193" s="27">
        <f t="shared" si="315"/>
        <v>0</v>
      </c>
      <c r="K193" s="30"/>
      <c r="L193" s="25">
        <f t="shared" si="328"/>
        <v>0</v>
      </c>
      <c r="M193" s="25">
        <f>'App.2-BA_GRZ'!R422</f>
        <v>0</v>
      </c>
      <c r="N193" s="25">
        <v>0</v>
      </c>
      <c r="O193" s="25">
        <f t="shared" si="316"/>
        <v>0</v>
      </c>
      <c r="P193" s="26">
        <v>0</v>
      </c>
      <c r="Q193" s="26">
        <v>0</v>
      </c>
      <c r="R193" s="27">
        <f t="shared" si="317"/>
        <v>0</v>
      </c>
      <c r="S193" s="28">
        <f t="shared" si="296"/>
        <v>0</v>
      </c>
      <c r="V193" s="1">
        <v>47</v>
      </c>
      <c r="W193" s="23">
        <v>1990</v>
      </c>
      <c r="X193" s="31" t="s">
        <v>59</v>
      </c>
      <c r="Y193" s="25">
        <f t="shared" si="297"/>
        <v>0</v>
      </c>
      <c r="Z193" s="25">
        <v>0</v>
      </c>
      <c r="AA193" s="25">
        <v>0</v>
      </c>
      <c r="AB193" s="25">
        <f t="shared" si="318"/>
        <v>0</v>
      </c>
      <c r="AC193" s="26">
        <v>0</v>
      </c>
      <c r="AD193" s="26">
        <v>0</v>
      </c>
      <c r="AE193" s="27">
        <f t="shared" si="319"/>
        <v>0</v>
      </c>
      <c r="AF193" s="30"/>
      <c r="AG193" s="25">
        <f t="shared" si="329"/>
        <v>0</v>
      </c>
      <c r="AH193" s="25">
        <v>0</v>
      </c>
      <c r="AI193" s="25">
        <v>0</v>
      </c>
      <c r="AJ193" s="25">
        <f t="shared" si="320"/>
        <v>0</v>
      </c>
      <c r="AK193" s="26">
        <v>0</v>
      </c>
      <c r="AL193" s="26">
        <v>0</v>
      </c>
      <c r="AM193" s="27">
        <f t="shared" si="321"/>
        <v>0</v>
      </c>
      <c r="AN193" s="28">
        <f t="shared" si="299"/>
        <v>0</v>
      </c>
      <c r="AP193" s="1">
        <v>47</v>
      </c>
      <c r="AQ193" s="23">
        <v>1990</v>
      </c>
      <c r="AR193" s="31" t="s">
        <v>59</v>
      </c>
      <c r="AS193" s="25">
        <f t="shared" si="322"/>
        <v>0</v>
      </c>
      <c r="AT193" s="25">
        <f t="shared" si="300"/>
        <v>0</v>
      </c>
      <c r="AU193" s="25">
        <f t="shared" si="301"/>
        <v>0</v>
      </c>
      <c r="AV193" s="25">
        <f t="shared" si="302"/>
        <v>0</v>
      </c>
      <c r="AW193" s="25">
        <f t="shared" si="303"/>
        <v>0</v>
      </c>
      <c r="AX193" s="25">
        <f t="shared" si="304"/>
        <v>0</v>
      </c>
      <c r="AY193" s="25">
        <f t="shared" si="305"/>
        <v>0</v>
      </c>
      <c r="AZ193" s="30"/>
      <c r="BA193" s="25">
        <f t="shared" si="306"/>
        <v>0</v>
      </c>
      <c r="BB193" s="25">
        <f t="shared" si="307"/>
        <v>0</v>
      </c>
      <c r="BC193" s="25">
        <f t="shared" si="308"/>
        <v>0</v>
      </c>
      <c r="BD193" s="25">
        <f t="shared" si="309"/>
        <v>0</v>
      </c>
      <c r="BE193" s="25">
        <f t="shared" si="310"/>
        <v>0</v>
      </c>
      <c r="BF193" s="25">
        <f t="shared" si="311"/>
        <v>0</v>
      </c>
      <c r="BG193" s="25">
        <f t="shared" si="312"/>
        <v>0</v>
      </c>
      <c r="BH193" s="25">
        <f t="shared" si="313"/>
        <v>0</v>
      </c>
    </row>
    <row r="194" spans="1:60" ht="15" x14ac:dyDescent="0.25">
      <c r="A194" s="23">
        <v>47</v>
      </c>
      <c r="B194" s="23">
        <v>1995</v>
      </c>
      <c r="C194" s="24" t="s">
        <v>60</v>
      </c>
      <c r="D194" s="25">
        <f t="shared" si="294"/>
        <v>-240986781.17000002</v>
      </c>
      <c r="E194" s="25">
        <f>'App.2-BA_GRZ'!J423</f>
        <v>-25539471.899999999</v>
      </c>
      <c r="F194" s="1004">
        <f>'Components (WA)'!B148</f>
        <v>240986781.69999999</v>
      </c>
      <c r="G194" s="25">
        <f t="shared" si="314"/>
        <v>-25539471.370000035</v>
      </c>
      <c r="H194" s="26">
        <v>0</v>
      </c>
      <c r="I194" s="26">
        <v>0</v>
      </c>
      <c r="J194" s="27">
        <f t="shared" si="315"/>
        <v>-25539471.370000035</v>
      </c>
      <c r="K194" s="30"/>
      <c r="L194" s="25">
        <f t="shared" si="328"/>
        <v>65393892.600000001</v>
      </c>
      <c r="M194" s="25">
        <f>'App.2-BA_GRZ'!R423</f>
        <v>5861158.5467927326</v>
      </c>
      <c r="N194" s="25">
        <f>'Components (WA)'!C148</f>
        <v>-65393892.760000005</v>
      </c>
      <c r="O194" s="25">
        <f t="shared" si="316"/>
        <v>5861158.3867927343</v>
      </c>
      <c r="P194" s="26">
        <v>661296</v>
      </c>
      <c r="Q194" s="26">
        <v>0</v>
      </c>
      <c r="R194" s="27">
        <f t="shared" si="317"/>
        <v>6522454.3867927343</v>
      </c>
      <c r="S194" s="28">
        <f t="shared" si="296"/>
        <v>-19017016.9832073</v>
      </c>
      <c r="V194" s="23">
        <v>47</v>
      </c>
      <c r="W194" s="23">
        <v>1995</v>
      </c>
      <c r="X194" s="24" t="s">
        <v>60</v>
      </c>
      <c r="Y194" s="25">
        <f t="shared" si="297"/>
        <v>-240986781.16999999</v>
      </c>
      <c r="Z194" s="25">
        <v>-25539471.899999999</v>
      </c>
      <c r="AA194" s="25">
        <v>240986782.64999998</v>
      </c>
      <c r="AB194" s="25">
        <f t="shared" si="318"/>
        <v>-25539470.420000017</v>
      </c>
      <c r="AC194" s="26">
        <v>0</v>
      </c>
      <c r="AD194" s="26">
        <v>0</v>
      </c>
      <c r="AE194" s="27">
        <f t="shared" si="319"/>
        <v>-25539470.420000017</v>
      </c>
      <c r="AF194" s="30"/>
      <c r="AG194" s="25">
        <f t="shared" si="329"/>
        <v>65393892.600000009</v>
      </c>
      <c r="AH194" s="25">
        <v>5861158.5467927298</v>
      </c>
      <c r="AI194" s="25">
        <v>-65393892.600000001</v>
      </c>
      <c r="AJ194" s="25">
        <f t="shared" si="320"/>
        <v>5861158.5467927381</v>
      </c>
      <c r="AK194" s="26">
        <v>661296</v>
      </c>
      <c r="AL194" s="26">
        <v>0</v>
      </c>
      <c r="AM194" s="27">
        <f t="shared" si="321"/>
        <v>6522454.5467927381</v>
      </c>
      <c r="AN194" s="28">
        <f t="shared" si="299"/>
        <v>-19017015.873207279</v>
      </c>
      <c r="AP194" s="23">
        <v>47</v>
      </c>
      <c r="AQ194" s="23">
        <v>1995</v>
      </c>
      <c r="AR194" s="24" t="s">
        <v>60</v>
      </c>
      <c r="AS194" s="25">
        <f t="shared" si="322"/>
        <v>0</v>
      </c>
      <c r="AT194" s="25">
        <f t="shared" si="300"/>
        <v>0</v>
      </c>
      <c r="AU194" s="25">
        <f t="shared" si="301"/>
        <v>-0.94999998807907104</v>
      </c>
      <c r="AV194" s="25">
        <f t="shared" si="302"/>
        <v>-0.95000001788139343</v>
      </c>
      <c r="AW194" s="25">
        <f t="shared" si="303"/>
        <v>0</v>
      </c>
      <c r="AX194" s="25">
        <f t="shared" si="304"/>
        <v>0</v>
      </c>
      <c r="AY194" s="25">
        <f t="shared" si="305"/>
        <v>-0.95000001788139343</v>
      </c>
      <c r="AZ194" s="30"/>
      <c r="BA194" s="25">
        <f t="shared" si="306"/>
        <v>0</v>
      </c>
      <c r="BB194" s="25">
        <f t="shared" si="307"/>
        <v>0</v>
      </c>
      <c r="BC194" s="25">
        <f t="shared" si="308"/>
        <v>-0.16000000387430191</v>
      </c>
      <c r="BD194" s="25">
        <f t="shared" si="309"/>
        <v>-0.16000000387430191</v>
      </c>
      <c r="BE194" s="25">
        <f t="shared" si="310"/>
        <v>0</v>
      </c>
      <c r="BF194" s="25">
        <f t="shared" si="311"/>
        <v>0</v>
      </c>
      <c r="BG194" s="25">
        <f t="shared" si="312"/>
        <v>-0.16000000387430191</v>
      </c>
      <c r="BH194" s="25">
        <f t="shared" si="313"/>
        <v>-1.1100000217556953</v>
      </c>
    </row>
    <row r="195" spans="1:60" ht="25.5" x14ac:dyDescent="0.25">
      <c r="A195" s="32"/>
      <c r="B195" s="32" t="s">
        <v>61</v>
      </c>
      <c r="C195" s="48" t="s">
        <v>62</v>
      </c>
      <c r="D195" s="25">
        <f t="shared" ref="D195:D197" si="330">J123</f>
        <v>-1026989.5</v>
      </c>
      <c r="E195" s="25">
        <f>'App.2-BA_GRZ'!J424</f>
        <v>0</v>
      </c>
      <c r="F195" s="1004">
        <f>'Components (WA)'!B149</f>
        <v>1026989.5</v>
      </c>
      <c r="G195" s="25">
        <f t="shared" ref="G195" si="331">SUM(D195:F195)</f>
        <v>0</v>
      </c>
      <c r="H195" s="26">
        <v>0</v>
      </c>
      <c r="I195" s="26">
        <v>0</v>
      </c>
      <c r="J195" s="27">
        <f t="shared" si="315"/>
        <v>0</v>
      </c>
      <c r="L195" s="25">
        <f t="shared" ref="L195:L197" si="332">R123</f>
        <v>310349.40000000002</v>
      </c>
      <c r="M195" s="25">
        <f>'App.2-BA_GRZ'!R424</f>
        <v>0</v>
      </c>
      <c r="N195" s="25">
        <f>'Components (WA)'!C149</f>
        <v>-310349.26</v>
      </c>
      <c r="O195" s="25">
        <f t="shared" si="316"/>
        <v>0.14000000001396984</v>
      </c>
      <c r="P195" s="26">
        <v>0</v>
      </c>
      <c r="Q195" s="26">
        <v>0</v>
      </c>
      <c r="R195" s="27">
        <f t="shared" si="317"/>
        <v>0.14000000001396984</v>
      </c>
      <c r="S195" s="28">
        <f t="shared" si="296"/>
        <v>0.14000000001396984</v>
      </c>
      <c r="V195" s="32"/>
      <c r="W195" s="32" t="s">
        <v>61</v>
      </c>
      <c r="X195" s="48" t="s">
        <v>62</v>
      </c>
      <c r="Y195" s="25">
        <f t="shared" si="297"/>
        <v>-1026989.5</v>
      </c>
      <c r="Z195" s="25">
        <v>0</v>
      </c>
      <c r="AA195" s="25">
        <v>1026989.5</v>
      </c>
      <c r="AB195" s="25">
        <f t="shared" ref="AB195" si="333">SUM(Y195:AA195)</f>
        <v>0</v>
      </c>
      <c r="AC195" s="26">
        <v>0</v>
      </c>
      <c r="AD195" s="26">
        <v>0</v>
      </c>
      <c r="AE195" s="27">
        <f t="shared" si="319"/>
        <v>0</v>
      </c>
      <c r="AG195" s="25">
        <f t="shared" si="329"/>
        <v>310349</v>
      </c>
      <c r="AH195" s="25">
        <v>0</v>
      </c>
      <c r="AI195" s="25">
        <v>-310349</v>
      </c>
      <c r="AJ195" s="25">
        <f t="shared" si="320"/>
        <v>0</v>
      </c>
      <c r="AK195" s="26">
        <v>0</v>
      </c>
      <c r="AL195" s="26">
        <v>0</v>
      </c>
      <c r="AM195" s="27">
        <f t="shared" si="321"/>
        <v>0</v>
      </c>
      <c r="AN195" s="28">
        <f t="shared" si="299"/>
        <v>0</v>
      </c>
      <c r="AP195" s="32"/>
      <c r="AQ195" s="32" t="s">
        <v>61</v>
      </c>
      <c r="AR195" s="48" t="s">
        <v>62</v>
      </c>
      <c r="AS195" s="25">
        <f t="shared" si="322"/>
        <v>0</v>
      </c>
      <c r="AT195" s="25">
        <f t="shared" si="300"/>
        <v>0</v>
      </c>
      <c r="AU195" s="25">
        <f t="shared" si="301"/>
        <v>0</v>
      </c>
      <c r="AV195" s="25">
        <f t="shared" si="302"/>
        <v>0</v>
      </c>
      <c r="AW195" s="25">
        <f t="shared" si="303"/>
        <v>0</v>
      </c>
      <c r="AX195" s="25">
        <f t="shared" si="304"/>
        <v>0</v>
      </c>
      <c r="AY195" s="25">
        <f t="shared" si="305"/>
        <v>0</v>
      </c>
      <c r="BA195" s="25">
        <f t="shared" si="306"/>
        <v>0.40000000002328306</v>
      </c>
      <c r="BB195" s="25">
        <f t="shared" si="307"/>
        <v>0</v>
      </c>
      <c r="BC195" s="25">
        <f t="shared" si="308"/>
        <v>-0.26000000000931323</v>
      </c>
      <c r="BD195" s="25">
        <f t="shared" si="309"/>
        <v>0.14000000001396984</v>
      </c>
      <c r="BE195" s="25">
        <f t="shared" si="310"/>
        <v>0</v>
      </c>
      <c r="BF195" s="25">
        <f t="shared" si="311"/>
        <v>0</v>
      </c>
      <c r="BG195" s="25">
        <f t="shared" si="312"/>
        <v>0.14000000001396984</v>
      </c>
      <c r="BH195" s="25">
        <f t="shared" si="313"/>
        <v>0.14000000001396984</v>
      </c>
    </row>
    <row r="196" spans="1:60" ht="15" x14ac:dyDescent="0.25">
      <c r="A196" s="23">
        <v>47</v>
      </c>
      <c r="B196" s="23">
        <v>2440</v>
      </c>
      <c r="C196" s="24" t="s">
        <v>63</v>
      </c>
      <c r="D196" s="25">
        <f t="shared" si="330"/>
        <v>-387612323</v>
      </c>
      <c r="E196" s="25">
        <f>'App.2-BA_GRZ'!J425</f>
        <v>-31280336.210000001</v>
      </c>
      <c r="F196" s="1004">
        <f>'Components (WA)'!B147</f>
        <v>0</v>
      </c>
      <c r="G196" s="25">
        <f t="shared" si="314"/>
        <v>-418892659.20999998</v>
      </c>
      <c r="H196" s="26">
        <v>-45476459.659999996</v>
      </c>
      <c r="I196" s="26">
        <v>725150.19000000006</v>
      </c>
      <c r="J196" s="27">
        <f t="shared" si="315"/>
        <v>-463643968.68000001</v>
      </c>
      <c r="L196" s="25">
        <f t="shared" si="332"/>
        <v>31291116.420000002</v>
      </c>
      <c r="M196" s="25">
        <f>'App.2-BA_GRZ'!R425</f>
        <v>4007769.2484003333</v>
      </c>
      <c r="N196" s="25">
        <f>'Components (WA)'!C147</f>
        <v>169.84999999403954</v>
      </c>
      <c r="O196" s="25">
        <f t="shared" si="316"/>
        <v>35299055.518400326</v>
      </c>
      <c r="P196" s="26">
        <v>11057051.170839839</v>
      </c>
      <c r="Q196" s="26">
        <v>-68056.23</v>
      </c>
      <c r="R196" s="27">
        <f t="shared" si="317"/>
        <v>46288050.459240168</v>
      </c>
      <c r="S196" s="28">
        <f t="shared" si="296"/>
        <v>-417355918.22075987</v>
      </c>
      <c r="V196" s="23">
        <v>47</v>
      </c>
      <c r="W196" s="23">
        <v>2440</v>
      </c>
      <c r="X196" s="24" t="s">
        <v>63</v>
      </c>
      <c r="Y196" s="25">
        <f t="shared" si="297"/>
        <v>-387612323.00999999</v>
      </c>
      <c r="Z196" s="25">
        <v>-31280336.210000001</v>
      </c>
      <c r="AA196" s="25">
        <v>0.27999997138977051</v>
      </c>
      <c r="AB196" s="25">
        <f t="shared" si="318"/>
        <v>-418892658.94</v>
      </c>
      <c r="AC196" s="26">
        <v>-45476459.659999996</v>
      </c>
      <c r="AD196" s="26">
        <v>725150.19000000006</v>
      </c>
      <c r="AE196" s="27">
        <f t="shared" si="319"/>
        <v>-463643968.41000003</v>
      </c>
      <c r="AG196" s="25">
        <f t="shared" si="329"/>
        <v>31291116.430000003</v>
      </c>
      <c r="AH196" s="25">
        <v>4007769.2500000005</v>
      </c>
      <c r="AI196" s="25">
        <v>169.84999999403954</v>
      </c>
      <c r="AJ196" s="25">
        <f t="shared" si="320"/>
        <v>35299055.530000001</v>
      </c>
      <c r="AK196" s="26">
        <v>11057051.170839839</v>
      </c>
      <c r="AL196" s="26">
        <v>-68056.23</v>
      </c>
      <c r="AM196" s="27">
        <f t="shared" si="321"/>
        <v>46288050.470839843</v>
      </c>
      <c r="AN196" s="28">
        <f t="shared" si="299"/>
        <v>-417355917.93916017</v>
      </c>
      <c r="AP196" s="23">
        <v>47</v>
      </c>
      <c r="AQ196" s="23">
        <v>2440</v>
      </c>
      <c r="AR196" s="24" t="s">
        <v>63</v>
      </c>
      <c r="AS196" s="25">
        <f t="shared" si="322"/>
        <v>9.9999904632568359E-3</v>
      </c>
      <c r="AT196" s="25">
        <f t="shared" si="300"/>
        <v>0</v>
      </c>
      <c r="AU196" s="25">
        <f t="shared" si="301"/>
        <v>-0.27999997138977051</v>
      </c>
      <c r="AV196" s="25">
        <f t="shared" si="302"/>
        <v>-0.26999998092651367</v>
      </c>
      <c r="AW196" s="25">
        <f t="shared" si="303"/>
        <v>0</v>
      </c>
      <c r="AX196" s="25">
        <f t="shared" si="304"/>
        <v>0</v>
      </c>
      <c r="AY196" s="25">
        <f t="shared" si="305"/>
        <v>-0.26999998092651367</v>
      </c>
      <c r="BA196" s="25">
        <f t="shared" si="306"/>
        <v>-1.0000001639127731E-2</v>
      </c>
      <c r="BB196" s="25">
        <f t="shared" si="307"/>
        <v>-1.5996671281754971E-3</v>
      </c>
      <c r="BC196" s="25">
        <f t="shared" si="308"/>
        <v>0</v>
      </c>
      <c r="BD196" s="25">
        <f t="shared" si="309"/>
        <v>-1.1599674820899963E-2</v>
      </c>
      <c r="BE196" s="25">
        <f t="shared" si="310"/>
        <v>0</v>
      </c>
      <c r="BF196" s="25">
        <f t="shared" si="311"/>
        <v>0</v>
      </c>
      <c r="BG196" s="25">
        <f t="shared" si="312"/>
        <v>-1.1599674820899963E-2</v>
      </c>
      <c r="BH196" s="25">
        <f t="shared" si="313"/>
        <v>-0.28159970045089722</v>
      </c>
    </row>
    <row r="197" spans="1:60" ht="25.5" x14ac:dyDescent="0.25">
      <c r="A197" s="32"/>
      <c r="B197" s="32" t="s">
        <v>64</v>
      </c>
      <c r="C197" s="37" t="s">
        <v>78</v>
      </c>
      <c r="D197" s="25">
        <f t="shared" si="330"/>
        <v>-1273198.73</v>
      </c>
      <c r="E197" s="25">
        <f>'App.2-BA_GRZ'!J426</f>
        <v>0</v>
      </c>
      <c r="F197" s="1004">
        <v>0</v>
      </c>
      <c r="G197" s="25">
        <f t="shared" ref="G197" si="334">SUM(D197:F197)</f>
        <v>-1273198.73</v>
      </c>
      <c r="H197" s="26">
        <v>0</v>
      </c>
      <c r="I197" s="26">
        <v>0</v>
      </c>
      <c r="J197" s="27">
        <f t="shared" si="315"/>
        <v>-1273198.73</v>
      </c>
      <c r="L197" s="25">
        <f t="shared" si="332"/>
        <v>321044.47999999998</v>
      </c>
      <c r="M197" s="25">
        <f>'App.2-BA_GRZ'!R426</f>
        <v>0</v>
      </c>
      <c r="N197" s="25">
        <v>0</v>
      </c>
      <c r="O197" s="25">
        <f t="shared" si="316"/>
        <v>321044.47999999998</v>
      </c>
      <c r="P197" s="26">
        <v>50945.96</v>
      </c>
      <c r="Q197" s="26">
        <v>0</v>
      </c>
      <c r="R197" s="27">
        <f>O197+P197+Q197</f>
        <v>371990.44</v>
      </c>
      <c r="S197" s="28">
        <f t="shared" si="296"/>
        <v>-901208.29</v>
      </c>
      <c r="V197" s="32"/>
      <c r="W197" s="32" t="s">
        <v>64</v>
      </c>
      <c r="X197" s="37" t="s">
        <v>78</v>
      </c>
      <c r="Y197" s="25">
        <f t="shared" si="297"/>
        <v>-1273198.73</v>
      </c>
      <c r="Z197" s="25">
        <v>0</v>
      </c>
      <c r="AA197" s="25">
        <v>0</v>
      </c>
      <c r="AB197" s="25">
        <f t="shared" ref="AB197" si="335">SUM(Y197:AA197)</f>
        <v>-1273198.73</v>
      </c>
      <c r="AC197" s="26">
        <v>0</v>
      </c>
      <c r="AD197" s="26">
        <v>0</v>
      </c>
      <c r="AE197" s="27">
        <f t="shared" si="319"/>
        <v>-1273198.73</v>
      </c>
      <c r="AG197" s="25">
        <f t="shared" si="329"/>
        <v>321044.47999999998</v>
      </c>
      <c r="AH197" s="25">
        <v>0</v>
      </c>
      <c r="AI197" s="25">
        <v>0</v>
      </c>
      <c r="AJ197" s="25">
        <f t="shared" si="320"/>
        <v>321044.47999999998</v>
      </c>
      <c r="AK197" s="26">
        <v>50945.96</v>
      </c>
      <c r="AL197" s="26">
        <v>0</v>
      </c>
      <c r="AM197" s="27">
        <f>AJ197+AK197+AL197</f>
        <v>371990.44</v>
      </c>
      <c r="AN197" s="28">
        <f t="shared" si="299"/>
        <v>-901208.29</v>
      </c>
      <c r="AP197" s="32"/>
      <c r="AQ197" s="32" t="s">
        <v>64</v>
      </c>
      <c r="AR197" s="37" t="s">
        <v>78</v>
      </c>
      <c r="AS197" s="25">
        <f t="shared" si="322"/>
        <v>0</v>
      </c>
      <c r="AT197" s="25">
        <f t="shared" si="300"/>
        <v>0</v>
      </c>
      <c r="AU197" s="25">
        <f t="shared" si="301"/>
        <v>0</v>
      </c>
      <c r="AV197" s="25">
        <f t="shared" si="302"/>
        <v>0</v>
      </c>
      <c r="AW197" s="25">
        <f t="shared" si="303"/>
        <v>0</v>
      </c>
      <c r="AX197" s="25">
        <f t="shared" si="304"/>
        <v>0</v>
      </c>
      <c r="AY197" s="25">
        <f t="shared" si="305"/>
        <v>0</v>
      </c>
      <c r="BA197" s="25">
        <f t="shared" si="306"/>
        <v>0</v>
      </c>
      <c r="BB197" s="25">
        <f t="shared" si="307"/>
        <v>0</v>
      </c>
      <c r="BC197" s="25">
        <f t="shared" si="308"/>
        <v>0</v>
      </c>
      <c r="BD197" s="25">
        <f t="shared" si="309"/>
        <v>0</v>
      </c>
      <c r="BE197" s="25">
        <f t="shared" si="310"/>
        <v>0</v>
      </c>
      <c r="BF197" s="25">
        <f t="shared" si="311"/>
        <v>0</v>
      </c>
      <c r="BG197" s="25">
        <f t="shared" si="312"/>
        <v>0</v>
      </c>
      <c r="BH197" s="25">
        <f t="shared" si="313"/>
        <v>0</v>
      </c>
    </row>
    <row r="198" spans="1:60" ht="15" x14ac:dyDescent="0.25">
      <c r="A198" s="32"/>
      <c r="B198" s="32">
        <v>2005</v>
      </c>
      <c r="C198" s="33" t="s">
        <v>66</v>
      </c>
      <c r="D198" s="25">
        <f t="shared" ref="D198:D203" si="336">J126</f>
        <v>18832445.66</v>
      </c>
      <c r="E198" s="25">
        <f>'App.2-BA_GRZ'!J427</f>
        <v>0</v>
      </c>
      <c r="F198" s="1004">
        <v>0</v>
      </c>
      <c r="G198" s="25">
        <f t="shared" si="314"/>
        <v>18832445.66</v>
      </c>
      <c r="H198" s="26">
        <v>2283957.58</v>
      </c>
      <c r="I198" s="26">
        <v>-5850010.2999999998</v>
      </c>
      <c r="J198" s="27">
        <f t="shared" si="315"/>
        <v>15266392.940000001</v>
      </c>
      <c r="L198" s="25">
        <f>R126</f>
        <v>-7087467.7800000003</v>
      </c>
      <c r="M198" s="25">
        <f>'App.2-BA_GRZ'!R427</f>
        <v>0</v>
      </c>
      <c r="N198" s="25">
        <v>0</v>
      </c>
      <c r="O198" s="25">
        <f t="shared" si="316"/>
        <v>-7087467.7800000003</v>
      </c>
      <c r="P198" s="26">
        <v>-1368522.04</v>
      </c>
      <c r="Q198" s="26">
        <v>5850010.2999999998</v>
      </c>
      <c r="R198" s="27">
        <f t="shared" si="317"/>
        <v>-2605979.5200000005</v>
      </c>
      <c r="S198" s="28">
        <f t="shared" si="296"/>
        <v>12660413.420000002</v>
      </c>
      <c r="V198" s="32"/>
      <c r="W198" s="32">
        <v>2005</v>
      </c>
      <c r="X198" s="33" t="s">
        <v>66</v>
      </c>
      <c r="Y198" s="25">
        <f t="shared" si="297"/>
        <v>18832445.66</v>
      </c>
      <c r="Z198" s="25">
        <v>0</v>
      </c>
      <c r="AA198" s="25">
        <v>0</v>
      </c>
      <c r="AB198" s="25">
        <f t="shared" si="318"/>
        <v>18832445.66</v>
      </c>
      <c r="AC198" s="26">
        <v>2283957.58</v>
      </c>
      <c r="AD198" s="26">
        <v>-5850010.2999999998</v>
      </c>
      <c r="AE198" s="27">
        <f t="shared" si="319"/>
        <v>15266392.940000001</v>
      </c>
      <c r="AG198" s="25">
        <f>AM126</f>
        <v>-7087467.7800000003</v>
      </c>
      <c r="AH198" s="25">
        <v>0</v>
      </c>
      <c r="AI198" s="25">
        <v>0</v>
      </c>
      <c r="AJ198" s="25">
        <f t="shared" si="320"/>
        <v>-7087467.7800000003</v>
      </c>
      <c r="AK198" s="26">
        <v>-1368522.04</v>
      </c>
      <c r="AL198" s="26">
        <v>5850010.2999999998</v>
      </c>
      <c r="AM198" s="27">
        <f t="shared" si="321"/>
        <v>-2605979.5200000005</v>
      </c>
      <c r="AN198" s="28">
        <f t="shared" si="299"/>
        <v>12660413.420000002</v>
      </c>
      <c r="AP198" s="32"/>
      <c r="AQ198" s="32">
        <v>2005</v>
      </c>
      <c r="AR198" s="33" t="s">
        <v>66</v>
      </c>
      <c r="AS198" s="25">
        <f t="shared" si="322"/>
        <v>0</v>
      </c>
      <c r="AT198" s="25">
        <f t="shared" si="300"/>
        <v>0</v>
      </c>
      <c r="AU198" s="25">
        <f t="shared" si="301"/>
        <v>0</v>
      </c>
      <c r="AV198" s="25">
        <f t="shared" si="302"/>
        <v>0</v>
      </c>
      <c r="AW198" s="25">
        <f t="shared" si="303"/>
        <v>0</v>
      </c>
      <c r="AX198" s="25">
        <f t="shared" si="304"/>
        <v>0</v>
      </c>
      <c r="AY198" s="25">
        <f t="shared" si="305"/>
        <v>0</v>
      </c>
      <c r="BA198" s="25">
        <f t="shared" si="306"/>
        <v>0</v>
      </c>
      <c r="BB198" s="25">
        <f t="shared" si="307"/>
        <v>0</v>
      </c>
      <c r="BC198" s="25">
        <f t="shared" si="308"/>
        <v>0</v>
      </c>
      <c r="BD198" s="25">
        <f t="shared" si="309"/>
        <v>0</v>
      </c>
      <c r="BE198" s="25">
        <f t="shared" si="310"/>
        <v>0</v>
      </c>
      <c r="BF198" s="25">
        <f t="shared" si="311"/>
        <v>0</v>
      </c>
      <c r="BG198" s="25">
        <f t="shared" si="312"/>
        <v>0</v>
      </c>
      <c r="BH198" s="25">
        <f t="shared" si="313"/>
        <v>0</v>
      </c>
    </row>
    <row r="199" spans="1:60" ht="15" x14ac:dyDescent="0.25">
      <c r="A199" s="32"/>
      <c r="B199" s="32">
        <v>2040</v>
      </c>
      <c r="C199" s="33" t="s">
        <v>67</v>
      </c>
      <c r="D199" s="25">
        <f t="shared" si="336"/>
        <v>5089270.2699999986</v>
      </c>
      <c r="E199" s="25">
        <f>'App.2-BA_GRZ'!J428</f>
        <v>0</v>
      </c>
      <c r="F199" s="1004">
        <v>0</v>
      </c>
      <c r="G199" s="25">
        <f t="shared" si="314"/>
        <v>5089270.2699999986</v>
      </c>
      <c r="H199" s="26">
        <v>-5089270</v>
      </c>
      <c r="I199" s="26">
        <v>0</v>
      </c>
      <c r="J199" s="27">
        <f t="shared" si="315"/>
        <v>0.26999999862164259</v>
      </c>
      <c r="L199" s="25">
        <f>R127</f>
        <v>0</v>
      </c>
      <c r="M199" s="25">
        <f>'App.2-BA_GRZ'!R428</f>
        <v>0</v>
      </c>
      <c r="N199" s="25">
        <v>0</v>
      </c>
      <c r="O199" s="25">
        <f t="shared" si="316"/>
        <v>0</v>
      </c>
      <c r="P199" s="26">
        <v>0</v>
      </c>
      <c r="Q199" s="26">
        <v>0</v>
      </c>
      <c r="R199" s="27">
        <f t="shared" si="317"/>
        <v>0</v>
      </c>
      <c r="S199" s="28">
        <f t="shared" si="296"/>
        <v>0.26999999862164259</v>
      </c>
      <c r="V199" s="32"/>
      <c r="W199" s="32">
        <v>2040</v>
      </c>
      <c r="X199" s="33" t="s">
        <v>67</v>
      </c>
      <c r="Y199" s="25">
        <f t="shared" si="297"/>
        <v>5089270.2699999996</v>
      </c>
      <c r="Z199" s="25">
        <v>0</v>
      </c>
      <c r="AA199" s="25">
        <v>-0.26999999955296516</v>
      </c>
      <c r="AB199" s="25">
        <f t="shared" si="318"/>
        <v>5089270</v>
      </c>
      <c r="AC199" s="26">
        <v>-5089270</v>
      </c>
      <c r="AD199" s="26">
        <v>0</v>
      </c>
      <c r="AE199" s="27">
        <f t="shared" si="319"/>
        <v>0</v>
      </c>
      <c r="AG199" s="25">
        <f>AM127</f>
        <v>0</v>
      </c>
      <c r="AH199" s="25">
        <v>0</v>
      </c>
      <c r="AI199" s="25">
        <v>0</v>
      </c>
      <c r="AJ199" s="25">
        <f t="shared" si="320"/>
        <v>0</v>
      </c>
      <c r="AK199" s="26">
        <v>0</v>
      </c>
      <c r="AL199" s="26">
        <v>0</v>
      </c>
      <c r="AM199" s="27">
        <f t="shared" si="321"/>
        <v>0</v>
      </c>
      <c r="AN199" s="28">
        <f t="shared" si="299"/>
        <v>0</v>
      </c>
      <c r="AP199" s="32"/>
      <c r="AQ199" s="32">
        <v>2040</v>
      </c>
      <c r="AR199" s="33" t="s">
        <v>67</v>
      </c>
      <c r="AS199" s="25">
        <f t="shared" si="322"/>
        <v>0</v>
      </c>
      <c r="AT199" s="25">
        <f t="shared" si="300"/>
        <v>0</v>
      </c>
      <c r="AU199" s="25">
        <f t="shared" si="301"/>
        <v>0.26999999955296516</v>
      </c>
      <c r="AV199" s="25">
        <f t="shared" si="302"/>
        <v>0.26999999862164259</v>
      </c>
      <c r="AW199" s="25">
        <f t="shared" si="303"/>
        <v>0</v>
      </c>
      <c r="AX199" s="25">
        <f t="shared" si="304"/>
        <v>0</v>
      </c>
      <c r="AY199" s="25">
        <f t="shared" si="305"/>
        <v>0.26999999862164259</v>
      </c>
      <c r="BA199" s="25">
        <f t="shared" si="306"/>
        <v>0</v>
      </c>
      <c r="BB199" s="25">
        <f t="shared" si="307"/>
        <v>0</v>
      </c>
      <c r="BC199" s="25">
        <f t="shared" si="308"/>
        <v>0</v>
      </c>
      <c r="BD199" s="25">
        <f t="shared" si="309"/>
        <v>0</v>
      </c>
      <c r="BE199" s="25">
        <f t="shared" si="310"/>
        <v>0</v>
      </c>
      <c r="BF199" s="25">
        <f t="shared" si="311"/>
        <v>0</v>
      </c>
      <c r="BG199" s="25">
        <f t="shared" si="312"/>
        <v>0</v>
      </c>
      <c r="BH199" s="25">
        <f t="shared" si="313"/>
        <v>0.26999999862164259</v>
      </c>
    </row>
    <row r="200" spans="1:60" ht="15" x14ac:dyDescent="0.25">
      <c r="A200" s="32"/>
      <c r="B200" s="32">
        <v>2050</v>
      </c>
      <c r="C200" s="33" t="s">
        <v>68</v>
      </c>
      <c r="D200" s="25">
        <f t="shared" si="336"/>
        <v>10969934</v>
      </c>
      <c r="E200" s="25">
        <f>'App.2-BA_GRZ'!J429</f>
        <v>0</v>
      </c>
      <c r="F200" s="1004">
        <v>0</v>
      </c>
      <c r="G200" s="25">
        <f t="shared" si="314"/>
        <v>10969934</v>
      </c>
      <c r="H200" s="26">
        <v>-10969934</v>
      </c>
      <c r="I200" s="26">
        <v>0</v>
      </c>
      <c r="J200" s="27">
        <f t="shared" si="315"/>
        <v>0</v>
      </c>
      <c r="L200" s="25">
        <f>R128</f>
        <v>0</v>
      </c>
      <c r="M200" s="25">
        <f>'App.2-BA_GRZ'!R429</f>
        <v>0</v>
      </c>
      <c r="N200" s="25">
        <v>0</v>
      </c>
      <c r="O200" s="25">
        <f t="shared" si="316"/>
        <v>0</v>
      </c>
      <c r="P200" s="26">
        <v>0</v>
      </c>
      <c r="Q200" s="26">
        <v>0</v>
      </c>
      <c r="R200" s="27">
        <f t="shared" si="317"/>
        <v>0</v>
      </c>
      <c r="S200" s="28">
        <f t="shared" si="296"/>
        <v>0</v>
      </c>
      <c r="V200" s="32"/>
      <c r="W200" s="32">
        <v>2050</v>
      </c>
      <c r="X200" s="33" t="s">
        <v>68</v>
      </c>
      <c r="Y200" s="25">
        <f t="shared" si="297"/>
        <v>10969934</v>
      </c>
      <c r="Z200" s="25">
        <v>0</v>
      </c>
      <c r="AA200" s="25">
        <v>0</v>
      </c>
      <c r="AB200" s="25">
        <f t="shared" si="318"/>
        <v>10969934</v>
      </c>
      <c r="AC200" s="26">
        <v>-10969934</v>
      </c>
      <c r="AD200" s="26">
        <v>0</v>
      </c>
      <c r="AE200" s="27">
        <f t="shared" si="319"/>
        <v>0</v>
      </c>
      <c r="AG200" s="25">
        <f>AM128</f>
        <v>0</v>
      </c>
      <c r="AH200" s="25">
        <v>0</v>
      </c>
      <c r="AI200" s="25">
        <v>0</v>
      </c>
      <c r="AJ200" s="25">
        <f t="shared" si="320"/>
        <v>0</v>
      </c>
      <c r="AK200" s="26">
        <v>0</v>
      </c>
      <c r="AL200" s="26">
        <v>0</v>
      </c>
      <c r="AM200" s="27">
        <f t="shared" si="321"/>
        <v>0</v>
      </c>
      <c r="AN200" s="28">
        <f t="shared" si="299"/>
        <v>0</v>
      </c>
      <c r="AP200" s="32"/>
      <c r="AQ200" s="32">
        <v>2050</v>
      </c>
      <c r="AR200" s="33" t="s">
        <v>68</v>
      </c>
      <c r="AS200" s="25">
        <f t="shared" si="322"/>
        <v>0</v>
      </c>
      <c r="AT200" s="25">
        <f t="shared" si="300"/>
        <v>0</v>
      </c>
      <c r="AU200" s="25">
        <f t="shared" si="301"/>
        <v>0</v>
      </c>
      <c r="AV200" s="25">
        <f t="shared" si="302"/>
        <v>0</v>
      </c>
      <c r="AW200" s="25">
        <f t="shared" si="303"/>
        <v>0</v>
      </c>
      <c r="AX200" s="25">
        <f t="shared" si="304"/>
        <v>0</v>
      </c>
      <c r="AY200" s="25">
        <f t="shared" si="305"/>
        <v>0</v>
      </c>
      <c r="BA200" s="25">
        <f t="shared" si="306"/>
        <v>0</v>
      </c>
      <c r="BB200" s="25">
        <f t="shared" si="307"/>
        <v>0</v>
      </c>
      <c r="BC200" s="25">
        <f t="shared" si="308"/>
        <v>0</v>
      </c>
      <c r="BD200" s="25">
        <f t="shared" si="309"/>
        <v>0</v>
      </c>
      <c r="BE200" s="25">
        <f t="shared" si="310"/>
        <v>0</v>
      </c>
      <c r="BF200" s="25">
        <f t="shared" si="311"/>
        <v>0</v>
      </c>
      <c r="BG200" s="25">
        <f t="shared" si="312"/>
        <v>0</v>
      </c>
      <c r="BH200" s="25">
        <f t="shared" si="313"/>
        <v>0</v>
      </c>
    </row>
    <row r="201" spans="1:60" ht="15" x14ac:dyDescent="0.25">
      <c r="A201" s="32"/>
      <c r="B201" s="32">
        <v>2075</v>
      </c>
      <c r="C201" s="33" t="s">
        <v>69</v>
      </c>
      <c r="D201" s="25">
        <f t="shared" si="336"/>
        <v>0</v>
      </c>
      <c r="E201" s="25">
        <f>'App.2-BA_GRZ'!J430</f>
        <v>1541997.72</v>
      </c>
      <c r="F201" s="1004">
        <v>0</v>
      </c>
      <c r="G201" s="25">
        <f t="shared" si="314"/>
        <v>1541997.72</v>
      </c>
      <c r="H201" s="26">
        <v>0</v>
      </c>
      <c r="I201" s="26">
        <v>0</v>
      </c>
      <c r="J201" s="27">
        <f t="shared" si="315"/>
        <v>1541997.72</v>
      </c>
      <c r="L201" s="25">
        <f>R129</f>
        <v>0</v>
      </c>
      <c r="M201" s="25">
        <f>'App.2-BA_GRZ'!R430</f>
        <v>-1350958.0437499997</v>
      </c>
      <c r="N201" s="25">
        <v>0</v>
      </c>
      <c r="O201" s="25">
        <f t="shared" si="316"/>
        <v>-1350958.0437499997</v>
      </c>
      <c r="P201" s="26">
        <v>-26118.690178571425</v>
      </c>
      <c r="Q201" s="26">
        <v>0</v>
      </c>
      <c r="R201" s="27">
        <f t="shared" si="317"/>
        <v>-1377076.7339285712</v>
      </c>
      <c r="S201" s="28">
        <f t="shared" si="296"/>
        <v>164920.98607142875</v>
      </c>
      <c r="V201" s="32"/>
      <c r="W201" s="32">
        <v>2075</v>
      </c>
      <c r="X201" s="33" t="s">
        <v>69</v>
      </c>
      <c r="Y201" s="25">
        <f t="shared" si="297"/>
        <v>0</v>
      </c>
      <c r="Z201" s="25">
        <v>1541997.72</v>
      </c>
      <c r="AA201" s="25">
        <v>0</v>
      </c>
      <c r="AB201" s="25">
        <f t="shared" si="318"/>
        <v>1541997.72</v>
      </c>
      <c r="AC201" s="26">
        <v>0</v>
      </c>
      <c r="AD201" s="26">
        <v>0</v>
      </c>
      <c r="AE201" s="27">
        <f t="shared" si="319"/>
        <v>1541997.72</v>
      </c>
      <c r="AG201" s="25">
        <f>AM129</f>
        <v>0</v>
      </c>
      <c r="AH201" s="25">
        <v>-1350958.0437499997</v>
      </c>
      <c r="AI201" s="25">
        <v>0</v>
      </c>
      <c r="AJ201" s="25">
        <f t="shared" si="320"/>
        <v>-1350958.0437499997</v>
      </c>
      <c r="AK201" s="26">
        <v>-26118.690178571425</v>
      </c>
      <c r="AL201" s="26">
        <v>0</v>
      </c>
      <c r="AM201" s="27">
        <f t="shared" si="321"/>
        <v>-1377076.7339285712</v>
      </c>
      <c r="AN201" s="28">
        <f t="shared" si="299"/>
        <v>164920.98607142875</v>
      </c>
      <c r="AP201" s="32"/>
      <c r="AQ201" s="32">
        <v>2075</v>
      </c>
      <c r="AR201" s="33" t="s">
        <v>69</v>
      </c>
      <c r="AS201" s="25">
        <f t="shared" si="322"/>
        <v>0</v>
      </c>
      <c r="AT201" s="25">
        <f t="shared" si="300"/>
        <v>0</v>
      </c>
      <c r="AU201" s="25">
        <f t="shared" si="301"/>
        <v>0</v>
      </c>
      <c r="AV201" s="25">
        <f t="shared" si="302"/>
        <v>0</v>
      </c>
      <c r="AW201" s="25">
        <f t="shared" si="303"/>
        <v>0</v>
      </c>
      <c r="AX201" s="25">
        <f t="shared" si="304"/>
        <v>0</v>
      </c>
      <c r="AY201" s="25">
        <f t="shared" si="305"/>
        <v>0</v>
      </c>
      <c r="BA201" s="25">
        <f t="shared" si="306"/>
        <v>0</v>
      </c>
      <c r="BB201" s="25">
        <f t="shared" si="307"/>
        <v>0</v>
      </c>
      <c r="BC201" s="25">
        <f t="shared" si="308"/>
        <v>0</v>
      </c>
      <c r="BD201" s="25">
        <f t="shared" si="309"/>
        <v>0</v>
      </c>
      <c r="BE201" s="25">
        <f t="shared" si="310"/>
        <v>0</v>
      </c>
      <c r="BF201" s="25">
        <f t="shared" si="311"/>
        <v>0</v>
      </c>
      <c r="BG201" s="25">
        <f t="shared" si="312"/>
        <v>0</v>
      </c>
      <c r="BH201" s="25">
        <f t="shared" si="313"/>
        <v>0</v>
      </c>
    </row>
    <row r="202" spans="1:60" ht="15" x14ac:dyDescent="0.25">
      <c r="A202" s="32"/>
      <c r="B202" s="32">
        <v>2055</v>
      </c>
      <c r="C202" s="33" t="s">
        <v>70</v>
      </c>
      <c r="D202" s="25">
        <f t="shared" si="336"/>
        <v>120009436.95</v>
      </c>
      <c r="E202" s="25">
        <f>'App.2-BA_GRZ'!J431</f>
        <v>4903823.1720850095</v>
      </c>
      <c r="F202" s="1004">
        <v>0</v>
      </c>
      <c r="G202" s="25">
        <f t="shared" si="314"/>
        <v>124913260.12208501</v>
      </c>
      <c r="H202" s="26">
        <v>-1230856.7199999797</v>
      </c>
      <c r="I202" s="26">
        <v>0</v>
      </c>
      <c r="J202" s="27">
        <f t="shared" si="315"/>
        <v>123682403.40208502</v>
      </c>
      <c r="L202" s="25"/>
      <c r="M202" s="25">
        <f>'App.2-BA_GRZ'!R431</f>
        <v>0</v>
      </c>
      <c r="N202" s="25">
        <v>0</v>
      </c>
      <c r="O202" s="25"/>
      <c r="P202" s="26"/>
      <c r="Q202" s="26"/>
      <c r="R202" s="27"/>
      <c r="S202" s="28">
        <f t="shared" si="296"/>
        <v>123682403.40208502</v>
      </c>
      <c r="V202" s="32"/>
      <c r="W202" s="32">
        <v>2055</v>
      </c>
      <c r="X202" s="33" t="s">
        <v>70</v>
      </c>
      <c r="Y202" s="25">
        <f t="shared" si="297"/>
        <v>120009436.94999999</v>
      </c>
      <c r="Z202" s="25">
        <v>4903822.1120850043</v>
      </c>
      <c r="AA202" s="25">
        <v>-1.0000064969062805E-2</v>
      </c>
      <c r="AB202" s="25">
        <f t="shared" si="318"/>
        <v>124913259.05208492</v>
      </c>
      <c r="AC202" s="26">
        <v>-1230856.7199999797</v>
      </c>
      <c r="AD202" s="26">
        <v>0</v>
      </c>
      <c r="AE202" s="27">
        <f t="shared" si="319"/>
        <v>123682402.33208494</v>
      </c>
      <c r="AG202" s="25"/>
      <c r="AH202" s="25"/>
      <c r="AI202" s="25"/>
      <c r="AJ202" s="25"/>
      <c r="AK202" s="26"/>
      <c r="AL202" s="26"/>
      <c r="AM202" s="27"/>
      <c r="AN202" s="28">
        <f t="shared" si="299"/>
        <v>123682402.33208494</v>
      </c>
      <c r="AP202" s="32"/>
      <c r="AQ202" s="32">
        <v>2055</v>
      </c>
      <c r="AR202" s="33" t="s">
        <v>70</v>
      </c>
      <c r="AS202" s="25">
        <f t="shared" si="322"/>
        <v>0</v>
      </c>
      <c r="AT202" s="25">
        <f t="shared" si="300"/>
        <v>1.0600000051781535</v>
      </c>
      <c r="AU202" s="25">
        <f t="shared" si="301"/>
        <v>1.0000064969062805E-2</v>
      </c>
      <c r="AV202" s="25">
        <f t="shared" si="302"/>
        <v>1.0700000822544098</v>
      </c>
      <c r="AW202" s="25">
        <f t="shared" si="303"/>
        <v>0</v>
      </c>
      <c r="AX202" s="25">
        <f t="shared" si="304"/>
        <v>0</v>
      </c>
      <c r="AY202" s="25">
        <f t="shared" si="305"/>
        <v>1.0700000822544098</v>
      </c>
      <c r="BA202" s="25">
        <f t="shared" si="306"/>
        <v>0</v>
      </c>
      <c r="BB202" s="25">
        <f t="shared" si="307"/>
        <v>0</v>
      </c>
      <c r="BC202" s="25">
        <f t="shared" si="308"/>
        <v>0</v>
      </c>
      <c r="BD202" s="25">
        <f t="shared" si="309"/>
        <v>0</v>
      </c>
      <c r="BE202" s="25">
        <f t="shared" si="310"/>
        <v>0</v>
      </c>
      <c r="BF202" s="25">
        <f t="shared" si="311"/>
        <v>0</v>
      </c>
      <c r="BG202" s="25">
        <f t="shared" si="312"/>
        <v>0</v>
      </c>
      <c r="BH202" s="25">
        <f t="shared" si="313"/>
        <v>1.0700000822544098</v>
      </c>
    </row>
    <row r="203" spans="1:60" ht="15" x14ac:dyDescent="0.25">
      <c r="A203" s="32"/>
      <c r="B203" s="32" t="s">
        <v>71</v>
      </c>
      <c r="C203" s="33" t="s">
        <v>72</v>
      </c>
      <c r="D203" s="25">
        <f t="shared" si="336"/>
        <v>-4735165.3599999994</v>
      </c>
      <c r="E203" s="25">
        <f>'App.2-BA_GRZ'!J432</f>
        <v>0</v>
      </c>
      <c r="F203" s="1004">
        <v>0</v>
      </c>
      <c r="G203" s="25">
        <f t="shared" si="314"/>
        <v>-4735165.3599999994</v>
      </c>
      <c r="H203" s="26">
        <v>-966354.86000000057</v>
      </c>
      <c r="I203" s="26">
        <v>0</v>
      </c>
      <c r="J203" s="27">
        <f t="shared" si="315"/>
        <v>-5701520.2199999997</v>
      </c>
      <c r="L203" s="25"/>
      <c r="M203" s="25">
        <f>'App.2-BA_GRZ'!R432</f>
        <v>0</v>
      </c>
      <c r="N203" s="25">
        <v>0</v>
      </c>
      <c r="O203" s="25"/>
      <c r="P203" s="26"/>
      <c r="Q203" s="26"/>
      <c r="R203" s="27"/>
      <c r="S203" s="28">
        <f t="shared" si="296"/>
        <v>-5701520.2199999997</v>
      </c>
      <c r="V203" s="32"/>
      <c r="W203" s="32" t="s">
        <v>71</v>
      </c>
      <c r="X203" s="33" t="s">
        <v>72</v>
      </c>
      <c r="Y203" s="25">
        <f t="shared" si="297"/>
        <v>-4735165.3599999994</v>
      </c>
      <c r="Z203" s="25">
        <v>0</v>
      </c>
      <c r="AA203" s="25">
        <v>0</v>
      </c>
      <c r="AB203" s="25">
        <f t="shared" si="318"/>
        <v>-4735165.3599999994</v>
      </c>
      <c r="AC203" s="26">
        <v>-966354.86000000057</v>
      </c>
      <c r="AD203" s="26">
        <v>0</v>
      </c>
      <c r="AE203" s="27">
        <f t="shared" si="319"/>
        <v>-5701520.2199999997</v>
      </c>
      <c r="AG203" s="25"/>
      <c r="AH203" s="25"/>
      <c r="AI203" s="25"/>
      <c r="AJ203" s="25"/>
      <c r="AK203" s="26"/>
      <c r="AL203" s="26"/>
      <c r="AM203" s="27"/>
      <c r="AN203" s="28">
        <f t="shared" si="299"/>
        <v>-5701520.2199999997</v>
      </c>
      <c r="AP203" s="32"/>
      <c r="AQ203" s="32" t="s">
        <v>71</v>
      </c>
      <c r="AR203" s="33" t="s">
        <v>72</v>
      </c>
      <c r="AS203" s="25">
        <f t="shared" si="322"/>
        <v>0</v>
      </c>
      <c r="AT203" s="25">
        <f t="shared" si="300"/>
        <v>0</v>
      </c>
      <c r="AU203" s="25">
        <f t="shared" si="301"/>
        <v>0</v>
      </c>
      <c r="AV203" s="25">
        <f t="shared" si="302"/>
        <v>0</v>
      </c>
      <c r="AW203" s="25">
        <f t="shared" si="303"/>
        <v>0</v>
      </c>
      <c r="AX203" s="25">
        <f t="shared" si="304"/>
        <v>0</v>
      </c>
      <c r="AY203" s="25">
        <f t="shared" si="305"/>
        <v>0</v>
      </c>
      <c r="BA203" s="25">
        <f t="shared" si="306"/>
        <v>0</v>
      </c>
      <c r="BB203" s="25">
        <f t="shared" si="307"/>
        <v>0</v>
      </c>
      <c r="BC203" s="25">
        <f t="shared" si="308"/>
        <v>0</v>
      </c>
      <c r="BD203" s="25">
        <f t="shared" si="309"/>
        <v>0</v>
      </c>
      <c r="BE203" s="25">
        <f t="shared" si="310"/>
        <v>0</v>
      </c>
      <c r="BF203" s="25">
        <f t="shared" si="311"/>
        <v>0</v>
      </c>
      <c r="BG203" s="25">
        <f t="shared" si="312"/>
        <v>0</v>
      </c>
      <c r="BH203" s="25">
        <f t="shared" si="313"/>
        <v>0</v>
      </c>
    </row>
    <row r="204" spans="1:60" x14ac:dyDescent="0.2">
      <c r="A204" s="32"/>
      <c r="B204" s="32"/>
      <c r="C204" s="34" t="s">
        <v>73</v>
      </c>
      <c r="D204" s="35">
        <f t="shared" ref="D204:J204" si="337">SUM(D158:D203)</f>
        <v>3511851942.0583763</v>
      </c>
      <c r="E204" s="35">
        <f t="shared" si="337"/>
        <v>199620829.60919243</v>
      </c>
      <c r="F204" s="999">
        <f t="shared" si="337"/>
        <v>-1.3275027275085449E-2</v>
      </c>
      <c r="G204" s="35">
        <f t="shared" si="337"/>
        <v>3711472771.6542931</v>
      </c>
      <c r="H204" s="35">
        <f t="shared" si="337"/>
        <v>330061875.76658797</v>
      </c>
      <c r="I204" s="35">
        <f t="shared" si="337"/>
        <v>-68938123.25</v>
      </c>
      <c r="J204" s="35">
        <f t="shared" si="337"/>
        <v>3972596524.1708817</v>
      </c>
      <c r="K204" s="36"/>
      <c r="L204" s="35">
        <f t="shared" ref="L204:S204" si="338">SUM(L158:L203)</f>
        <v>-753735407.58507133</v>
      </c>
      <c r="M204" s="35">
        <f t="shared" si="338"/>
        <v>-54690400.719647259</v>
      </c>
      <c r="N204" s="35">
        <f t="shared" si="338"/>
        <v>1.4912539627403021E-3</v>
      </c>
      <c r="O204" s="35">
        <f t="shared" si="338"/>
        <v>-808425808.30322766</v>
      </c>
      <c r="P204" s="35">
        <f t="shared" si="338"/>
        <v>-136053011.21109182</v>
      </c>
      <c r="Q204" s="35">
        <f t="shared" si="338"/>
        <v>54133460.500000015</v>
      </c>
      <c r="R204" s="35">
        <f t="shared" si="338"/>
        <v>-890345359.0143193</v>
      </c>
      <c r="S204" s="35">
        <f t="shared" si="338"/>
        <v>3082251165.1565633</v>
      </c>
      <c r="V204" s="32"/>
      <c r="W204" s="32"/>
      <c r="X204" s="34" t="s">
        <v>73</v>
      </c>
      <c r="Y204" s="35">
        <f t="shared" ref="Y204:AE204" si="339">SUM(Y158:Y203)</f>
        <v>3511851942.5489993</v>
      </c>
      <c r="Z204" s="35">
        <f t="shared" si="339"/>
        <v>199620829.0191924</v>
      </c>
      <c r="AA204" s="35">
        <f t="shared" si="339"/>
        <v>0.29441490396857262</v>
      </c>
      <c r="AB204" s="35">
        <f t="shared" si="339"/>
        <v>3711472771.8626065</v>
      </c>
      <c r="AC204" s="35">
        <f t="shared" si="339"/>
        <v>330061875.76658797</v>
      </c>
      <c r="AD204" s="35">
        <f t="shared" si="339"/>
        <v>-68938123.25</v>
      </c>
      <c r="AE204" s="35">
        <f t="shared" si="339"/>
        <v>3972596524.3791947</v>
      </c>
      <c r="AF204" s="36"/>
      <c r="AG204" s="35">
        <f t="shared" ref="AG204:AN204" si="340">SUM(AG158:AG203)</f>
        <v>-753735408.29907155</v>
      </c>
      <c r="AH204" s="35">
        <f t="shared" si="340"/>
        <v>-54690399.818014249</v>
      </c>
      <c r="AI204" s="35">
        <f t="shared" si="340"/>
        <v>0.12907157093286514</v>
      </c>
      <c r="AJ204" s="35">
        <f t="shared" si="340"/>
        <v>-808425807.98801422</v>
      </c>
      <c r="AK204" s="35">
        <f t="shared" si="340"/>
        <v>-136053011.21109182</v>
      </c>
      <c r="AL204" s="35">
        <f t="shared" si="340"/>
        <v>54133460.500000015</v>
      </c>
      <c r="AM204" s="35">
        <f t="shared" si="340"/>
        <v>-890345358.69910622</v>
      </c>
      <c r="AN204" s="35">
        <f t="shared" si="340"/>
        <v>3082251165.680089</v>
      </c>
      <c r="AP204" s="32"/>
      <c r="AQ204" s="32"/>
      <c r="AR204" s="34" t="s">
        <v>73</v>
      </c>
      <c r="AS204" s="35">
        <f t="shared" ref="AS204:AY204" si="341">SUM(AS158:AS203)</f>
        <v>-0.49062248761765659</v>
      </c>
      <c r="AT204" s="35">
        <f t="shared" si="341"/>
        <v>0.59000000703668576</v>
      </c>
      <c r="AU204" s="35">
        <f t="shared" si="341"/>
        <v>-0.30768991645891219</v>
      </c>
      <c r="AV204" s="35">
        <f t="shared" si="341"/>
        <v>-0.20831289821308019</v>
      </c>
      <c r="AW204" s="35">
        <f t="shared" si="341"/>
        <v>0</v>
      </c>
      <c r="AX204" s="35">
        <f t="shared" si="341"/>
        <v>0</v>
      </c>
      <c r="AY204" s="35">
        <f t="shared" si="341"/>
        <v>-0.20831302487295034</v>
      </c>
      <c r="AZ204" s="36"/>
      <c r="BA204" s="35">
        <f t="shared" ref="BA204:BH204" si="342">SUM(BA158:BA203)</f>
        <v>0.71400014113214638</v>
      </c>
      <c r="BB204" s="35">
        <f t="shared" si="342"/>
        <v>-0.90163301126107598</v>
      </c>
      <c r="BC204" s="35">
        <f t="shared" si="342"/>
        <v>-0.12758030069904636</v>
      </c>
      <c r="BD204" s="35">
        <f t="shared" si="342"/>
        <v>-0.3152131513409222</v>
      </c>
      <c r="BE204" s="35">
        <f t="shared" si="342"/>
        <v>0</v>
      </c>
      <c r="BF204" s="35">
        <f t="shared" si="342"/>
        <v>0</v>
      </c>
      <c r="BG204" s="35">
        <f t="shared" si="342"/>
        <v>-0.31521315320356735</v>
      </c>
      <c r="BH204" s="35">
        <f t="shared" si="342"/>
        <v>-0.52352604047406204</v>
      </c>
    </row>
    <row r="205" spans="1:60" ht="25.5" x14ac:dyDescent="0.25">
      <c r="A205" s="32"/>
      <c r="B205" s="32" t="s">
        <v>89</v>
      </c>
      <c r="C205" s="24" t="s">
        <v>74</v>
      </c>
      <c r="D205" s="25">
        <f>-D158</f>
        <v>-1347208.52</v>
      </c>
      <c r="E205" s="25">
        <f t="shared" ref="E205:F205" si="343">-E158</f>
        <v>0</v>
      </c>
      <c r="F205" s="25">
        <f t="shared" si="343"/>
        <v>0</v>
      </c>
      <c r="G205" s="25">
        <f t="shared" ref="G205:G212" si="344">SUM(D205:F205)</f>
        <v>-1347208.52</v>
      </c>
      <c r="H205" s="26">
        <f t="shared" ref="H205:I205" si="345">-H158</f>
        <v>-6180.54</v>
      </c>
      <c r="I205" s="26">
        <f t="shared" si="345"/>
        <v>0</v>
      </c>
      <c r="J205" s="27">
        <f t="shared" ref="J205:J212" si="346">G205+H205+I205</f>
        <v>-1353389.06</v>
      </c>
      <c r="L205" s="25">
        <f t="shared" ref="L205:M205" si="347">-L158</f>
        <v>982809.92999999993</v>
      </c>
      <c r="M205" s="25">
        <f t="shared" si="347"/>
        <v>0</v>
      </c>
      <c r="N205" s="25">
        <v>0</v>
      </c>
      <c r="O205" s="25">
        <f t="shared" ref="O205:O210" si="348">SUM(L205:N205)</f>
        <v>982809.92999999993</v>
      </c>
      <c r="P205" s="26">
        <f t="shared" ref="P205" si="349">-P158</f>
        <v>90616.99</v>
      </c>
      <c r="Q205" s="26">
        <v>-653637.35999999987</v>
      </c>
      <c r="R205" s="27">
        <f t="shared" ref="R205:R210" si="350">O205+P205+Q205</f>
        <v>419789.56000000006</v>
      </c>
      <c r="S205" s="28">
        <f t="shared" ref="S205:S212" si="351">J205+R205</f>
        <v>-933599.5</v>
      </c>
      <c r="V205" s="32"/>
      <c r="W205" s="32" t="s">
        <v>89</v>
      </c>
      <c r="X205" s="24" t="s">
        <v>74</v>
      </c>
      <c r="Y205" s="25">
        <f>-Y158</f>
        <v>-1347208.5200000003</v>
      </c>
      <c r="Z205" s="25">
        <f t="shared" ref="Z205:AA205" si="352">-Z158</f>
        <v>0</v>
      </c>
      <c r="AA205" s="25">
        <f t="shared" si="352"/>
        <v>0</v>
      </c>
      <c r="AB205" s="25">
        <f t="shared" ref="AB205:AB212" si="353">SUM(Y205:AA205)</f>
        <v>-1347208.5200000003</v>
      </c>
      <c r="AC205" s="26">
        <f t="shared" ref="AC205:AD205" si="354">-AC158</f>
        <v>-6180.54</v>
      </c>
      <c r="AD205" s="26">
        <f t="shared" si="354"/>
        <v>0</v>
      </c>
      <c r="AE205" s="27">
        <f t="shared" ref="AE205:AE212" si="355">AB205+AC205+AD205</f>
        <v>-1353389.0600000003</v>
      </c>
      <c r="AG205" s="25">
        <f t="shared" ref="AG205:AH205" si="356">-AG158</f>
        <v>982809.94</v>
      </c>
      <c r="AH205" s="25">
        <f t="shared" si="356"/>
        <v>0</v>
      </c>
      <c r="AI205" s="25">
        <v>0</v>
      </c>
      <c r="AJ205" s="25">
        <f t="shared" ref="AJ205:AJ210" si="357">SUM(AG205:AI205)</f>
        <v>982809.94</v>
      </c>
      <c r="AK205" s="26">
        <f t="shared" ref="AK205" si="358">-AK158</f>
        <v>90616.99</v>
      </c>
      <c r="AL205" s="26">
        <v>-653637.35999999987</v>
      </c>
      <c r="AM205" s="27">
        <f t="shared" ref="AM205:AM210" si="359">AJ205+AK205+AL205</f>
        <v>419789.57000000007</v>
      </c>
      <c r="AN205" s="28">
        <f t="shared" ref="AN205:AN212" si="360">AE205+AM205</f>
        <v>-933599.49000000022</v>
      </c>
      <c r="AP205" s="32"/>
      <c r="AQ205" s="32" t="s">
        <v>89</v>
      </c>
      <c r="AR205" s="24" t="s">
        <v>74</v>
      </c>
      <c r="AS205" s="25">
        <f t="shared" ref="AS205:AS212" si="361">+D205-Y205</f>
        <v>0</v>
      </c>
      <c r="AT205" s="25">
        <f t="shared" ref="AT205:AT212" si="362">+E205-Z205</f>
        <v>0</v>
      </c>
      <c r="AU205" s="25">
        <f t="shared" ref="AU205:AU212" si="363">+F205-AA205</f>
        <v>0</v>
      </c>
      <c r="AV205" s="25">
        <f t="shared" ref="AV205:AV212" si="364">+G205-AB205</f>
        <v>0</v>
      </c>
      <c r="AW205" s="25">
        <f t="shared" ref="AW205:AW212" si="365">+H205-AC205</f>
        <v>0</v>
      </c>
      <c r="AX205" s="25">
        <f t="shared" ref="AX205:AX212" si="366">+I205-AD205</f>
        <v>0</v>
      </c>
      <c r="AY205" s="25">
        <f t="shared" ref="AY205:AY212" si="367">+J205-AE205</f>
        <v>0</v>
      </c>
      <c r="BA205" s="25">
        <f t="shared" ref="BA205" si="368">+L205-AG205</f>
        <v>-1.0000000009313226E-2</v>
      </c>
      <c r="BB205" s="25">
        <f t="shared" ref="BB205" si="369">+M205-AH205</f>
        <v>0</v>
      </c>
      <c r="BC205" s="25">
        <f t="shared" ref="BC205" si="370">+N205-AI205</f>
        <v>0</v>
      </c>
      <c r="BD205" s="25">
        <f t="shared" ref="BD205" si="371">+O205-AJ205</f>
        <v>-1.0000000009313226E-2</v>
      </c>
      <c r="BE205" s="25">
        <f t="shared" ref="BE205" si="372">+P205-AK205</f>
        <v>0</v>
      </c>
      <c r="BF205" s="25">
        <f t="shared" ref="BF205" si="373">+Q205-AL205</f>
        <v>0</v>
      </c>
      <c r="BG205" s="25">
        <f t="shared" ref="BG205" si="374">+R205-AM205</f>
        <v>-1.0000000009313226E-2</v>
      </c>
      <c r="BH205" s="25">
        <f t="shared" ref="BH205" si="375">+S205-AN205</f>
        <v>-9.9999997764825821E-3</v>
      </c>
    </row>
    <row r="206" spans="1:60" ht="25.5" x14ac:dyDescent="0.25">
      <c r="A206" s="32"/>
      <c r="B206" s="32">
        <v>2075</v>
      </c>
      <c r="C206" s="37" t="s">
        <v>75</v>
      </c>
      <c r="D206" s="25">
        <f>-D201</f>
        <v>0</v>
      </c>
      <c r="E206" s="25">
        <f t="shared" ref="E206:F206" si="376">-E201</f>
        <v>-1541997.72</v>
      </c>
      <c r="F206" s="25">
        <f t="shared" si="376"/>
        <v>0</v>
      </c>
      <c r="G206" s="25">
        <f t="shared" si="344"/>
        <v>-1541997.72</v>
      </c>
      <c r="H206" s="26">
        <f t="shared" ref="H206:I206" si="377">-H201</f>
        <v>0</v>
      </c>
      <c r="I206" s="26">
        <f t="shared" si="377"/>
        <v>0</v>
      </c>
      <c r="J206" s="27">
        <f t="shared" si="346"/>
        <v>-1541997.72</v>
      </c>
      <c r="L206" s="25">
        <f t="shared" ref="L206:N206" si="378">-L201</f>
        <v>0</v>
      </c>
      <c r="M206" s="25">
        <f t="shared" si="378"/>
        <v>1350958.0437499997</v>
      </c>
      <c r="N206" s="25">
        <f t="shared" si="378"/>
        <v>0</v>
      </c>
      <c r="O206" s="25">
        <f t="shared" si="348"/>
        <v>1350958.0437499997</v>
      </c>
      <c r="P206" s="26">
        <f t="shared" ref="P206:Q206" si="379">-P201</f>
        <v>26118.690178571425</v>
      </c>
      <c r="Q206" s="26">
        <f t="shared" si="379"/>
        <v>0</v>
      </c>
      <c r="R206" s="27">
        <f t="shared" si="350"/>
        <v>1377076.7339285712</v>
      </c>
      <c r="S206" s="28">
        <f t="shared" si="351"/>
        <v>-164920.98607142875</v>
      </c>
      <c r="V206" s="32"/>
      <c r="W206" s="32">
        <v>2075</v>
      </c>
      <c r="X206" s="37" t="s">
        <v>75</v>
      </c>
      <c r="Y206" s="25">
        <f>-Y201</f>
        <v>0</v>
      </c>
      <c r="Z206" s="25">
        <f t="shared" ref="Z206:AA206" si="380">-Z201</f>
        <v>-1541997.72</v>
      </c>
      <c r="AA206" s="25">
        <f t="shared" si="380"/>
        <v>0</v>
      </c>
      <c r="AB206" s="25">
        <f t="shared" si="353"/>
        <v>-1541997.72</v>
      </c>
      <c r="AC206" s="26">
        <f t="shared" ref="AC206:AD206" si="381">-AC201</f>
        <v>0</v>
      </c>
      <c r="AD206" s="26">
        <f t="shared" si="381"/>
        <v>0</v>
      </c>
      <c r="AE206" s="27">
        <f t="shared" si="355"/>
        <v>-1541997.72</v>
      </c>
      <c r="AG206" s="25">
        <f t="shared" ref="AG206:AI206" si="382">-AG201</f>
        <v>0</v>
      </c>
      <c r="AH206" s="25">
        <f t="shared" si="382"/>
        <v>1350958.0437499997</v>
      </c>
      <c r="AI206" s="25">
        <f t="shared" si="382"/>
        <v>0</v>
      </c>
      <c r="AJ206" s="25">
        <f t="shared" si="357"/>
        <v>1350958.0437499997</v>
      </c>
      <c r="AK206" s="26">
        <f t="shared" ref="AK206:AL206" si="383">-AK201</f>
        <v>26118.690178571425</v>
      </c>
      <c r="AL206" s="26">
        <f t="shared" si="383"/>
        <v>0</v>
      </c>
      <c r="AM206" s="27">
        <f t="shared" si="359"/>
        <v>1377076.7339285712</v>
      </c>
      <c r="AN206" s="28">
        <f t="shared" si="360"/>
        <v>-164920.98607142875</v>
      </c>
      <c r="AP206" s="32"/>
      <c r="AQ206" s="32">
        <v>2075</v>
      </c>
      <c r="AR206" s="37" t="s">
        <v>75</v>
      </c>
      <c r="AS206" s="25">
        <f t="shared" si="361"/>
        <v>0</v>
      </c>
      <c r="AT206" s="25">
        <f t="shared" si="362"/>
        <v>0</v>
      </c>
      <c r="AU206" s="25">
        <f t="shared" si="363"/>
        <v>0</v>
      </c>
      <c r="AV206" s="25">
        <f t="shared" si="364"/>
        <v>0</v>
      </c>
      <c r="AW206" s="25">
        <f t="shared" si="365"/>
        <v>0</v>
      </c>
      <c r="AX206" s="25">
        <f t="shared" si="366"/>
        <v>0</v>
      </c>
      <c r="AY206" s="25">
        <f t="shared" si="367"/>
        <v>0</v>
      </c>
      <c r="BA206" s="25">
        <f t="shared" ref="BA206:BA212" si="384">+L206-AG206</f>
        <v>0</v>
      </c>
      <c r="BB206" s="25">
        <f t="shared" ref="BB206:BB212" si="385">+M206-AH206</f>
        <v>0</v>
      </c>
      <c r="BC206" s="25">
        <f t="shared" ref="BC206:BC212" si="386">+N206-AI206</f>
        <v>0</v>
      </c>
      <c r="BD206" s="25">
        <f t="shared" ref="BD206:BD212" si="387">+O206-AJ206</f>
        <v>0</v>
      </c>
      <c r="BE206" s="25">
        <f t="shared" ref="BE206:BE212" si="388">+P206-AK206</f>
        <v>0</v>
      </c>
      <c r="BF206" s="25">
        <f t="shared" ref="BF206:BF212" si="389">+Q206-AL206</f>
        <v>0</v>
      </c>
      <c r="BG206" s="25">
        <f t="shared" ref="BG206:BG212" si="390">+R206-AM206</f>
        <v>0</v>
      </c>
      <c r="BH206" s="25">
        <f t="shared" ref="BH206:BH212" si="391">+S206-AN206</f>
        <v>0</v>
      </c>
    </row>
    <row r="207" spans="1:60" ht="25.5" x14ac:dyDescent="0.25">
      <c r="A207" s="32"/>
      <c r="B207" s="32">
        <v>1865</v>
      </c>
      <c r="C207" s="37" t="s">
        <v>76</v>
      </c>
      <c r="D207" s="25">
        <f>-D175</f>
        <v>0</v>
      </c>
      <c r="E207" s="25">
        <f t="shared" ref="E207:F207" si="392">-E175</f>
        <v>0</v>
      </c>
      <c r="F207" s="25">
        <f t="shared" si="392"/>
        <v>0</v>
      </c>
      <c r="G207" s="25">
        <f t="shared" si="344"/>
        <v>0</v>
      </c>
      <c r="H207" s="26">
        <f t="shared" ref="H207:I207" si="393">-H175</f>
        <v>0</v>
      </c>
      <c r="I207" s="26">
        <f t="shared" si="393"/>
        <v>0</v>
      </c>
      <c r="J207" s="27">
        <f t="shared" si="346"/>
        <v>0</v>
      </c>
      <c r="L207" s="25">
        <f t="shared" ref="L207:N207" si="394">-L175</f>
        <v>0</v>
      </c>
      <c r="M207" s="25">
        <f t="shared" si="394"/>
        <v>0</v>
      </c>
      <c r="N207" s="25">
        <f t="shared" si="394"/>
        <v>0</v>
      </c>
      <c r="O207" s="25">
        <f t="shared" si="348"/>
        <v>0</v>
      </c>
      <c r="P207" s="26">
        <f t="shared" ref="P207:Q207" si="395">-P175</f>
        <v>0</v>
      </c>
      <c r="Q207" s="26">
        <f t="shared" si="395"/>
        <v>0</v>
      </c>
      <c r="R207" s="27">
        <f t="shared" si="350"/>
        <v>0</v>
      </c>
      <c r="S207" s="28">
        <f t="shared" si="351"/>
        <v>0</v>
      </c>
      <c r="V207" s="32"/>
      <c r="W207" s="32">
        <v>1865</v>
      </c>
      <c r="X207" s="37" t="s">
        <v>76</v>
      </c>
      <c r="Y207" s="25">
        <f>-Y175</f>
        <v>0</v>
      </c>
      <c r="Z207" s="25">
        <f t="shared" ref="Z207:AA207" si="396">-Z175</f>
        <v>0</v>
      </c>
      <c r="AA207" s="25">
        <f t="shared" si="396"/>
        <v>0</v>
      </c>
      <c r="AB207" s="25">
        <f t="shared" si="353"/>
        <v>0</v>
      </c>
      <c r="AC207" s="26">
        <f t="shared" ref="AC207:AD207" si="397">-AC175</f>
        <v>0</v>
      </c>
      <c r="AD207" s="26">
        <f t="shared" si="397"/>
        <v>0</v>
      </c>
      <c r="AE207" s="27">
        <f t="shared" si="355"/>
        <v>0</v>
      </c>
      <c r="AG207" s="25">
        <f t="shared" ref="AG207:AI207" si="398">-AG175</f>
        <v>0</v>
      </c>
      <c r="AH207" s="25">
        <f t="shared" si="398"/>
        <v>0</v>
      </c>
      <c r="AI207" s="25">
        <f t="shared" si="398"/>
        <v>0</v>
      </c>
      <c r="AJ207" s="25">
        <f t="shared" si="357"/>
        <v>0</v>
      </c>
      <c r="AK207" s="26">
        <f t="shared" ref="AK207:AL207" si="399">-AK175</f>
        <v>0</v>
      </c>
      <c r="AL207" s="26">
        <f t="shared" si="399"/>
        <v>0</v>
      </c>
      <c r="AM207" s="27">
        <f t="shared" si="359"/>
        <v>0</v>
      </c>
      <c r="AN207" s="28">
        <f t="shared" si="360"/>
        <v>0</v>
      </c>
      <c r="AP207" s="32"/>
      <c r="AQ207" s="32">
        <v>1865</v>
      </c>
      <c r="AR207" s="37" t="s">
        <v>76</v>
      </c>
      <c r="AS207" s="25">
        <f t="shared" si="361"/>
        <v>0</v>
      </c>
      <c r="AT207" s="25">
        <f t="shared" si="362"/>
        <v>0</v>
      </c>
      <c r="AU207" s="25">
        <f t="shared" si="363"/>
        <v>0</v>
      </c>
      <c r="AV207" s="25">
        <f t="shared" si="364"/>
        <v>0</v>
      </c>
      <c r="AW207" s="25">
        <f t="shared" si="365"/>
        <v>0</v>
      </c>
      <c r="AX207" s="25">
        <f t="shared" si="366"/>
        <v>0</v>
      </c>
      <c r="AY207" s="25">
        <f t="shared" si="367"/>
        <v>0</v>
      </c>
      <c r="BA207" s="25">
        <f t="shared" si="384"/>
        <v>0</v>
      </c>
      <c r="BB207" s="25">
        <f t="shared" si="385"/>
        <v>0</v>
      </c>
      <c r="BC207" s="25">
        <f t="shared" si="386"/>
        <v>0</v>
      </c>
      <c r="BD207" s="25">
        <f t="shared" si="387"/>
        <v>0</v>
      </c>
      <c r="BE207" s="25">
        <f t="shared" si="388"/>
        <v>0</v>
      </c>
      <c r="BF207" s="25">
        <f t="shared" si="389"/>
        <v>0</v>
      </c>
      <c r="BG207" s="25">
        <f t="shared" si="390"/>
        <v>0</v>
      </c>
      <c r="BH207" s="25">
        <f t="shared" si="391"/>
        <v>0</v>
      </c>
    </row>
    <row r="208" spans="1:60" ht="15" x14ac:dyDescent="0.25">
      <c r="A208" s="32"/>
      <c r="B208" s="32">
        <v>1875</v>
      </c>
      <c r="C208" s="37" t="s">
        <v>77</v>
      </c>
      <c r="D208" s="25">
        <f>-D176</f>
        <v>-2118900.58</v>
      </c>
      <c r="E208" s="25">
        <f t="shared" ref="E208:F208" si="400">-E176</f>
        <v>0</v>
      </c>
      <c r="F208" s="25">
        <f t="shared" si="400"/>
        <v>1026989.4999999998</v>
      </c>
      <c r="G208" s="25">
        <f t="shared" si="344"/>
        <v>-1091911.0800000003</v>
      </c>
      <c r="H208" s="26">
        <f t="shared" ref="H208:I208" si="401">-H176</f>
        <v>0</v>
      </c>
      <c r="I208" s="26">
        <f t="shared" si="401"/>
        <v>0</v>
      </c>
      <c r="J208" s="27">
        <f t="shared" si="346"/>
        <v>-1091911.0800000003</v>
      </c>
      <c r="L208" s="25">
        <f t="shared" ref="L208:N208" si="402">-L176</f>
        <v>667791.57000000007</v>
      </c>
      <c r="M208" s="25">
        <f t="shared" si="402"/>
        <v>0</v>
      </c>
      <c r="N208" s="25">
        <f t="shared" si="402"/>
        <v>-310349.07000000007</v>
      </c>
      <c r="O208" s="25">
        <f t="shared" si="348"/>
        <v>357442.5</v>
      </c>
      <c r="P208" s="26">
        <f t="shared" ref="P208:Q208" si="403">-P176</f>
        <v>38432.89</v>
      </c>
      <c r="Q208" s="26">
        <f t="shared" si="403"/>
        <v>0</v>
      </c>
      <c r="R208" s="27">
        <f t="shared" si="350"/>
        <v>395875.39</v>
      </c>
      <c r="S208" s="28">
        <f t="shared" si="351"/>
        <v>-696035.69000000029</v>
      </c>
      <c r="V208" s="32"/>
      <c r="W208" s="32">
        <v>1875</v>
      </c>
      <c r="X208" s="37" t="s">
        <v>77</v>
      </c>
      <c r="Y208" s="25">
        <f>-Y176</f>
        <v>-2118900.58</v>
      </c>
      <c r="Z208" s="25">
        <f t="shared" ref="Z208:AA208" si="404">-Z176</f>
        <v>0</v>
      </c>
      <c r="AA208" s="25">
        <f t="shared" si="404"/>
        <v>1026989.5</v>
      </c>
      <c r="AB208" s="25">
        <f t="shared" si="353"/>
        <v>-1091911.08</v>
      </c>
      <c r="AC208" s="26">
        <f t="shared" ref="AC208:AD208" si="405">-AC176</f>
        <v>0</v>
      </c>
      <c r="AD208" s="26">
        <f t="shared" si="405"/>
        <v>0</v>
      </c>
      <c r="AE208" s="27">
        <f t="shared" si="355"/>
        <v>-1091911.08</v>
      </c>
      <c r="AG208" s="25">
        <f t="shared" ref="AG208:AI208" si="406">-AG176</f>
        <v>667791.57000000007</v>
      </c>
      <c r="AH208" s="25">
        <f t="shared" si="406"/>
        <v>0</v>
      </c>
      <c r="AI208" s="25">
        <f t="shared" si="406"/>
        <v>-310348.92000000004</v>
      </c>
      <c r="AJ208" s="25">
        <f t="shared" si="357"/>
        <v>357442.65</v>
      </c>
      <c r="AK208" s="26">
        <f t="shared" ref="AK208:AL208" si="407">-AK176</f>
        <v>38432.89</v>
      </c>
      <c r="AL208" s="26">
        <f t="shared" si="407"/>
        <v>0</v>
      </c>
      <c r="AM208" s="27">
        <f t="shared" si="359"/>
        <v>395875.54000000004</v>
      </c>
      <c r="AN208" s="28">
        <f t="shared" si="360"/>
        <v>-696035.54</v>
      </c>
      <c r="AP208" s="32"/>
      <c r="AQ208" s="32">
        <v>1875</v>
      </c>
      <c r="AR208" s="37" t="s">
        <v>77</v>
      </c>
      <c r="AS208" s="25">
        <f t="shared" si="361"/>
        <v>0</v>
      </c>
      <c r="AT208" s="25">
        <f t="shared" si="362"/>
        <v>0</v>
      </c>
      <c r="AU208" s="25">
        <f t="shared" si="363"/>
        <v>0</v>
      </c>
      <c r="AV208" s="25">
        <f t="shared" si="364"/>
        <v>0</v>
      </c>
      <c r="AW208" s="25">
        <f t="shared" si="365"/>
        <v>0</v>
      </c>
      <c r="AX208" s="25">
        <f t="shared" si="366"/>
        <v>0</v>
      </c>
      <c r="AY208" s="25">
        <f t="shared" si="367"/>
        <v>0</v>
      </c>
      <c r="BA208" s="25">
        <f t="shared" si="384"/>
        <v>0</v>
      </c>
      <c r="BB208" s="25">
        <f t="shared" si="385"/>
        <v>0</v>
      </c>
      <c r="BC208" s="25">
        <f t="shared" si="386"/>
        <v>-0.15000000002328306</v>
      </c>
      <c r="BD208" s="25">
        <f t="shared" si="387"/>
        <v>-0.15000000002328306</v>
      </c>
      <c r="BE208" s="25">
        <f t="shared" si="388"/>
        <v>0</v>
      </c>
      <c r="BF208" s="25">
        <f t="shared" si="389"/>
        <v>0</v>
      </c>
      <c r="BG208" s="25">
        <f t="shared" si="390"/>
        <v>-0.15000000002328306</v>
      </c>
      <c r="BH208" s="25">
        <f t="shared" si="391"/>
        <v>-0.15000000025611371</v>
      </c>
    </row>
    <row r="209" spans="1:60" ht="25.5" x14ac:dyDescent="0.25">
      <c r="A209" s="32"/>
      <c r="B209" s="32" t="s">
        <v>61</v>
      </c>
      <c r="C209" s="37" t="s">
        <v>62</v>
      </c>
      <c r="D209" s="25">
        <f>-D195</f>
        <v>1026989.5</v>
      </c>
      <c r="E209" s="25">
        <f t="shared" ref="E209:F209" si="408">-E195</f>
        <v>0</v>
      </c>
      <c r="F209" s="25">
        <f t="shared" si="408"/>
        <v>-1026989.5</v>
      </c>
      <c r="G209" s="25">
        <f t="shared" si="344"/>
        <v>0</v>
      </c>
      <c r="H209" s="26">
        <f t="shared" ref="H209:I209" si="409">-H195</f>
        <v>0</v>
      </c>
      <c r="I209" s="26">
        <f t="shared" si="409"/>
        <v>0</v>
      </c>
      <c r="J209" s="27">
        <f t="shared" si="346"/>
        <v>0</v>
      </c>
      <c r="L209" s="25">
        <f t="shared" ref="L209:N209" si="410">-L195</f>
        <v>-310349.40000000002</v>
      </c>
      <c r="M209" s="25">
        <f t="shared" si="410"/>
        <v>0</v>
      </c>
      <c r="N209" s="25">
        <f t="shared" si="410"/>
        <v>310349.26</v>
      </c>
      <c r="O209" s="25">
        <f t="shared" si="348"/>
        <v>-0.14000000001396984</v>
      </c>
      <c r="P209" s="26">
        <f t="shared" ref="P209:Q209" si="411">-P195</f>
        <v>0</v>
      </c>
      <c r="Q209" s="26">
        <f t="shared" si="411"/>
        <v>0</v>
      </c>
      <c r="R209" s="27">
        <f t="shared" si="350"/>
        <v>-0.14000000001396984</v>
      </c>
      <c r="S209" s="28">
        <f t="shared" si="351"/>
        <v>-0.14000000001396984</v>
      </c>
      <c r="V209" s="32"/>
      <c r="W209" s="32" t="s">
        <v>61</v>
      </c>
      <c r="X209" s="37" t="s">
        <v>62</v>
      </c>
      <c r="Y209" s="25">
        <f>-Y195</f>
        <v>1026989.5</v>
      </c>
      <c r="Z209" s="25">
        <f t="shared" ref="Z209:AA209" si="412">-Z195</f>
        <v>0</v>
      </c>
      <c r="AA209" s="25">
        <f t="shared" si="412"/>
        <v>-1026989.5</v>
      </c>
      <c r="AB209" s="25">
        <f t="shared" si="353"/>
        <v>0</v>
      </c>
      <c r="AC209" s="26">
        <f t="shared" ref="AC209:AD209" si="413">-AC195</f>
        <v>0</v>
      </c>
      <c r="AD209" s="26">
        <f t="shared" si="413"/>
        <v>0</v>
      </c>
      <c r="AE209" s="27">
        <f t="shared" si="355"/>
        <v>0</v>
      </c>
      <c r="AG209" s="25">
        <f t="shared" ref="AG209:AI209" si="414">-AG195</f>
        <v>-310349</v>
      </c>
      <c r="AH209" s="25">
        <f t="shared" si="414"/>
        <v>0</v>
      </c>
      <c r="AI209" s="25">
        <f t="shared" si="414"/>
        <v>310349</v>
      </c>
      <c r="AJ209" s="25">
        <f t="shared" si="357"/>
        <v>0</v>
      </c>
      <c r="AK209" s="26">
        <f t="shared" ref="AK209:AL209" si="415">-AK195</f>
        <v>0</v>
      </c>
      <c r="AL209" s="26">
        <f t="shared" si="415"/>
        <v>0</v>
      </c>
      <c r="AM209" s="27">
        <f t="shared" si="359"/>
        <v>0</v>
      </c>
      <c r="AN209" s="28">
        <f t="shared" si="360"/>
        <v>0</v>
      </c>
      <c r="AP209" s="32"/>
      <c r="AQ209" s="32" t="s">
        <v>61</v>
      </c>
      <c r="AR209" s="37" t="s">
        <v>62</v>
      </c>
      <c r="AS209" s="25">
        <f t="shared" si="361"/>
        <v>0</v>
      </c>
      <c r="AT209" s="25">
        <f t="shared" si="362"/>
        <v>0</v>
      </c>
      <c r="AU209" s="25">
        <f t="shared" si="363"/>
        <v>0</v>
      </c>
      <c r="AV209" s="25">
        <f t="shared" si="364"/>
        <v>0</v>
      </c>
      <c r="AW209" s="25">
        <f t="shared" si="365"/>
        <v>0</v>
      </c>
      <c r="AX209" s="25">
        <f t="shared" si="366"/>
        <v>0</v>
      </c>
      <c r="AY209" s="25">
        <f t="shared" si="367"/>
        <v>0</v>
      </c>
      <c r="BA209" s="25">
        <f t="shared" si="384"/>
        <v>-0.40000000002328306</v>
      </c>
      <c r="BB209" s="25">
        <f t="shared" si="385"/>
        <v>0</v>
      </c>
      <c r="BC209" s="25">
        <f t="shared" si="386"/>
        <v>0.26000000000931323</v>
      </c>
      <c r="BD209" s="25">
        <f t="shared" si="387"/>
        <v>-0.14000000001396984</v>
      </c>
      <c r="BE209" s="25">
        <f t="shared" si="388"/>
        <v>0</v>
      </c>
      <c r="BF209" s="25">
        <f t="shared" si="389"/>
        <v>0</v>
      </c>
      <c r="BG209" s="25">
        <f t="shared" si="390"/>
        <v>-0.14000000001396984</v>
      </c>
      <c r="BH209" s="25">
        <f t="shared" si="391"/>
        <v>-0.14000000001396984</v>
      </c>
    </row>
    <row r="210" spans="1:60" ht="25.5" x14ac:dyDescent="0.25">
      <c r="A210" s="32"/>
      <c r="B210" s="32" t="s">
        <v>64</v>
      </c>
      <c r="C210" s="37" t="s">
        <v>78</v>
      </c>
      <c r="D210" s="25">
        <f>-D197</f>
        <v>1273198.73</v>
      </c>
      <c r="E210" s="25">
        <f t="shared" ref="E210:F210" si="416">-E197</f>
        <v>0</v>
      </c>
      <c r="F210" s="25">
        <f t="shared" si="416"/>
        <v>0</v>
      </c>
      <c r="G210" s="25">
        <f t="shared" si="344"/>
        <v>1273198.73</v>
      </c>
      <c r="H210" s="26">
        <f t="shared" ref="H210:I210" si="417">-H197</f>
        <v>0</v>
      </c>
      <c r="I210" s="26">
        <f t="shared" si="417"/>
        <v>0</v>
      </c>
      <c r="J210" s="27">
        <f t="shared" si="346"/>
        <v>1273198.73</v>
      </c>
      <c r="L210" s="25">
        <f t="shared" ref="L210:N210" si="418">-L197</f>
        <v>-321044.47999999998</v>
      </c>
      <c r="M210" s="25">
        <f t="shared" si="418"/>
        <v>0</v>
      </c>
      <c r="N210" s="25">
        <f t="shared" si="418"/>
        <v>0</v>
      </c>
      <c r="O210" s="25">
        <f t="shared" si="348"/>
        <v>-321044.47999999998</v>
      </c>
      <c r="P210" s="26">
        <f t="shared" ref="P210:Q210" si="419">-P197</f>
        <v>-50945.96</v>
      </c>
      <c r="Q210" s="26">
        <f t="shared" si="419"/>
        <v>0</v>
      </c>
      <c r="R210" s="27">
        <f t="shared" si="350"/>
        <v>-371990.44</v>
      </c>
      <c r="S210" s="28">
        <f t="shared" si="351"/>
        <v>901208.29</v>
      </c>
      <c r="V210" s="32"/>
      <c r="W210" s="32" t="s">
        <v>64</v>
      </c>
      <c r="X210" s="37" t="s">
        <v>78</v>
      </c>
      <c r="Y210" s="25">
        <f>-Y197</f>
        <v>1273198.73</v>
      </c>
      <c r="Z210" s="25">
        <f t="shared" ref="Z210:AA210" si="420">-Z197</f>
        <v>0</v>
      </c>
      <c r="AA210" s="25">
        <f t="shared" si="420"/>
        <v>0</v>
      </c>
      <c r="AB210" s="25">
        <f t="shared" si="353"/>
        <v>1273198.73</v>
      </c>
      <c r="AC210" s="26">
        <f t="shared" ref="AC210:AD210" si="421">-AC197</f>
        <v>0</v>
      </c>
      <c r="AD210" s="26">
        <f t="shared" si="421"/>
        <v>0</v>
      </c>
      <c r="AE210" s="27">
        <f t="shared" si="355"/>
        <v>1273198.73</v>
      </c>
      <c r="AG210" s="25">
        <f t="shared" ref="AG210:AI210" si="422">-AG197</f>
        <v>-321044.47999999998</v>
      </c>
      <c r="AH210" s="25">
        <f t="shared" si="422"/>
        <v>0</v>
      </c>
      <c r="AI210" s="25">
        <f t="shared" si="422"/>
        <v>0</v>
      </c>
      <c r="AJ210" s="25">
        <f t="shared" si="357"/>
        <v>-321044.47999999998</v>
      </c>
      <c r="AK210" s="26">
        <f t="shared" ref="AK210:AL210" si="423">-AK197</f>
        <v>-50945.96</v>
      </c>
      <c r="AL210" s="26">
        <f t="shared" si="423"/>
        <v>0</v>
      </c>
      <c r="AM210" s="27">
        <f t="shared" si="359"/>
        <v>-371990.44</v>
      </c>
      <c r="AN210" s="28">
        <f t="shared" si="360"/>
        <v>901208.29</v>
      </c>
      <c r="AP210" s="32"/>
      <c r="AQ210" s="32" t="s">
        <v>64</v>
      </c>
      <c r="AR210" s="37" t="s">
        <v>78</v>
      </c>
      <c r="AS210" s="25">
        <f t="shared" si="361"/>
        <v>0</v>
      </c>
      <c r="AT210" s="25">
        <f t="shared" si="362"/>
        <v>0</v>
      </c>
      <c r="AU210" s="25">
        <f t="shared" si="363"/>
        <v>0</v>
      </c>
      <c r="AV210" s="25">
        <f t="shared" si="364"/>
        <v>0</v>
      </c>
      <c r="AW210" s="25">
        <f t="shared" si="365"/>
        <v>0</v>
      </c>
      <c r="AX210" s="25">
        <f t="shared" si="366"/>
        <v>0</v>
      </c>
      <c r="AY210" s="25">
        <f t="shared" si="367"/>
        <v>0</v>
      </c>
      <c r="BA210" s="25">
        <f t="shared" si="384"/>
        <v>0</v>
      </c>
      <c r="BB210" s="25">
        <f t="shared" si="385"/>
        <v>0</v>
      </c>
      <c r="BC210" s="25">
        <f t="shared" si="386"/>
        <v>0</v>
      </c>
      <c r="BD210" s="25">
        <f t="shared" si="387"/>
        <v>0</v>
      </c>
      <c r="BE210" s="25">
        <f t="shared" si="388"/>
        <v>0</v>
      </c>
      <c r="BF210" s="25">
        <f t="shared" si="389"/>
        <v>0</v>
      </c>
      <c r="BG210" s="25">
        <f t="shared" si="390"/>
        <v>0</v>
      </c>
      <c r="BH210" s="25">
        <f t="shared" si="391"/>
        <v>0</v>
      </c>
    </row>
    <row r="211" spans="1:60" ht="15" x14ac:dyDescent="0.25">
      <c r="A211" s="32"/>
      <c r="B211" s="32">
        <v>2055</v>
      </c>
      <c r="C211" s="33" t="s">
        <v>70</v>
      </c>
      <c r="D211" s="25">
        <f>-D202</f>
        <v>-120009436.95</v>
      </c>
      <c r="E211" s="25">
        <f t="shared" ref="E211:F211" si="424">-E202</f>
        <v>-4903823.1720850095</v>
      </c>
      <c r="F211" s="25">
        <f t="shared" si="424"/>
        <v>0</v>
      </c>
      <c r="G211" s="25">
        <f t="shared" si="344"/>
        <v>-124913260.12208501</v>
      </c>
      <c r="H211" s="26">
        <f t="shared" ref="H211:I211" si="425">-H202</f>
        <v>1230856.7199999797</v>
      </c>
      <c r="I211" s="26">
        <f t="shared" si="425"/>
        <v>0</v>
      </c>
      <c r="J211" s="27">
        <f t="shared" si="346"/>
        <v>-123682403.40208502</v>
      </c>
      <c r="L211" s="25">
        <f t="shared" ref="L211:N211" si="426">-L202</f>
        <v>0</v>
      </c>
      <c r="M211" s="25">
        <f t="shared" si="426"/>
        <v>0</v>
      </c>
      <c r="N211" s="25">
        <f t="shared" si="426"/>
        <v>0</v>
      </c>
      <c r="O211" s="25"/>
      <c r="P211" s="26">
        <f t="shared" ref="P211:Q211" si="427">-P202</f>
        <v>0</v>
      </c>
      <c r="Q211" s="26">
        <f t="shared" si="427"/>
        <v>0</v>
      </c>
      <c r="R211" s="27"/>
      <c r="S211" s="28">
        <f t="shared" si="351"/>
        <v>-123682403.40208502</v>
      </c>
      <c r="V211" s="32"/>
      <c r="W211" s="32">
        <v>2055</v>
      </c>
      <c r="X211" s="33" t="s">
        <v>70</v>
      </c>
      <c r="Y211" s="25">
        <f>-Y202</f>
        <v>-120009436.94999999</v>
      </c>
      <c r="Z211" s="25">
        <f t="shared" ref="Z211:AA211" si="428">-Z202</f>
        <v>-4903822.1120850043</v>
      </c>
      <c r="AA211" s="25">
        <f t="shared" si="428"/>
        <v>1.0000064969062805E-2</v>
      </c>
      <c r="AB211" s="25">
        <f t="shared" si="353"/>
        <v>-124913259.05208492</v>
      </c>
      <c r="AC211" s="26">
        <f t="shared" ref="AC211:AD211" si="429">-AC202</f>
        <v>1230856.7199999797</v>
      </c>
      <c r="AD211" s="26">
        <f t="shared" si="429"/>
        <v>0</v>
      </c>
      <c r="AE211" s="27">
        <f t="shared" si="355"/>
        <v>-123682402.33208494</v>
      </c>
      <c r="AG211" s="25">
        <f t="shared" ref="AG211:AI211" si="430">-AG202</f>
        <v>0</v>
      </c>
      <c r="AH211" s="25">
        <f t="shared" si="430"/>
        <v>0</v>
      </c>
      <c r="AI211" s="25">
        <f t="shared" si="430"/>
        <v>0</v>
      </c>
      <c r="AJ211" s="25"/>
      <c r="AK211" s="26">
        <f t="shared" ref="AK211:AL211" si="431">-AK202</f>
        <v>0</v>
      </c>
      <c r="AL211" s="26">
        <f t="shared" si="431"/>
        <v>0</v>
      </c>
      <c r="AM211" s="27"/>
      <c r="AN211" s="28">
        <f t="shared" si="360"/>
        <v>-123682402.33208494</v>
      </c>
      <c r="AP211" s="32"/>
      <c r="AQ211" s="32">
        <v>2055</v>
      </c>
      <c r="AR211" s="33" t="s">
        <v>70</v>
      </c>
      <c r="AS211" s="25">
        <f t="shared" si="361"/>
        <v>0</v>
      </c>
      <c r="AT211" s="25">
        <f t="shared" si="362"/>
        <v>-1.0600000051781535</v>
      </c>
      <c r="AU211" s="25">
        <f t="shared" si="363"/>
        <v>-1.0000064969062805E-2</v>
      </c>
      <c r="AV211" s="25">
        <f t="shared" si="364"/>
        <v>-1.0700000822544098</v>
      </c>
      <c r="AW211" s="25">
        <f t="shared" si="365"/>
        <v>0</v>
      </c>
      <c r="AX211" s="25">
        <f t="shared" si="366"/>
        <v>0</v>
      </c>
      <c r="AY211" s="25">
        <f t="shared" si="367"/>
        <v>-1.0700000822544098</v>
      </c>
      <c r="BA211" s="25">
        <f t="shared" si="384"/>
        <v>0</v>
      </c>
      <c r="BB211" s="25">
        <f t="shared" si="385"/>
        <v>0</v>
      </c>
      <c r="BC211" s="25">
        <f t="shared" si="386"/>
        <v>0</v>
      </c>
      <c r="BD211" s="25">
        <f t="shared" si="387"/>
        <v>0</v>
      </c>
      <c r="BE211" s="25">
        <f t="shared" si="388"/>
        <v>0</v>
      </c>
      <c r="BF211" s="25">
        <f t="shared" si="389"/>
        <v>0</v>
      </c>
      <c r="BG211" s="25">
        <f t="shared" si="390"/>
        <v>0</v>
      </c>
      <c r="BH211" s="25">
        <f t="shared" si="391"/>
        <v>-1.0700000822544098</v>
      </c>
    </row>
    <row r="212" spans="1:60" ht="15" x14ac:dyDescent="0.25">
      <c r="A212" s="32"/>
      <c r="B212" s="32" t="s">
        <v>71</v>
      </c>
      <c r="C212" s="33" t="s">
        <v>72</v>
      </c>
      <c r="D212" s="25">
        <f>-D203</f>
        <v>4735165.3599999994</v>
      </c>
      <c r="E212" s="25">
        <f t="shared" ref="E212:F212" si="432">-E203</f>
        <v>0</v>
      </c>
      <c r="F212" s="25">
        <f t="shared" si="432"/>
        <v>0</v>
      </c>
      <c r="G212" s="25">
        <f t="shared" si="344"/>
        <v>4735165.3599999994</v>
      </c>
      <c r="H212" s="26">
        <f t="shared" ref="H212:I212" si="433">-H203</f>
        <v>966354.86000000057</v>
      </c>
      <c r="I212" s="26">
        <f t="shared" si="433"/>
        <v>0</v>
      </c>
      <c r="J212" s="27">
        <f t="shared" si="346"/>
        <v>5701520.2199999997</v>
      </c>
      <c r="L212" s="25">
        <f t="shared" ref="L212:N212" si="434">-L203</f>
        <v>0</v>
      </c>
      <c r="M212" s="25">
        <f t="shared" si="434"/>
        <v>0</v>
      </c>
      <c r="N212" s="25">
        <f t="shared" si="434"/>
        <v>0</v>
      </c>
      <c r="O212" s="25"/>
      <c r="P212" s="26">
        <f t="shared" ref="P212:Q212" si="435">-P203</f>
        <v>0</v>
      </c>
      <c r="Q212" s="26">
        <f t="shared" si="435"/>
        <v>0</v>
      </c>
      <c r="R212" s="27"/>
      <c r="S212" s="28">
        <f t="shared" si="351"/>
        <v>5701520.2199999997</v>
      </c>
      <c r="V212" s="32"/>
      <c r="W212" s="32" t="s">
        <v>71</v>
      </c>
      <c r="X212" s="33" t="s">
        <v>72</v>
      </c>
      <c r="Y212" s="25">
        <f>-Y203</f>
        <v>4735165.3599999994</v>
      </c>
      <c r="Z212" s="25">
        <f t="shared" ref="Z212:AA212" si="436">-Z203</f>
        <v>0</v>
      </c>
      <c r="AA212" s="25">
        <f t="shared" si="436"/>
        <v>0</v>
      </c>
      <c r="AB212" s="25">
        <f t="shared" si="353"/>
        <v>4735165.3599999994</v>
      </c>
      <c r="AC212" s="26">
        <f t="shared" ref="AC212:AD212" si="437">-AC203</f>
        <v>966354.86000000057</v>
      </c>
      <c r="AD212" s="26">
        <f t="shared" si="437"/>
        <v>0</v>
      </c>
      <c r="AE212" s="27">
        <f t="shared" si="355"/>
        <v>5701520.2199999997</v>
      </c>
      <c r="AG212" s="25">
        <f t="shared" ref="AG212:AI212" si="438">-AG203</f>
        <v>0</v>
      </c>
      <c r="AH212" s="25">
        <f t="shared" si="438"/>
        <v>0</v>
      </c>
      <c r="AI212" s="25">
        <f t="shared" si="438"/>
        <v>0</v>
      </c>
      <c r="AJ212" s="25"/>
      <c r="AK212" s="26">
        <f t="shared" ref="AK212:AL212" si="439">-AK203</f>
        <v>0</v>
      </c>
      <c r="AL212" s="26">
        <f t="shared" si="439"/>
        <v>0</v>
      </c>
      <c r="AM212" s="27"/>
      <c r="AN212" s="28">
        <f t="shared" si="360"/>
        <v>5701520.2199999997</v>
      </c>
      <c r="AP212" s="32"/>
      <c r="AQ212" s="32" t="s">
        <v>71</v>
      </c>
      <c r="AR212" s="33" t="s">
        <v>72</v>
      </c>
      <c r="AS212" s="25">
        <f t="shared" si="361"/>
        <v>0</v>
      </c>
      <c r="AT212" s="25">
        <f t="shared" si="362"/>
        <v>0</v>
      </c>
      <c r="AU212" s="25">
        <f t="shared" si="363"/>
        <v>0</v>
      </c>
      <c r="AV212" s="25">
        <f t="shared" si="364"/>
        <v>0</v>
      </c>
      <c r="AW212" s="25">
        <f t="shared" si="365"/>
        <v>0</v>
      </c>
      <c r="AX212" s="25">
        <f t="shared" si="366"/>
        <v>0</v>
      </c>
      <c r="AY212" s="25">
        <f t="shared" si="367"/>
        <v>0</v>
      </c>
      <c r="BA212" s="25">
        <f t="shared" si="384"/>
        <v>0</v>
      </c>
      <c r="BB212" s="25">
        <f t="shared" si="385"/>
        <v>0</v>
      </c>
      <c r="BC212" s="25">
        <f t="shared" si="386"/>
        <v>0</v>
      </c>
      <c r="BD212" s="25">
        <f t="shared" si="387"/>
        <v>0</v>
      </c>
      <c r="BE212" s="25">
        <f t="shared" si="388"/>
        <v>0</v>
      </c>
      <c r="BF212" s="25">
        <f t="shared" si="389"/>
        <v>0</v>
      </c>
      <c r="BG212" s="25">
        <f t="shared" si="390"/>
        <v>0</v>
      </c>
      <c r="BH212" s="25">
        <f t="shared" si="391"/>
        <v>0</v>
      </c>
    </row>
    <row r="213" spans="1:60" x14ac:dyDescent="0.2">
      <c r="A213" s="32"/>
      <c r="B213" s="32"/>
      <c r="C213" s="34" t="s">
        <v>79</v>
      </c>
      <c r="D213" s="35">
        <f>SUM(D204:D212)</f>
        <v>3395411749.5983768</v>
      </c>
      <c r="E213" s="35">
        <f t="shared" ref="E213:J213" si="440">SUM(E204:E212)</f>
        <v>193175008.71710742</v>
      </c>
      <c r="F213" s="999">
        <f t="shared" si="440"/>
        <v>-1.3275027507916093E-2</v>
      </c>
      <c r="G213" s="35">
        <f t="shared" si="440"/>
        <v>3588586758.3022084</v>
      </c>
      <c r="H213" s="35">
        <f t="shared" si="440"/>
        <v>332252906.80658793</v>
      </c>
      <c r="I213" s="35">
        <f t="shared" si="440"/>
        <v>-68938123.25</v>
      </c>
      <c r="J213" s="35">
        <f t="shared" si="440"/>
        <v>3851901541.8587971</v>
      </c>
      <c r="K213" s="36"/>
      <c r="L213" s="35">
        <f>SUM(L204:L212)</f>
        <v>-752716199.96507132</v>
      </c>
      <c r="M213" s="35">
        <f t="shared" ref="M213:P213" si="441">SUM(M204:M212)</f>
        <v>-53339442.675897256</v>
      </c>
      <c r="N213" s="35">
        <f t="shared" si="441"/>
        <v>0.19149125390686095</v>
      </c>
      <c r="O213" s="35">
        <f t="shared" si="441"/>
        <v>-806055642.44947767</v>
      </c>
      <c r="P213" s="35">
        <f t="shared" si="441"/>
        <v>-135948788.60091326</v>
      </c>
      <c r="Q213" s="35">
        <f t="shared" ref="Q213:S213" si="442">SUM(Q204:Q212)</f>
        <v>53479823.140000015</v>
      </c>
      <c r="R213" s="35">
        <f t="shared" si="442"/>
        <v>-888524607.91039085</v>
      </c>
      <c r="S213" s="35">
        <f t="shared" si="442"/>
        <v>2963376933.9484067</v>
      </c>
      <c r="V213" s="32"/>
      <c r="W213" s="32"/>
      <c r="X213" s="34" t="s">
        <v>79</v>
      </c>
      <c r="Y213" s="35">
        <f>SUM(Y204:Y212)</f>
        <v>3395411750.0889997</v>
      </c>
      <c r="Z213" s="35">
        <f t="shared" ref="Z213:AE213" si="443">SUM(Z204:Z212)</f>
        <v>193175009.18710738</v>
      </c>
      <c r="AA213" s="35">
        <f t="shared" si="443"/>
        <v>0.30441496893763542</v>
      </c>
      <c r="AB213" s="35">
        <f t="shared" si="443"/>
        <v>3588586759.5805221</v>
      </c>
      <c r="AC213" s="35">
        <f t="shared" si="443"/>
        <v>332252906.80658793</v>
      </c>
      <c r="AD213" s="35">
        <f t="shared" si="443"/>
        <v>-68938123.25</v>
      </c>
      <c r="AE213" s="35">
        <f t="shared" si="443"/>
        <v>3851901543.1371098</v>
      </c>
      <c r="AF213" s="36"/>
      <c r="AG213" s="35">
        <f>SUM(AG204:AG212)</f>
        <v>-752716200.26907146</v>
      </c>
      <c r="AH213" s="35">
        <f t="shared" ref="AH213:AN213" si="444">SUM(AH204:AH212)</f>
        <v>-53339441.774264246</v>
      </c>
      <c r="AI213" s="35">
        <f t="shared" si="444"/>
        <v>0.20907157089095563</v>
      </c>
      <c r="AJ213" s="35">
        <f t="shared" si="444"/>
        <v>-806055641.83426416</v>
      </c>
      <c r="AK213" s="35">
        <f t="shared" si="444"/>
        <v>-135948788.60091326</v>
      </c>
      <c r="AL213" s="35">
        <f t="shared" si="444"/>
        <v>53479823.140000015</v>
      </c>
      <c r="AM213" s="35">
        <f t="shared" si="444"/>
        <v>-888524607.2951777</v>
      </c>
      <c r="AN213" s="35">
        <f t="shared" si="444"/>
        <v>2963376935.8419323</v>
      </c>
      <c r="AP213" s="32"/>
      <c r="AQ213" s="32"/>
      <c r="AR213" s="34" t="s">
        <v>79</v>
      </c>
      <c r="AS213" s="35">
        <f>SUM(AS204:AS212)</f>
        <v>-0.49062248761765659</v>
      </c>
      <c r="AT213" s="35">
        <f t="shared" ref="AT213:AY213" si="445">SUM(AT204:AT212)</f>
        <v>-0.46999999814146776</v>
      </c>
      <c r="AU213" s="35">
        <f t="shared" si="445"/>
        <v>-0.317689981427975</v>
      </c>
      <c r="AV213" s="35">
        <f t="shared" si="445"/>
        <v>-1.27831298046749</v>
      </c>
      <c r="AW213" s="35">
        <f t="shared" si="445"/>
        <v>0</v>
      </c>
      <c r="AX213" s="35">
        <f t="shared" si="445"/>
        <v>0</v>
      </c>
      <c r="AY213" s="35">
        <f t="shared" si="445"/>
        <v>-1.2783131071273601</v>
      </c>
      <c r="AZ213" s="36"/>
      <c r="BA213" s="35">
        <f>SUM(BA204:BA212)</f>
        <v>0.30400014109955009</v>
      </c>
      <c r="BB213" s="35">
        <f t="shared" ref="BB213:BH213" si="446">SUM(BB204:BB212)</f>
        <v>-0.90163301126107598</v>
      </c>
      <c r="BC213" s="35">
        <f t="shared" si="446"/>
        <v>-1.7580300713016195E-2</v>
      </c>
      <c r="BD213" s="35">
        <f t="shared" si="446"/>
        <v>-0.61521315138748833</v>
      </c>
      <c r="BE213" s="35">
        <f t="shared" si="446"/>
        <v>0</v>
      </c>
      <c r="BF213" s="35">
        <f t="shared" si="446"/>
        <v>0</v>
      </c>
      <c r="BG213" s="35">
        <f t="shared" si="446"/>
        <v>-0.61521315325013348</v>
      </c>
      <c r="BH213" s="35">
        <f t="shared" si="446"/>
        <v>-1.893526122775038</v>
      </c>
    </row>
    <row r="214" spans="1:60" ht="15" x14ac:dyDescent="0.25">
      <c r="A214" s="32"/>
      <c r="B214" s="32"/>
      <c r="C214" s="1220" t="s">
        <v>80</v>
      </c>
      <c r="D214" s="1221"/>
      <c r="E214" s="1221"/>
      <c r="F214" s="1221"/>
      <c r="G214" s="1221"/>
      <c r="H214" s="1221"/>
      <c r="I214" s="1221"/>
      <c r="J214" s="1221"/>
      <c r="K214" s="1221"/>
      <c r="L214" s="1222"/>
      <c r="M214" s="38"/>
      <c r="N214" s="38"/>
      <c r="O214" s="38"/>
      <c r="P214" s="39"/>
      <c r="R214" s="40"/>
      <c r="S214" s="29"/>
      <c r="V214" s="32"/>
      <c r="W214" s="32"/>
      <c r="X214" s="1220" t="s">
        <v>80</v>
      </c>
      <c r="Y214" s="1221"/>
      <c r="Z214" s="1221"/>
      <c r="AA214" s="1221"/>
      <c r="AB214" s="1221"/>
      <c r="AC214" s="1221"/>
      <c r="AD214" s="1221"/>
      <c r="AE214" s="1221"/>
      <c r="AF214" s="1221"/>
      <c r="AG214" s="1222"/>
      <c r="AH214" s="38"/>
      <c r="AI214" s="38"/>
      <c r="AJ214" s="38"/>
      <c r="AK214" s="39"/>
      <c r="AM214" s="40"/>
      <c r="AN214" s="29"/>
      <c r="AP214" s="32"/>
      <c r="AQ214" s="32"/>
      <c r="AR214" s="1220" t="s">
        <v>80</v>
      </c>
      <c r="AS214" s="1221"/>
      <c r="AT214" s="1221"/>
      <c r="AU214" s="1221"/>
      <c r="AV214" s="1221"/>
      <c r="AW214" s="1221"/>
      <c r="AX214" s="1221"/>
      <c r="AY214" s="1221"/>
      <c r="AZ214" s="1221"/>
      <c r="BA214" s="1222"/>
      <c r="BB214" s="38"/>
      <c r="BC214" s="38"/>
      <c r="BD214" s="38"/>
      <c r="BE214" s="39"/>
      <c r="BG214" s="40"/>
      <c r="BH214" s="29"/>
    </row>
    <row r="215" spans="1:60" ht="15" x14ac:dyDescent="0.25">
      <c r="A215" s="32"/>
      <c r="B215" s="32"/>
      <c r="C215" s="1220" t="s">
        <v>81</v>
      </c>
      <c r="D215" s="1221"/>
      <c r="E215" s="1221"/>
      <c r="F215" s="1221"/>
      <c r="G215" s="1221"/>
      <c r="H215" s="1221"/>
      <c r="I215" s="1221"/>
      <c r="J215" s="1221"/>
      <c r="K215" s="1221"/>
      <c r="L215" s="1222"/>
      <c r="M215" s="38"/>
      <c r="N215" s="38"/>
      <c r="O215" s="38"/>
      <c r="P215" s="35">
        <f>+P213</f>
        <v>-135948788.60091326</v>
      </c>
      <c r="R215" s="40"/>
      <c r="S215" s="29"/>
      <c r="V215" s="32"/>
      <c r="W215" s="32"/>
      <c r="X215" s="1220" t="s">
        <v>81</v>
      </c>
      <c r="Y215" s="1221"/>
      <c r="Z215" s="1221"/>
      <c r="AA215" s="1221"/>
      <c r="AB215" s="1221"/>
      <c r="AC215" s="1221"/>
      <c r="AD215" s="1221"/>
      <c r="AE215" s="1221"/>
      <c r="AF215" s="1221"/>
      <c r="AG215" s="1222"/>
      <c r="AH215" s="38"/>
      <c r="AI215" s="38"/>
      <c r="AJ215" s="38"/>
      <c r="AK215" s="35">
        <f>+AK213</f>
        <v>-135948788.60091326</v>
      </c>
      <c r="AM215" s="40"/>
      <c r="AN215" s="29"/>
      <c r="AP215" s="32"/>
      <c r="AQ215" s="32"/>
      <c r="AR215" s="1220" t="s">
        <v>81</v>
      </c>
      <c r="AS215" s="1221"/>
      <c r="AT215" s="1221"/>
      <c r="AU215" s="1221"/>
      <c r="AV215" s="1221"/>
      <c r="AW215" s="1221"/>
      <c r="AX215" s="1221"/>
      <c r="AY215" s="1221"/>
      <c r="AZ215" s="1221"/>
      <c r="BA215" s="1222"/>
      <c r="BB215" s="38"/>
      <c r="BC215" s="38"/>
      <c r="BD215" s="38"/>
      <c r="BE215" s="35">
        <f>+BE213</f>
        <v>0</v>
      </c>
      <c r="BG215" s="40"/>
      <c r="BH215" s="29"/>
    </row>
    <row r="216" spans="1:60" x14ac:dyDescent="0.2">
      <c r="D216" s="41"/>
      <c r="E216" s="41"/>
      <c r="G216" s="41"/>
      <c r="H216" s="41"/>
      <c r="I216" s="41"/>
      <c r="J216" s="41"/>
      <c r="L216" s="41"/>
      <c r="M216" s="41"/>
      <c r="N216" s="41"/>
      <c r="O216" s="41"/>
      <c r="P216" s="41"/>
      <c r="Q216" s="41"/>
      <c r="R216" s="41"/>
      <c r="S216" s="41"/>
      <c r="V216" s="1"/>
      <c r="W216" s="1"/>
      <c r="Y216" s="41"/>
      <c r="Z216" s="41"/>
      <c r="AA216" s="41"/>
      <c r="AB216" s="41"/>
      <c r="AC216" s="41"/>
      <c r="AD216" s="41"/>
      <c r="AE216" s="41"/>
      <c r="AG216" s="41"/>
      <c r="AH216" s="41"/>
      <c r="AI216" s="41"/>
      <c r="AJ216" s="41"/>
      <c r="AK216" s="41"/>
      <c r="AL216" s="41"/>
      <c r="AM216" s="41"/>
      <c r="AN216" s="41"/>
      <c r="AP216" s="1"/>
      <c r="AQ216" s="1"/>
      <c r="AS216" s="41"/>
      <c r="AT216" s="41"/>
      <c r="AU216" s="41"/>
      <c r="AV216" s="41"/>
      <c r="AW216" s="41"/>
      <c r="AX216" s="41"/>
      <c r="AY216" s="41"/>
      <c r="BA216" s="41"/>
      <c r="BB216" s="41"/>
      <c r="BC216" s="41"/>
      <c r="BD216" s="41"/>
      <c r="BE216" s="41"/>
      <c r="BF216" s="41"/>
      <c r="BG216" s="41"/>
      <c r="BH216" s="41"/>
    </row>
    <row r="217" spans="1:60" x14ac:dyDescent="0.2">
      <c r="L217" s="2" t="s">
        <v>82</v>
      </c>
      <c r="V217" s="1"/>
      <c r="W217" s="1"/>
      <c r="AG217" s="2" t="s">
        <v>82</v>
      </c>
      <c r="AP217" s="1"/>
      <c r="AQ217" s="1"/>
      <c r="BA217" s="2" t="s">
        <v>82</v>
      </c>
    </row>
    <row r="218" spans="1:60" ht="15" x14ac:dyDescent="0.25">
      <c r="A218" s="32">
        <v>10</v>
      </c>
      <c r="B218" s="32"/>
      <c r="C218" s="12" t="s">
        <v>83</v>
      </c>
      <c r="D218" s="13"/>
      <c r="E218" s="13"/>
      <c r="F218" s="1000"/>
      <c r="G218" s="13"/>
      <c r="H218" s="13"/>
      <c r="I218" s="13"/>
      <c r="J218" s="13"/>
      <c r="K218" s="13"/>
      <c r="L218" s="13" t="s">
        <v>83</v>
      </c>
      <c r="M218" s="13"/>
      <c r="N218" s="13"/>
      <c r="O218" s="13"/>
      <c r="P218" s="13"/>
      <c r="Q218" s="42">
        <f>P182</f>
        <v>-5533628.264750001</v>
      </c>
      <c r="V218" s="32">
        <v>10</v>
      </c>
      <c r="W218" s="32"/>
      <c r="X218" s="12" t="s">
        <v>83</v>
      </c>
      <c r="Y218" s="13"/>
      <c r="Z218" s="13"/>
      <c r="AA218" s="13"/>
      <c r="AB218" s="13"/>
      <c r="AC218" s="13"/>
      <c r="AD218" s="13"/>
      <c r="AE218" s="13"/>
      <c r="AF218" s="13"/>
      <c r="AG218" s="13" t="s">
        <v>83</v>
      </c>
      <c r="AH218" s="13"/>
      <c r="AI218" s="13"/>
      <c r="AJ218" s="13"/>
      <c r="AK218" s="13"/>
      <c r="AL218" s="42">
        <f>AK182</f>
        <v>-5533628.264750001</v>
      </c>
      <c r="AP218" s="32">
        <v>10</v>
      </c>
      <c r="AQ218" s="32"/>
      <c r="AR218" s="12" t="s">
        <v>83</v>
      </c>
      <c r="AS218" s="13"/>
      <c r="AT218" s="13"/>
      <c r="AU218" s="13"/>
      <c r="AV218" s="13"/>
      <c r="AW218" s="13"/>
      <c r="AX218" s="13"/>
      <c r="AY218" s="13"/>
      <c r="AZ218" s="13"/>
      <c r="BA218" s="13" t="s">
        <v>83</v>
      </c>
      <c r="BB218" s="13"/>
      <c r="BC218" s="13"/>
      <c r="BD218" s="13"/>
      <c r="BE218" s="13"/>
      <c r="BF218" s="42">
        <f>BE182</f>
        <v>0</v>
      </c>
    </row>
    <row r="219" spans="1:60" ht="15" x14ac:dyDescent="0.25">
      <c r="A219" s="32">
        <v>8</v>
      </c>
      <c r="B219" s="32"/>
      <c r="C219" s="12" t="s">
        <v>49</v>
      </c>
      <c r="D219" s="13"/>
      <c r="E219" s="13"/>
      <c r="F219" s="1000"/>
      <c r="G219" s="13"/>
      <c r="H219" s="13"/>
      <c r="I219" s="13"/>
      <c r="J219" s="13"/>
      <c r="K219" s="13"/>
      <c r="L219" s="13" t="s">
        <v>49</v>
      </c>
      <c r="M219" s="13"/>
      <c r="N219" s="13"/>
      <c r="O219" s="13"/>
      <c r="P219" s="13"/>
      <c r="Q219" s="42">
        <f>P184+P183</f>
        <v>-1319757.4803412696</v>
      </c>
      <c r="V219" s="32">
        <v>8</v>
      </c>
      <c r="W219" s="32"/>
      <c r="X219" s="12" t="s">
        <v>49</v>
      </c>
      <c r="Y219" s="13"/>
      <c r="Z219" s="13"/>
      <c r="AA219" s="13"/>
      <c r="AB219" s="13"/>
      <c r="AC219" s="13"/>
      <c r="AD219" s="13"/>
      <c r="AE219" s="13"/>
      <c r="AF219" s="13"/>
      <c r="AG219" s="13" t="s">
        <v>49</v>
      </c>
      <c r="AH219" s="13"/>
      <c r="AI219" s="13"/>
      <c r="AJ219" s="13"/>
      <c r="AK219" s="13"/>
      <c r="AL219" s="42">
        <f>AK184+AK183</f>
        <v>-1319757.4803412696</v>
      </c>
      <c r="AP219" s="32">
        <v>8</v>
      </c>
      <c r="AQ219" s="32"/>
      <c r="AR219" s="12" t="s">
        <v>49</v>
      </c>
      <c r="AS219" s="13"/>
      <c r="AT219" s="13"/>
      <c r="AU219" s="13"/>
      <c r="AV219" s="13"/>
      <c r="AW219" s="13"/>
      <c r="AX219" s="13"/>
      <c r="AY219" s="13"/>
      <c r="AZ219" s="13"/>
      <c r="BA219" s="13" t="s">
        <v>49</v>
      </c>
      <c r="BB219" s="13"/>
      <c r="BC219" s="13"/>
      <c r="BD219" s="13"/>
      <c r="BE219" s="13"/>
      <c r="BF219" s="42">
        <f>BE184+BE183</f>
        <v>0</v>
      </c>
    </row>
    <row r="220" spans="1:60" ht="15" x14ac:dyDescent="0.25">
      <c r="A220" s="32">
        <v>47</v>
      </c>
      <c r="B220" s="32"/>
      <c r="C220" s="12" t="s">
        <v>84</v>
      </c>
      <c r="D220" s="13"/>
      <c r="E220" s="13"/>
      <c r="F220" s="1000"/>
      <c r="G220" s="13"/>
      <c r="H220" s="13"/>
      <c r="I220" s="13"/>
      <c r="J220" s="13"/>
      <c r="K220" s="13"/>
      <c r="L220" s="13" t="s">
        <v>84</v>
      </c>
      <c r="M220" s="13"/>
      <c r="N220" s="13"/>
      <c r="O220" s="13"/>
      <c r="P220" s="13"/>
      <c r="Q220" s="42"/>
      <c r="V220" s="32">
        <v>47</v>
      </c>
      <c r="W220" s="32"/>
      <c r="X220" s="12" t="s">
        <v>84</v>
      </c>
      <c r="Y220" s="13"/>
      <c r="Z220" s="13"/>
      <c r="AA220" s="13"/>
      <c r="AB220" s="13"/>
      <c r="AC220" s="13"/>
      <c r="AD220" s="13"/>
      <c r="AE220" s="13"/>
      <c r="AF220" s="13"/>
      <c r="AG220" s="13" t="s">
        <v>84</v>
      </c>
      <c r="AH220" s="13"/>
      <c r="AI220" s="13"/>
      <c r="AJ220" s="13"/>
      <c r="AK220" s="13"/>
      <c r="AL220" s="42"/>
      <c r="AP220" s="32">
        <v>47</v>
      </c>
      <c r="AQ220" s="32"/>
      <c r="AR220" s="12" t="s">
        <v>84</v>
      </c>
      <c r="AS220" s="13"/>
      <c r="AT220" s="13"/>
      <c r="AU220" s="13"/>
      <c r="AV220" s="13"/>
      <c r="AW220" s="13"/>
      <c r="AX220" s="13"/>
      <c r="AY220" s="13"/>
      <c r="AZ220" s="13"/>
      <c r="BA220" s="13" t="s">
        <v>84</v>
      </c>
      <c r="BB220" s="13"/>
      <c r="BC220" s="13"/>
      <c r="BD220" s="13"/>
      <c r="BE220" s="13"/>
      <c r="BF220" s="42"/>
    </row>
    <row r="221" spans="1:60" x14ac:dyDescent="0.2">
      <c r="L221" s="1223" t="s">
        <v>85</v>
      </c>
      <c r="M221" s="1224"/>
      <c r="N221" s="1224"/>
      <c r="O221" s="1224"/>
      <c r="P221" s="1224"/>
      <c r="Q221" s="43">
        <f>P215-Q218-Q219-Q220</f>
        <v>-129095402.85582198</v>
      </c>
      <c r="V221" s="1"/>
      <c r="W221" s="1"/>
      <c r="AG221" s="1223" t="s">
        <v>85</v>
      </c>
      <c r="AH221" s="1224"/>
      <c r="AI221" s="1224"/>
      <c r="AJ221" s="1224"/>
      <c r="AK221" s="1224"/>
      <c r="AL221" s="43">
        <f>AK215-AL218-AL219-AL220</f>
        <v>-129095402.85582198</v>
      </c>
      <c r="AP221" s="1"/>
      <c r="AQ221" s="1"/>
      <c r="BA221" s="1223" t="s">
        <v>85</v>
      </c>
      <c r="BB221" s="1224"/>
      <c r="BC221" s="1224"/>
      <c r="BD221" s="1224"/>
      <c r="BE221" s="1224"/>
      <c r="BF221" s="43">
        <f>BE215-BF218-BF219-BF220</f>
        <v>0</v>
      </c>
    </row>
    <row r="222" spans="1:60" x14ac:dyDescent="0.2">
      <c r="V222" s="1"/>
      <c r="W222" s="1"/>
      <c r="AP222" s="1"/>
      <c r="AQ222" s="1"/>
    </row>
    <row r="223" spans="1:60" ht="30" x14ac:dyDescent="0.4">
      <c r="W223" s="1"/>
      <c r="X223" s="49"/>
      <c r="AQ223" s="1"/>
      <c r="AR223" s="49"/>
    </row>
    <row r="224" spans="1:60" x14ac:dyDescent="0.2">
      <c r="W224" s="1"/>
      <c r="X224" s="1"/>
      <c r="AQ224" s="1"/>
      <c r="AR224" s="1"/>
    </row>
    <row r="225" spans="23:44" ht="30" x14ac:dyDescent="0.4">
      <c r="W225" s="1"/>
      <c r="X225" s="49"/>
      <c r="AQ225" s="1"/>
      <c r="AR225" s="49"/>
    </row>
    <row r="226" spans="23:44" x14ac:dyDescent="0.2">
      <c r="W226" s="1"/>
      <c r="X226" s="1"/>
      <c r="AQ226" s="1"/>
      <c r="AR226" s="1"/>
    </row>
    <row r="227" spans="23:44" ht="30" x14ac:dyDescent="0.4">
      <c r="W227" s="1"/>
      <c r="X227" s="49"/>
      <c r="AQ227" s="1"/>
      <c r="AR227" s="49"/>
    </row>
    <row r="228" spans="23:44" x14ac:dyDescent="0.2">
      <c r="W228" s="1"/>
      <c r="X228" s="1"/>
      <c r="AQ228" s="1"/>
      <c r="AR228" s="1"/>
    </row>
    <row r="229" spans="23:44" ht="30" x14ac:dyDescent="0.4">
      <c r="W229" s="1"/>
      <c r="X229" s="49"/>
      <c r="AQ229" s="1"/>
      <c r="AR229" s="49"/>
    </row>
    <row r="230" spans="23:44" x14ac:dyDescent="0.2">
      <c r="W230" s="1"/>
      <c r="X230" s="1"/>
      <c r="AQ230" s="1"/>
      <c r="AR230" s="1"/>
    </row>
    <row r="231" spans="23:44" ht="30" x14ac:dyDescent="0.4">
      <c r="W231" s="1"/>
      <c r="X231" s="49"/>
      <c r="AQ231" s="1"/>
      <c r="AR231" s="49"/>
    </row>
    <row r="232" spans="23:44" x14ac:dyDescent="0.2">
      <c r="W232" s="1"/>
      <c r="X232" s="1"/>
      <c r="AQ232" s="1"/>
      <c r="AR232" s="1"/>
    </row>
    <row r="233" spans="23:44" ht="30" x14ac:dyDescent="0.4">
      <c r="W233" s="1"/>
      <c r="X233" s="49"/>
      <c r="AQ233" s="1"/>
      <c r="AR233" s="49"/>
    </row>
    <row r="234" spans="23:44" x14ac:dyDescent="0.2">
      <c r="W234" s="1"/>
      <c r="X234" s="1"/>
      <c r="AQ234" s="1"/>
      <c r="AR234" s="1"/>
    </row>
    <row r="235" spans="23:44" ht="30" x14ac:dyDescent="0.4">
      <c r="W235" s="1"/>
      <c r="X235" s="49"/>
      <c r="AQ235" s="1"/>
      <c r="AR235" s="49"/>
    </row>
    <row r="236" spans="23:44" x14ac:dyDescent="0.2">
      <c r="W236" s="1"/>
      <c r="X236" s="1"/>
      <c r="AQ236" s="1"/>
      <c r="AR236" s="1"/>
    </row>
    <row r="237" spans="23:44" ht="30" x14ac:dyDescent="0.4">
      <c r="W237" s="1"/>
      <c r="X237" s="49"/>
      <c r="AQ237" s="1"/>
      <c r="AR237" s="49"/>
    </row>
  </sheetData>
  <mergeCells count="36">
    <mergeCell ref="D12:J12"/>
    <mergeCell ref="C71:L71"/>
    <mergeCell ref="L221:P221"/>
    <mergeCell ref="D84:J84"/>
    <mergeCell ref="C143:L143"/>
    <mergeCell ref="L149:P149"/>
    <mergeCell ref="D156:J156"/>
    <mergeCell ref="C215:L215"/>
    <mergeCell ref="C142:L142"/>
    <mergeCell ref="C214:L214"/>
    <mergeCell ref="X214:AG214"/>
    <mergeCell ref="X215:AG215"/>
    <mergeCell ref="AG221:AK221"/>
    <mergeCell ref="L77:P77"/>
    <mergeCell ref="C70:L70"/>
    <mergeCell ref="Y84:AE84"/>
    <mergeCell ref="X142:AG142"/>
    <mergeCell ref="X143:AG143"/>
    <mergeCell ref="AG149:AK149"/>
    <mergeCell ref="Y156:AE156"/>
    <mergeCell ref="AS12:AY12"/>
    <mergeCell ref="AR70:BA70"/>
    <mergeCell ref="AR71:BA71"/>
    <mergeCell ref="BA77:BE77"/>
    <mergeCell ref="Y12:AE12"/>
    <mergeCell ref="X70:AG70"/>
    <mergeCell ref="X71:AG71"/>
    <mergeCell ref="AG77:AK77"/>
    <mergeCell ref="AR214:BA214"/>
    <mergeCell ref="AR215:BA215"/>
    <mergeCell ref="BA221:BE221"/>
    <mergeCell ref="AS84:AY84"/>
    <mergeCell ref="AR142:BA142"/>
    <mergeCell ref="AR143:BA143"/>
    <mergeCell ref="BA149:BE149"/>
    <mergeCell ref="AS156:AY156"/>
  </mergeCells>
  <dataValidations disablePrompts="1" count="1">
    <dataValidation type="list" allowBlank="1" showErrorMessage="1" error="Use the following date format when inserting a date:_x000a__x000a_Eg:  &quot;January 1, 2013&quot;" prompt="Use the following format eg: January 1, 2013" sqref="I9 I81 I153 AD9 AD81 AD153 AX9 AX81 AX153" xr:uid="{64C99ACD-7F01-464C-9218-8B280FB8D004}">
      <formula1>"CGAAP, MIFRS,USGAAP, ASPE"</formula1>
    </dataValidation>
  </dataValidations>
  <printOptions horizontalCentered="1"/>
  <pageMargins left="0.74803149606299213" right="0.74803149606299213" top="0.74803149606299213" bottom="0.70866141732283472" header="0.51181102362204722" footer="0.51181102362204722"/>
  <pageSetup scale="2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B99F-34EE-4976-B364-4F12C04F20A1}">
  <sheetPr>
    <pageSetUpPr fitToPage="1"/>
  </sheetPr>
  <dimension ref="A2:AF125"/>
  <sheetViews>
    <sheetView workbookViewId="0">
      <selection activeCell="C35" sqref="C35"/>
    </sheetView>
  </sheetViews>
  <sheetFormatPr defaultColWidth="8.85546875" defaultRowHeight="12.75" x14ac:dyDescent="0.2"/>
  <cols>
    <col min="1" max="1" width="7.7109375" style="172" customWidth="1"/>
    <col min="2" max="2" width="11.7109375" style="172" customWidth="1"/>
    <col min="3" max="3" width="10.28515625" style="173" customWidth="1"/>
    <col min="4" max="4" width="6.42578125" style="173" customWidth="1"/>
    <col min="5" max="5" width="30.28515625" style="172" bestFit="1" customWidth="1"/>
    <col min="6" max="6" width="14.42578125" style="172" customWidth="1"/>
    <col min="7" max="7" width="13" style="172" bestFit="1" customWidth="1"/>
    <col min="8" max="8" width="13" style="172" customWidth="1"/>
    <col min="9" max="9" width="10.42578125" style="172" bestFit="1" customWidth="1"/>
    <col min="10" max="10" width="12.42578125" style="172" customWidth="1"/>
    <col min="11" max="11" width="10.5703125" style="172" bestFit="1" customWidth="1"/>
    <col min="12" max="12" width="12.5703125" style="172" customWidth="1"/>
    <col min="13" max="13" width="13.7109375" style="174" bestFit="1" customWidth="1"/>
    <col min="14" max="14" width="9.85546875" style="172" bestFit="1" customWidth="1"/>
    <col min="15" max="15" width="7.28515625" style="172" bestFit="1" customWidth="1"/>
    <col min="16" max="16" width="29.5703125" style="172" customWidth="1"/>
    <col min="17" max="17" width="14.7109375" style="172" bestFit="1" customWidth="1"/>
    <col min="18" max="18" width="14.28515625" style="174" customWidth="1"/>
    <col min="19" max="19" width="12" style="172" customWidth="1"/>
    <col min="20" max="20" width="11.85546875" style="172" bestFit="1" customWidth="1"/>
    <col min="21" max="21" width="12.5703125" style="172" customWidth="1"/>
    <col min="22" max="22" width="13" style="172" customWidth="1"/>
    <col min="23" max="23" width="13.85546875" style="175" customWidth="1"/>
    <col min="24" max="24" width="13.85546875" style="304" bestFit="1" customWidth="1"/>
    <col min="25" max="25" width="13.42578125" style="172" bestFit="1" customWidth="1"/>
    <col min="26" max="26" width="12.42578125" style="172" bestFit="1" customWidth="1"/>
    <col min="27" max="27" width="11.42578125" style="172" bestFit="1" customWidth="1"/>
    <col min="28" max="16384" width="8.85546875" style="172"/>
  </cols>
  <sheetData>
    <row r="2" spans="1:27" x14ac:dyDescent="0.2">
      <c r="A2" s="1252" t="s">
        <v>312</v>
      </c>
      <c r="B2" s="1252"/>
      <c r="C2" s="1252"/>
      <c r="D2" s="1252"/>
      <c r="E2" s="1252"/>
      <c r="F2" s="1252"/>
      <c r="G2" s="1252"/>
      <c r="H2" s="1252"/>
      <c r="I2" s="1252"/>
      <c r="J2" s="1252"/>
      <c r="K2" s="1252"/>
      <c r="L2" s="1252"/>
      <c r="M2" s="1252"/>
      <c r="N2" s="1252"/>
      <c r="O2" s="1252"/>
      <c r="P2" s="1252"/>
      <c r="Q2" s="1252"/>
      <c r="R2" s="1252"/>
      <c r="S2" s="1252"/>
      <c r="T2" s="1252"/>
      <c r="U2" s="1252"/>
      <c r="V2" s="1252"/>
      <c r="W2" s="1252"/>
      <c r="X2" s="1252"/>
      <c r="Y2" s="171"/>
    </row>
    <row r="3" spans="1:27" x14ac:dyDescent="0.2">
      <c r="A3" s="1252" t="s">
        <v>313</v>
      </c>
      <c r="B3" s="1252"/>
      <c r="C3" s="1252"/>
      <c r="D3" s="1252"/>
      <c r="E3" s="1252"/>
      <c r="F3" s="1252"/>
      <c r="G3" s="1252"/>
      <c r="H3" s="1252"/>
      <c r="I3" s="1252"/>
      <c r="J3" s="1252"/>
      <c r="K3" s="1252"/>
      <c r="L3" s="1252"/>
      <c r="M3" s="1252"/>
      <c r="N3" s="1252"/>
      <c r="O3" s="1252"/>
      <c r="P3" s="1252"/>
      <c r="Q3" s="1252"/>
      <c r="R3" s="1252"/>
      <c r="S3" s="1252"/>
      <c r="T3" s="1252"/>
      <c r="U3" s="1252"/>
      <c r="V3" s="1252"/>
      <c r="W3" s="1252"/>
      <c r="X3" s="1252"/>
      <c r="Y3" s="171"/>
    </row>
    <row r="4" spans="1:27" x14ac:dyDescent="0.2">
      <c r="A4" s="1253" t="s">
        <v>314</v>
      </c>
      <c r="B4" s="1253"/>
      <c r="C4" s="1253"/>
      <c r="D4" s="1253"/>
      <c r="E4" s="1253"/>
      <c r="F4" s="1253"/>
      <c r="G4" s="1253"/>
      <c r="H4" s="1253"/>
      <c r="I4" s="1253"/>
      <c r="J4" s="1253"/>
      <c r="K4" s="1253"/>
      <c r="L4" s="1253"/>
      <c r="M4" s="1253"/>
      <c r="N4" s="1253"/>
      <c r="O4" s="1253"/>
      <c r="P4" s="1253"/>
      <c r="Q4" s="1253"/>
      <c r="R4" s="1253"/>
      <c r="S4" s="1253"/>
      <c r="T4" s="1253"/>
      <c r="U4" s="1253"/>
      <c r="V4" s="1253"/>
      <c r="W4" s="1253"/>
      <c r="X4" s="1253"/>
      <c r="Y4" s="171"/>
    </row>
    <row r="5" spans="1:27" x14ac:dyDescent="0.2">
      <c r="X5" s="176"/>
    </row>
    <row r="6" spans="1:27" s="178" customFormat="1" x14ac:dyDescent="0.2">
      <c r="A6" s="1254" t="s">
        <v>315</v>
      </c>
      <c r="B6" s="1255"/>
      <c r="C6" s="1255"/>
      <c r="D6" s="1255"/>
      <c r="E6" s="1255"/>
      <c r="F6" s="1255"/>
      <c r="G6" s="1255"/>
      <c r="H6" s="1255"/>
      <c r="I6" s="1255"/>
      <c r="J6" s="1255"/>
      <c r="K6" s="1255"/>
      <c r="L6" s="1255"/>
      <c r="M6" s="1256"/>
      <c r="N6" s="1257" t="s">
        <v>316</v>
      </c>
      <c r="O6" s="1258"/>
      <c r="P6" s="1258"/>
      <c r="Q6" s="1258"/>
      <c r="R6" s="1258"/>
      <c r="S6" s="1258"/>
      <c r="T6" s="1258"/>
      <c r="U6" s="1258"/>
      <c r="V6" s="1258"/>
      <c r="W6" s="1259"/>
      <c r="X6" s="177" t="s">
        <v>317</v>
      </c>
    </row>
    <row r="7" spans="1:27" s="178" customFormat="1" x14ac:dyDescent="0.2">
      <c r="A7" s="179"/>
      <c r="B7" s="180"/>
      <c r="C7" s="180"/>
      <c r="D7" s="180" t="s">
        <v>318</v>
      </c>
      <c r="E7" s="180"/>
      <c r="F7" s="180" t="s">
        <v>319</v>
      </c>
      <c r="G7" s="1250" t="s">
        <v>22</v>
      </c>
      <c r="H7" s="1251"/>
      <c r="I7" s="180"/>
      <c r="J7" s="180" t="s">
        <v>320</v>
      </c>
      <c r="K7" s="180"/>
      <c r="L7" s="180" t="s">
        <v>321</v>
      </c>
      <c r="M7" s="181" t="s">
        <v>322</v>
      </c>
      <c r="N7" s="182"/>
      <c r="O7" s="182"/>
      <c r="P7" s="182"/>
      <c r="Q7" s="182" t="s">
        <v>319</v>
      </c>
      <c r="R7" s="183"/>
      <c r="S7" s="182"/>
      <c r="T7" s="182" t="s">
        <v>320</v>
      </c>
      <c r="U7" s="182"/>
      <c r="V7" s="182" t="s">
        <v>323</v>
      </c>
      <c r="W7" s="184" t="s">
        <v>322</v>
      </c>
      <c r="X7" s="185" t="s">
        <v>324</v>
      </c>
      <c r="Y7" s="483" t="s">
        <v>968</v>
      </c>
    </row>
    <row r="8" spans="1:27" s="178" customFormat="1" ht="51" x14ac:dyDescent="0.2">
      <c r="A8" s="186" t="s">
        <v>325</v>
      </c>
      <c r="B8" s="187" t="s">
        <v>106</v>
      </c>
      <c r="C8" s="187" t="s">
        <v>326</v>
      </c>
      <c r="D8" s="187" t="s">
        <v>327</v>
      </c>
      <c r="E8" s="187" t="s">
        <v>94</v>
      </c>
      <c r="F8" s="187" t="s">
        <v>328</v>
      </c>
      <c r="G8" s="186" t="s">
        <v>329</v>
      </c>
      <c r="H8" s="188" t="s">
        <v>330</v>
      </c>
      <c r="I8" s="189" t="s">
        <v>331</v>
      </c>
      <c r="J8" s="187" t="s">
        <v>332</v>
      </c>
      <c r="K8" s="187" t="s">
        <v>333</v>
      </c>
      <c r="L8" s="187" t="s">
        <v>334</v>
      </c>
      <c r="M8" s="190" t="s">
        <v>328</v>
      </c>
      <c r="N8" s="191" t="s">
        <v>335</v>
      </c>
      <c r="O8" s="191" t="s">
        <v>106</v>
      </c>
      <c r="P8" s="191" t="s">
        <v>94</v>
      </c>
      <c r="Q8" s="191" t="s">
        <v>328</v>
      </c>
      <c r="R8" s="192" t="s">
        <v>22</v>
      </c>
      <c r="S8" s="191" t="s">
        <v>331</v>
      </c>
      <c r="T8" s="191" t="s">
        <v>332</v>
      </c>
      <c r="U8" s="191" t="s">
        <v>333</v>
      </c>
      <c r="V8" s="191" t="s">
        <v>334</v>
      </c>
      <c r="W8" s="193" t="s">
        <v>328</v>
      </c>
      <c r="X8" s="194" t="s">
        <v>336</v>
      </c>
      <c r="Y8" s="483" t="s">
        <v>104</v>
      </c>
      <c r="Z8" s="726" t="s">
        <v>337</v>
      </c>
      <c r="AA8" s="726" t="s">
        <v>338</v>
      </c>
    </row>
    <row r="9" spans="1:27" s="178" customFormat="1" ht="15" customHeight="1" x14ac:dyDescent="0.2">
      <c r="A9" s="195"/>
      <c r="C9" s="170"/>
      <c r="D9" s="170"/>
      <c r="F9" s="196"/>
      <c r="G9" s="197"/>
      <c r="H9" s="197"/>
      <c r="I9" s="197"/>
      <c r="J9" s="197"/>
      <c r="K9" s="197"/>
      <c r="L9" s="197"/>
      <c r="M9" s="198"/>
      <c r="Q9" s="199"/>
      <c r="R9" s="197"/>
      <c r="S9" s="197"/>
      <c r="T9" s="197"/>
      <c r="U9" s="197"/>
      <c r="V9" s="197"/>
      <c r="W9" s="197"/>
      <c r="X9" s="200"/>
    </row>
    <row r="10" spans="1:27" x14ac:dyDescent="0.2">
      <c r="A10" s="201" t="s">
        <v>339</v>
      </c>
      <c r="B10" s="202" t="s">
        <v>340</v>
      </c>
      <c r="C10" s="203" t="s">
        <v>341</v>
      </c>
      <c r="D10" s="204">
        <v>93</v>
      </c>
      <c r="E10" s="205" t="s">
        <v>30</v>
      </c>
      <c r="F10" s="206">
        <v>9853483.9900000002</v>
      </c>
      <c r="G10" s="207">
        <v>8963.85</v>
      </c>
      <c r="H10" s="207">
        <v>0</v>
      </c>
      <c r="I10" s="207">
        <v>0</v>
      </c>
      <c r="J10" s="207">
        <v>0</v>
      </c>
      <c r="K10" s="207">
        <v>-3</v>
      </c>
      <c r="L10" s="207">
        <v>0</v>
      </c>
      <c r="M10" s="208">
        <f t="shared" ref="M10:M52" si="0">SUM(F10:L10)</f>
        <v>9862444.8399999999</v>
      </c>
      <c r="Q10" s="199">
        <v>0</v>
      </c>
      <c r="R10" s="207"/>
      <c r="S10" s="207">
        <v>0</v>
      </c>
      <c r="T10" s="207"/>
      <c r="U10" s="207"/>
      <c r="V10" s="207"/>
      <c r="W10" s="207"/>
      <c r="X10" s="208">
        <f t="shared" ref="X10:X52" si="1">M10+W10</f>
        <v>9862444.8399999999</v>
      </c>
      <c r="Y10" s="172">
        <v>1805</v>
      </c>
      <c r="Z10" s="727">
        <f>'ERZ - 2015'!L10-F10</f>
        <v>0</v>
      </c>
      <c r="AA10" s="727">
        <f>'ERZ - 2015'!V10-Q10</f>
        <v>0</v>
      </c>
    </row>
    <row r="11" spans="1:27" x14ac:dyDescent="0.2">
      <c r="A11" s="201" t="s">
        <v>130</v>
      </c>
      <c r="B11" s="202" t="s">
        <v>116</v>
      </c>
      <c r="C11" s="210">
        <v>60</v>
      </c>
      <c r="D11" s="204">
        <v>1</v>
      </c>
      <c r="E11" s="205" t="s">
        <v>135</v>
      </c>
      <c r="F11" s="206">
        <v>23869609.789999999</v>
      </c>
      <c r="G11" s="207">
        <v>705551.78</v>
      </c>
      <c r="H11" s="207">
        <v>64715.75</v>
      </c>
      <c r="I11" s="207">
        <v>0</v>
      </c>
      <c r="J11" s="207">
        <v>0</v>
      </c>
      <c r="K11" s="207">
        <v>0</v>
      </c>
      <c r="L11" s="207">
        <v>0</v>
      </c>
      <c r="M11" s="208">
        <f t="shared" si="0"/>
        <v>24639877.32</v>
      </c>
      <c r="N11" s="211" t="s">
        <v>342</v>
      </c>
      <c r="O11" s="211" t="s">
        <v>116</v>
      </c>
      <c r="P11" s="205" t="s">
        <v>343</v>
      </c>
      <c r="Q11" s="199">
        <v>-2104426.29</v>
      </c>
      <c r="R11" s="207">
        <v>-533183.96</v>
      </c>
      <c r="S11" s="207">
        <v>0</v>
      </c>
      <c r="T11" s="207">
        <v>0</v>
      </c>
      <c r="U11" s="207">
        <v>0</v>
      </c>
      <c r="V11" s="207">
        <v>0</v>
      </c>
      <c r="W11" s="207">
        <f t="shared" ref="W11:W52" si="2">SUM(Q11:V11)</f>
        <v>-2637610.25</v>
      </c>
      <c r="X11" s="208">
        <f t="shared" si="1"/>
        <v>22002267.07</v>
      </c>
      <c r="Y11" s="172">
        <v>1808</v>
      </c>
      <c r="Z11" s="727">
        <f>'ERZ - 2015'!L11-F11</f>
        <v>0</v>
      </c>
      <c r="AA11" s="727">
        <f>'ERZ - 2015'!V11-Q11</f>
        <v>0</v>
      </c>
    </row>
    <row r="12" spans="1:27" x14ac:dyDescent="0.2">
      <c r="A12" s="201" t="s">
        <v>130</v>
      </c>
      <c r="B12" s="202" t="s">
        <v>121</v>
      </c>
      <c r="C12" s="210">
        <v>20</v>
      </c>
      <c r="D12" s="204">
        <v>1</v>
      </c>
      <c r="E12" s="205" t="s">
        <v>131</v>
      </c>
      <c r="F12" s="206">
        <v>16880332.549999997</v>
      </c>
      <c r="G12" s="207">
        <v>1110919.04</v>
      </c>
      <c r="H12" s="207">
        <v>0</v>
      </c>
      <c r="I12" s="207">
        <v>-58085.23</v>
      </c>
      <c r="J12" s="207">
        <v>0</v>
      </c>
      <c r="K12" s="207">
        <v>0</v>
      </c>
      <c r="L12" s="207">
        <v>0</v>
      </c>
      <c r="M12" s="208">
        <f t="shared" si="0"/>
        <v>17933166.359999996</v>
      </c>
      <c r="N12" s="211" t="s">
        <v>342</v>
      </c>
      <c r="O12" s="211" t="s">
        <v>121</v>
      </c>
      <c r="P12" s="205" t="s">
        <v>344</v>
      </c>
      <c r="Q12" s="199">
        <v>-3074140.0700000003</v>
      </c>
      <c r="R12" s="207">
        <v>-951830.47</v>
      </c>
      <c r="S12" s="207">
        <v>0</v>
      </c>
      <c r="T12" s="207">
        <v>0</v>
      </c>
      <c r="U12" s="207">
        <v>0</v>
      </c>
      <c r="V12" s="207">
        <v>0</v>
      </c>
      <c r="W12" s="207">
        <f t="shared" si="2"/>
        <v>-4025970.54</v>
      </c>
      <c r="X12" s="208">
        <f t="shared" si="1"/>
        <v>13907195.819999997</v>
      </c>
      <c r="Y12" s="172">
        <v>1808</v>
      </c>
      <c r="Z12" s="727">
        <f>'ERZ - 2015'!L12-F12</f>
        <v>0</v>
      </c>
      <c r="AA12" s="727">
        <f>'ERZ - 2015'!V12-Q12</f>
        <v>0</v>
      </c>
    </row>
    <row r="13" spans="1:27" x14ac:dyDescent="0.2">
      <c r="A13" s="201" t="s">
        <v>345</v>
      </c>
      <c r="B13" s="202" t="s">
        <v>340</v>
      </c>
      <c r="C13" s="210">
        <v>40</v>
      </c>
      <c r="D13" s="204">
        <v>47</v>
      </c>
      <c r="E13" s="205" t="s">
        <v>346</v>
      </c>
      <c r="F13" s="206">
        <v>67351701.870000005</v>
      </c>
      <c r="G13" s="207">
        <v>8246385.9000000004</v>
      </c>
      <c r="H13" s="207">
        <v>52154.76</v>
      </c>
      <c r="I13" s="207">
        <v>0</v>
      </c>
      <c r="J13" s="207">
        <v>0</v>
      </c>
      <c r="K13" s="207">
        <v>0</v>
      </c>
      <c r="L13" s="207">
        <v>0</v>
      </c>
      <c r="M13" s="208">
        <f t="shared" si="0"/>
        <v>75650242.530000016</v>
      </c>
      <c r="N13" s="211" t="s">
        <v>347</v>
      </c>
      <c r="O13" s="211" t="s">
        <v>340</v>
      </c>
      <c r="P13" s="205" t="s">
        <v>348</v>
      </c>
      <c r="Q13" s="199">
        <v>-9126634.5099999979</v>
      </c>
      <c r="R13" s="207">
        <v>-2182969.58</v>
      </c>
      <c r="S13" s="207">
        <v>0</v>
      </c>
      <c r="T13" s="207">
        <v>0</v>
      </c>
      <c r="U13" s="207">
        <v>0</v>
      </c>
      <c r="V13" s="207">
        <v>0</v>
      </c>
      <c r="W13" s="207">
        <f t="shared" si="2"/>
        <v>-11309604.089999998</v>
      </c>
      <c r="X13" s="208">
        <f t="shared" si="1"/>
        <v>64340638.44000002</v>
      </c>
      <c r="Y13" s="172">
        <v>1820</v>
      </c>
      <c r="Z13" s="727">
        <f>'ERZ - 2015'!L13-F13</f>
        <v>0</v>
      </c>
      <c r="AA13" s="727">
        <f>'ERZ - 2015'!V13-Q13</f>
        <v>0</v>
      </c>
    </row>
    <row r="14" spans="1:27" x14ac:dyDescent="0.2">
      <c r="A14" s="201" t="s">
        <v>349</v>
      </c>
      <c r="B14" s="202" t="s">
        <v>340</v>
      </c>
      <c r="C14" s="210">
        <v>25</v>
      </c>
      <c r="D14" s="204">
        <v>47</v>
      </c>
      <c r="E14" s="205" t="s">
        <v>350</v>
      </c>
      <c r="F14" s="206">
        <v>8193378.0300000003</v>
      </c>
      <c r="G14" s="207">
        <v>531142.32999999996</v>
      </c>
      <c r="H14" s="207">
        <v>0</v>
      </c>
      <c r="I14" s="207">
        <v>127928.45999999903</v>
      </c>
      <c r="J14" s="207">
        <v>-66351.31</v>
      </c>
      <c r="K14" s="207">
        <v>0</v>
      </c>
      <c r="L14" s="207">
        <v>0</v>
      </c>
      <c r="M14" s="208">
        <f t="shared" si="0"/>
        <v>8786097.5099999979</v>
      </c>
      <c r="N14" s="211" t="s">
        <v>351</v>
      </c>
      <c r="O14" s="211" t="s">
        <v>340</v>
      </c>
      <c r="P14" s="205" t="s">
        <v>352</v>
      </c>
      <c r="Q14" s="199">
        <v>-2083342.95</v>
      </c>
      <c r="R14" s="207">
        <v>-418578.32</v>
      </c>
      <c r="S14" s="207">
        <v>-213135.83999999985</v>
      </c>
      <c r="T14" s="207">
        <v>20291.190000000002</v>
      </c>
      <c r="U14" s="207">
        <v>0</v>
      </c>
      <c r="V14" s="207">
        <v>0</v>
      </c>
      <c r="W14" s="207">
        <f t="shared" si="2"/>
        <v>-2694765.92</v>
      </c>
      <c r="X14" s="208">
        <f t="shared" si="1"/>
        <v>6091331.589999998</v>
      </c>
      <c r="Y14" s="172">
        <v>1835</v>
      </c>
      <c r="Z14" s="727">
        <f>'ERZ - 2015'!L14-F14</f>
        <v>0</v>
      </c>
      <c r="AA14" s="727">
        <f>'ERZ - 2015'!V14-Q14</f>
        <v>0</v>
      </c>
    </row>
    <row r="15" spans="1:27" x14ac:dyDescent="0.2">
      <c r="A15" s="201" t="s">
        <v>353</v>
      </c>
      <c r="B15" s="202" t="s">
        <v>340</v>
      </c>
      <c r="C15" s="210">
        <v>15</v>
      </c>
      <c r="D15" s="204">
        <v>47</v>
      </c>
      <c r="E15" s="205" t="s">
        <v>354</v>
      </c>
      <c r="F15" s="206">
        <v>9164037.4699999988</v>
      </c>
      <c r="G15" s="207">
        <v>655107.37</v>
      </c>
      <c r="H15" s="207">
        <v>0</v>
      </c>
      <c r="I15" s="207">
        <v>-255515.4299999997</v>
      </c>
      <c r="J15" s="207">
        <v>0</v>
      </c>
      <c r="K15" s="207">
        <v>0</v>
      </c>
      <c r="L15" s="207">
        <v>0</v>
      </c>
      <c r="M15" s="208">
        <f t="shared" si="0"/>
        <v>9563629.4099999983</v>
      </c>
      <c r="N15" s="211" t="s">
        <v>355</v>
      </c>
      <c r="O15" s="211" t="s">
        <v>340</v>
      </c>
      <c r="P15" s="205" t="s">
        <v>356</v>
      </c>
      <c r="Q15" s="199">
        <v>-2967107.91</v>
      </c>
      <c r="R15" s="207">
        <v>-675800.84</v>
      </c>
      <c r="S15" s="207">
        <v>387918.92000000086</v>
      </c>
      <c r="T15" s="207">
        <v>0</v>
      </c>
      <c r="U15" s="207">
        <v>0</v>
      </c>
      <c r="V15" s="207">
        <v>0</v>
      </c>
      <c r="W15" s="207">
        <f t="shared" si="2"/>
        <v>-3254989.8299999991</v>
      </c>
      <c r="X15" s="208">
        <f t="shared" si="1"/>
        <v>6308639.5799999991</v>
      </c>
      <c r="Y15" s="172">
        <v>1980</v>
      </c>
      <c r="Z15" s="727">
        <f>'ERZ - 2015'!L15-F15</f>
        <v>0</v>
      </c>
      <c r="AA15" s="727">
        <f>'ERZ - 2015'!V15-Q15</f>
        <v>0</v>
      </c>
    </row>
    <row r="16" spans="1:27" x14ac:dyDescent="0.2">
      <c r="A16" s="201" t="s">
        <v>357</v>
      </c>
      <c r="B16" s="202" t="s">
        <v>340</v>
      </c>
      <c r="C16" s="210">
        <v>45</v>
      </c>
      <c r="D16" s="204">
        <v>47</v>
      </c>
      <c r="E16" s="205" t="s">
        <v>358</v>
      </c>
      <c r="F16" s="206">
        <v>36744836.310000002</v>
      </c>
      <c r="G16" s="207">
        <v>4809237.68</v>
      </c>
      <c r="H16" s="207">
        <v>0</v>
      </c>
      <c r="I16" s="207">
        <v>0</v>
      </c>
      <c r="J16" s="207">
        <v>-61514.39</v>
      </c>
      <c r="K16" s="207">
        <v>0</v>
      </c>
      <c r="L16" s="207">
        <v>0</v>
      </c>
      <c r="M16" s="208">
        <f t="shared" si="0"/>
        <v>41492559.600000001</v>
      </c>
      <c r="N16" s="211" t="s">
        <v>359</v>
      </c>
      <c r="O16" s="211" t="s">
        <v>340</v>
      </c>
      <c r="P16" s="205" t="s">
        <v>360</v>
      </c>
      <c r="Q16" s="199">
        <v>-3951771.2900000005</v>
      </c>
      <c r="R16" s="207">
        <v>-992239.28999999992</v>
      </c>
      <c r="S16" s="207">
        <v>0</v>
      </c>
      <c r="T16" s="207">
        <v>11529.560000000001</v>
      </c>
      <c r="U16" s="207">
        <v>0</v>
      </c>
      <c r="V16" s="207">
        <v>0</v>
      </c>
      <c r="W16" s="207">
        <f t="shared" si="2"/>
        <v>-4932481.0200000005</v>
      </c>
      <c r="X16" s="208">
        <f t="shared" si="1"/>
        <v>36560078.579999998</v>
      </c>
      <c r="Y16" s="172">
        <v>1830</v>
      </c>
      <c r="Z16" s="727">
        <f>'ERZ - 2015'!L16-F16</f>
        <v>0</v>
      </c>
      <c r="AA16" s="727">
        <f>'ERZ - 2015'!V16-Q16</f>
        <v>0</v>
      </c>
    </row>
    <row r="17" spans="1:27" x14ac:dyDescent="0.2">
      <c r="A17" s="201" t="s">
        <v>361</v>
      </c>
      <c r="B17" s="202" t="s">
        <v>340</v>
      </c>
      <c r="C17" s="210">
        <v>55</v>
      </c>
      <c r="D17" s="204">
        <v>47</v>
      </c>
      <c r="E17" s="205" t="s">
        <v>362</v>
      </c>
      <c r="F17" s="206">
        <v>77863260.090000004</v>
      </c>
      <c r="G17" s="207">
        <v>6932916.1200000001</v>
      </c>
      <c r="H17" s="207">
        <v>0</v>
      </c>
      <c r="I17" s="207">
        <v>0</v>
      </c>
      <c r="J17" s="207">
        <v>-37147.54</v>
      </c>
      <c r="K17" s="207">
        <v>0</v>
      </c>
      <c r="L17" s="207">
        <v>0</v>
      </c>
      <c r="M17" s="208">
        <f t="shared" si="0"/>
        <v>84759028.670000002</v>
      </c>
      <c r="N17" s="211" t="s">
        <v>363</v>
      </c>
      <c r="O17" s="211" t="s">
        <v>340</v>
      </c>
      <c r="P17" s="205" t="s">
        <v>364</v>
      </c>
      <c r="Q17" s="199">
        <v>-6774402.8799999999</v>
      </c>
      <c r="R17" s="207">
        <v>-1643332.23</v>
      </c>
      <c r="S17" s="207">
        <v>0</v>
      </c>
      <c r="T17" s="207">
        <v>4470.21</v>
      </c>
      <c r="U17" s="207">
        <v>0</v>
      </c>
      <c r="V17" s="207">
        <v>0</v>
      </c>
      <c r="W17" s="207">
        <f t="shared" si="2"/>
        <v>-8413264.8999999985</v>
      </c>
      <c r="X17" s="208">
        <f t="shared" si="1"/>
        <v>76345763.770000011</v>
      </c>
      <c r="Y17" s="172">
        <v>1830</v>
      </c>
      <c r="Z17" s="727">
        <f>'ERZ - 2015'!L17-F17</f>
        <v>0</v>
      </c>
      <c r="AA17" s="727">
        <f>'ERZ - 2015'!V17-Q17</f>
        <v>0</v>
      </c>
    </row>
    <row r="18" spans="1:27" x14ac:dyDescent="0.2">
      <c r="A18" s="201" t="s">
        <v>365</v>
      </c>
      <c r="B18" s="202" t="s">
        <v>340</v>
      </c>
      <c r="C18" s="210">
        <v>45</v>
      </c>
      <c r="D18" s="204">
        <v>47</v>
      </c>
      <c r="E18" s="205" t="s">
        <v>366</v>
      </c>
      <c r="F18" s="206">
        <v>17738776.289999999</v>
      </c>
      <c r="G18" s="207">
        <v>4222212.07</v>
      </c>
      <c r="H18" s="207">
        <v>0</v>
      </c>
      <c r="I18" s="207">
        <v>-1799524</v>
      </c>
      <c r="J18" s="207">
        <v>-199897.48</v>
      </c>
      <c r="K18" s="207">
        <v>0</v>
      </c>
      <c r="L18" s="207">
        <v>0</v>
      </c>
      <c r="M18" s="208">
        <f t="shared" si="0"/>
        <v>19961566.879999999</v>
      </c>
      <c r="N18" s="211" t="s">
        <v>367</v>
      </c>
      <c r="O18" s="211" t="s">
        <v>340</v>
      </c>
      <c r="P18" s="205" t="s">
        <v>368</v>
      </c>
      <c r="Q18" s="199">
        <v>-1568498.52</v>
      </c>
      <c r="R18" s="207">
        <v>-487356.98</v>
      </c>
      <c r="S18" s="207">
        <v>673225.77</v>
      </c>
      <c r="T18" s="207">
        <v>37249.079999999994</v>
      </c>
      <c r="U18" s="207">
        <v>0</v>
      </c>
      <c r="V18" s="207">
        <v>0</v>
      </c>
      <c r="W18" s="207">
        <f t="shared" si="2"/>
        <v>-1345380.65</v>
      </c>
      <c r="X18" s="208">
        <f t="shared" si="1"/>
        <v>18616186.23</v>
      </c>
      <c r="Y18" s="172">
        <v>1850</v>
      </c>
      <c r="Z18" s="727">
        <f>'ERZ - 2015'!L18-F18</f>
        <v>0</v>
      </c>
      <c r="AA18" s="727">
        <f>'ERZ - 2015'!V18-Q18</f>
        <v>0</v>
      </c>
    </row>
    <row r="19" spans="1:27" x14ac:dyDescent="0.2">
      <c r="A19" s="201" t="s">
        <v>365</v>
      </c>
      <c r="B19" s="202" t="s">
        <v>144</v>
      </c>
      <c r="C19" s="210" t="s">
        <v>341</v>
      </c>
      <c r="D19" s="204">
        <v>47</v>
      </c>
      <c r="E19" s="212" t="s">
        <v>369</v>
      </c>
      <c r="F19" s="199">
        <v>1349612.53</v>
      </c>
      <c r="G19" s="207">
        <v>12867.5</v>
      </c>
      <c r="H19" s="207">
        <v>-69835.72</v>
      </c>
      <c r="I19" s="207">
        <v>0</v>
      </c>
      <c r="J19" s="207">
        <v>0</v>
      </c>
      <c r="K19" s="207">
        <v>0</v>
      </c>
      <c r="L19" s="207">
        <v>0</v>
      </c>
      <c r="M19" s="208">
        <f>SUM(F19:L19)</f>
        <v>1292644.31</v>
      </c>
      <c r="N19" s="211"/>
      <c r="O19" s="211"/>
      <c r="P19" s="205"/>
      <c r="Q19" s="199"/>
      <c r="R19" s="207"/>
      <c r="S19" s="207">
        <v>0</v>
      </c>
      <c r="T19" s="207"/>
      <c r="U19" s="207"/>
      <c r="V19" s="207"/>
      <c r="W19" s="207">
        <f t="shared" si="2"/>
        <v>0</v>
      </c>
      <c r="X19" s="208">
        <f>M19+W19</f>
        <v>1292644.31</v>
      </c>
      <c r="Y19" s="172">
        <v>1850</v>
      </c>
      <c r="Z19" s="727">
        <f>'ERZ - 2015'!L19-F19</f>
        <v>0</v>
      </c>
      <c r="AA19" s="727">
        <f>'ERZ - 2015'!V19-Q19</f>
        <v>0</v>
      </c>
    </row>
    <row r="20" spans="1:27" x14ac:dyDescent="0.2">
      <c r="A20" s="201" t="s">
        <v>370</v>
      </c>
      <c r="B20" s="202" t="s">
        <v>340</v>
      </c>
      <c r="C20" s="210">
        <v>40</v>
      </c>
      <c r="D20" s="204">
        <v>47</v>
      </c>
      <c r="E20" s="205" t="s">
        <v>371</v>
      </c>
      <c r="F20" s="206">
        <v>20432045.640000001</v>
      </c>
      <c r="G20" s="207">
        <v>2345000.7200000002</v>
      </c>
      <c r="H20" s="207">
        <v>0</v>
      </c>
      <c r="I20" s="207">
        <v>1812158.8900000006</v>
      </c>
      <c r="J20" s="207">
        <v>-74635.37</v>
      </c>
      <c r="K20" s="207">
        <v>0</v>
      </c>
      <c r="L20" s="207">
        <v>0</v>
      </c>
      <c r="M20" s="208">
        <f t="shared" si="0"/>
        <v>24514569.879999999</v>
      </c>
      <c r="N20" s="211" t="s">
        <v>372</v>
      </c>
      <c r="O20" s="211" t="s">
        <v>340</v>
      </c>
      <c r="P20" s="205" t="s">
        <v>373</v>
      </c>
      <c r="Q20" s="199">
        <v>-2524079.2799999998</v>
      </c>
      <c r="R20" s="207">
        <v>-624294.73</v>
      </c>
      <c r="S20" s="207">
        <v>-688540.98</v>
      </c>
      <c r="T20" s="207">
        <v>15246.69</v>
      </c>
      <c r="U20" s="207">
        <v>0</v>
      </c>
      <c r="V20" s="207">
        <v>0</v>
      </c>
      <c r="W20" s="207">
        <f t="shared" si="2"/>
        <v>-3821668.3</v>
      </c>
      <c r="X20" s="208">
        <f t="shared" si="1"/>
        <v>20692901.579999998</v>
      </c>
      <c r="Y20" s="172">
        <v>1835</v>
      </c>
      <c r="Z20" s="727">
        <f>'ERZ - 2015'!L20-F20</f>
        <v>0</v>
      </c>
      <c r="AA20" s="727">
        <f>'ERZ - 2015'!V20-Q20</f>
        <v>0</v>
      </c>
    </row>
    <row r="21" spans="1:27" x14ac:dyDescent="0.2">
      <c r="A21" s="201" t="s">
        <v>374</v>
      </c>
      <c r="B21" s="202" t="s">
        <v>340</v>
      </c>
      <c r="C21" s="210">
        <v>10</v>
      </c>
      <c r="D21" s="204">
        <v>47</v>
      </c>
      <c r="E21" s="205" t="s">
        <v>375</v>
      </c>
      <c r="F21" s="206">
        <v>734946.28000000014</v>
      </c>
      <c r="G21" s="207">
        <v>62006.1</v>
      </c>
      <c r="H21" s="207">
        <v>0</v>
      </c>
      <c r="I21" s="207">
        <v>12101.739999999991</v>
      </c>
      <c r="J21" s="207">
        <v>0</v>
      </c>
      <c r="K21" s="207">
        <v>0</v>
      </c>
      <c r="L21" s="207">
        <v>0</v>
      </c>
      <c r="M21" s="208">
        <f t="shared" si="0"/>
        <v>809054.12000000011</v>
      </c>
      <c r="N21" s="211" t="s">
        <v>376</v>
      </c>
      <c r="O21" s="211" t="s">
        <v>340</v>
      </c>
      <c r="P21" s="205" t="s">
        <v>377</v>
      </c>
      <c r="Q21" s="199">
        <v>-358198.31</v>
      </c>
      <c r="R21" s="207">
        <v>-71008.38</v>
      </c>
      <c r="S21" s="207">
        <v>-34721.130000000005</v>
      </c>
      <c r="T21" s="207">
        <v>0</v>
      </c>
      <c r="U21" s="207">
        <v>0</v>
      </c>
      <c r="V21" s="207">
        <v>0</v>
      </c>
      <c r="W21" s="207">
        <f t="shared" si="2"/>
        <v>-463927.82</v>
      </c>
      <c r="X21" s="208">
        <f t="shared" si="1"/>
        <v>345126.3000000001</v>
      </c>
      <c r="Y21" s="172">
        <v>1980</v>
      </c>
      <c r="Z21" s="727">
        <f>'ERZ - 2015'!L21-F21</f>
        <v>0</v>
      </c>
      <c r="AA21" s="727">
        <f>'ERZ - 2015'!V21-Q21</f>
        <v>0</v>
      </c>
    </row>
    <row r="22" spans="1:27" x14ac:dyDescent="0.2">
      <c r="A22" s="201" t="s">
        <v>378</v>
      </c>
      <c r="B22" s="202" t="s">
        <v>340</v>
      </c>
      <c r="C22" s="210">
        <v>40</v>
      </c>
      <c r="D22" s="204">
        <v>47</v>
      </c>
      <c r="E22" s="205" t="s">
        <v>379</v>
      </c>
      <c r="F22" s="199">
        <v>195342457.11999997</v>
      </c>
      <c r="G22" s="207">
        <v>16790772.66</v>
      </c>
      <c r="H22" s="207">
        <v>0</v>
      </c>
      <c r="I22" s="207">
        <v>0</v>
      </c>
      <c r="J22" s="207">
        <v>-592425.1</v>
      </c>
      <c r="K22" s="207">
        <v>0</v>
      </c>
      <c r="L22" s="207">
        <v>0</v>
      </c>
      <c r="M22" s="208">
        <f t="shared" si="0"/>
        <v>211540804.67999998</v>
      </c>
      <c r="N22" s="211" t="s">
        <v>380</v>
      </c>
      <c r="O22" s="211" t="s">
        <v>340</v>
      </c>
      <c r="P22" s="205" t="s">
        <v>381</v>
      </c>
      <c r="Q22" s="199">
        <v>-27003397.750000004</v>
      </c>
      <c r="R22" s="207">
        <v>-6538270.5600000005</v>
      </c>
      <c r="S22" s="207">
        <v>0</v>
      </c>
      <c r="T22" s="207">
        <v>158418.6</v>
      </c>
      <c r="U22" s="207">
        <v>0</v>
      </c>
      <c r="V22" s="207">
        <v>0</v>
      </c>
      <c r="W22" s="207">
        <f t="shared" si="2"/>
        <v>-33383249.710000001</v>
      </c>
      <c r="X22" s="208">
        <f t="shared" si="1"/>
        <v>178157554.96999997</v>
      </c>
      <c r="Y22" s="172">
        <v>1845</v>
      </c>
      <c r="Z22" s="727">
        <f>'ERZ - 2015'!L22-F22</f>
        <v>0</v>
      </c>
      <c r="AA22" s="727">
        <f>'ERZ - 2015'!V22-Q22</f>
        <v>0</v>
      </c>
    </row>
    <row r="23" spans="1:27" x14ac:dyDescent="0.2">
      <c r="A23" s="201" t="s">
        <v>382</v>
      </c>
      <c r="B23" s="202" t="s">
        <v>340</v>
      </c>
      <c r="C23" s="210">
        <v>35</v>
      </c>
      <c r="D23" s="204">
        <v>47</v>
      </c>
      <c r="E23" s="213" t="s">
        <v>383</v>
      </c>
      <c r="F23" s="199">
        <v>63959700.559999995</v>
      </c>
      <c r="G23" s="207">
        <v>7701778.29</v>
      </c>
      <c r="H23" s="207">
        <v>0</v>
      </c>
      <c r="I23" s="207">
        <v>86940.439999997616</v>
      </c>
      <c r="J23" s="207">
        <v>-516310.1</v>
      </c>
      <c r="K23" s="207">
        <v>0</v>
      </c>
      <c r="L23" s="207">
        <v>0</v>
      </c>
      <c r="M23" s="208">
        <f t="shared" si="0"/>
        <v>71232109.189999998</v>
      </c>
      <c r="N23" s="211" t="s">
        <v>384</v>
      </c>
      <c r="O23" s="211" t="s">
        <v>340</v>
      </c>
      <c r="P23" s="214" t="s">
        <v>385</v>
      </c>
      <c r="Q23" s="199">
        <v>-10710050.739999998</v>
      </c>
      <c r="R23" s="207">
        <v>-2546599.5500000003</v>
      </c>
      <c r="S23" s="207">
        <v>-18264.519999999553</v>
      </c>
      <c r="T23" s="207">
        <v>172662.82</v>
      </c>
      <c r="U23" s="207">
        <v>0</v>
      </c>
      <c r="V23" s="207">
        <v>0</v>
      </c>
      <c r="W23" s="207">
        <f t="shared" si="2"/>
        <v>-13102251.989999998</v>
      </c>
      <c r="X23" s="208">
        <f t="shared" si="1"/>
        <v>58129857.200000003</v>
      </c>
      <c r="Y23" s="172">
        <v>1850</v>
      </c>
      <c r="Z23" s="727">
        <f>'ERZ - 2015'!L23-F23</f>
        <v>0</v>
      </c>
      <c r="AA23" s="727">
        <f>'ERZ - 2015'!V23-Q23</f>
        <v>0</v>
      </c>
    </row>
    <row r="24" spans="1:27" x14ac:dyDescent="0.2">
      <c r="A24" s="201" t="s">
        <v>382</v>
      </c>
      <c r="B24" s="202" t="s">
        <v>144</v>
      </c>
      <c r="C24" s="210" t="s">
        <v>341</v>
      </c>
      <c r="D24" s="204">
        <v>47</v>
      </c>
      <c r="E24" s="213" t="s">
        <v>386</v>
      </c>
      <c r="F24" s="199">
        <v>3370387.5500000003</v>
      </c>
      <c r="G24" s="207">
        <v>-418505.87</v>
      </c>
      <c r="H24" s="207">
        <v>0</v>
      </c>
      <c r="I24" s="207">
        <v>0</v>
      </c>
      <c r="J24" s="207">
        <v>0</v>
      </c>
      <c r="K24" s="207">
        <v>0</v>
      </c>
      <c r="L24" s="207">
        <v>0</v>
      </c>
      <c r="M24" s="208">
        <f>SUM(F24:L24)</f>
        <v>2951881.68</v>
      </c>
      <c r="N24" s="211"/>
      <c r="O24" s="211"/>
      <c r="P24" s="205"/>
      <c r="Q24" s="199"/>
      <c r="R24" s="207"/>
      <c r="S24" s="207">
        <v>0</v>
      </c>
      <c r="T24" s="207"/>
      <c r="U24" s="207"/>
      <c r="V24" s="207"/>
      <c r="W24" s="207">
        <f t="shared" si="2"/>
        <v>0</v>
      </c>
      <c r="X24" s="208">
        <f t="shared" si="1"/>
        <v>2951881.68</v>
      </c>
      <c r="Y24" s="172">
        <v>1850</v>
      </c>
      <c r="Z24" s="727">
        <f>'ERZ - 2015'!L24-F24</f>
        <v>0</v>
      </c>
      <c r="AA24" s="727">
        <f>'ERZ - 2015'!V24-Q24</f>
        <v>0</v>
      </c>
    </row>
    <row r="25" spans="1:27" x14ac:dyDescent="0.2">
      <c r="A25" s="201" t="s">
        <v>387</v>
      </c>
      <c r="B25" s="202" t="s">
        <v>340</v>
      </c>
      <c r="C25" s="210">
        <v>50</v>
      </c>
      <c r="D25" s="204">
        <v>47</v>
      </c>
      <c r="E25" s="205" t="s">
        <v>388</v>
      </c>
      <c r="F25" s="199">
        <v>51247594.589999996</v>
      </c>
      <c r="G25" s="207">
        <v>4164720.67</v>
      </c>
      <c r="H25" s="207">
        <v>0</v>
      </c>
      <c r="I25" s="207">
        <v>0</v>
      </c>
      <c r="J25" s="207">
        <v>-20465.32</v>
      </c>
      <c r="K25" s="207">
        <v>0</v>
      </c>
      <c r="L25" s="207">
        <v>0</v>
      </c>
      <c r="M25" s="208">
        <f t="shared" si="0"/>
        <v>55391849.939999998</v>
      </c>
      <c r="N25" s="211" t="s">
        <v>389</v>
      </c>
      <c r="O25" s="211" t="s">
        <v>340</v>
      </c>
      <c r="P25" s="205" t="s">
        <v>390</v>
      </c>
      <c r="Q25" s="199">
        <v>-4948558.62</v>
      </c>
      <c r="R25" s="207">
        <v>-1255277.33</v>
      </c>
      <c r="S25" s="207">
        <v>0</v>
      </c>
      <c r="T25" s="207">
        <v>2553.9</v>
      </c>
      <c r="U25" s="207">
        <v>0</v>
      </c>
      <c r="V25" s="207">
        <v>0</v>
      </c>
      <c r="W25" s="207">
        <f t="shared" si="2"/>
        <v>-6201282.0499999998</v>
      </c>
      <c r="X25" s="208">
        <f t="shared" si="1"/>
        <v>49190567.890000001</v>
      </c>
      <c r="Y25" s="172">
        <v>1840</v>
      </c>
      <c r="Z25" s="727">
        <f>'ERZ - 2015'!L25-F25</f>
        <v>0</v>
      </c>
      <c r="AA25" s="727">
        <f>'ERZ - 2015'!V25-Q25</f>
        <v>0</v>
      </c>
    </row>
    <row r="26" spans="1:27" x14ac:dyDescent="0.2">
      <c r="A26" s="201" t="s">
        <v>192</v>
      </c>
      <c r="B26" s="202" t="s">
        <v>340</v>
      </c>
      <c r="C26" s="210">
        <v>20</v>
      </c>
      <c r="D26" s="204">
        <v>47</v>
      </c>
      <c r="E26" s="205" t="s">
        <v>193</v>
      </c>
      <c r="F26" s="206">
        <v>10388718.890000001</v>
      </c>
      <c r="G26" s="207">
        <v>1047705.54</v>
      </c>
      <c r="H26" s="207">
        <v>0</v>
      </c>
      <c r="I26" s="207">
        <v>0</v>
      </c>
      <c r="J26" s="207">
        <v>-56679.28</v>
      </c>
      <c r="K26" s="207">
        <v>0</v>
      </c>
      <c r="L26" s="207">
        <v>0</v>
      </c>
      <c r="M26" s="208">
        <f t="shared" si="0"/>
        <v>11379745.15</v>
      </c>
      <c r="N26" s="211" t="s">
        <v>391</v>
      </c>
      <c r="O26" s="211" t="s">
        <v>340</v>
      </c>
      <c r="P26" s="205" t="s">
        <v>392</v>
      </c>
      <c r="Q26" s="199">
        <v>-3908965.66</v>
      </c>
      <c r="R26" s="207">
        <v>-673156.73</v>
      </c>
      <c r="S26" s="207">
        <v>0</v>
      </c>
      <c r="T26" s="207">
        <v>32871.35</v>
      </c>
      <c r="U26" s="207">
        <v>0</v>
      </c>
      <c r="V26" s="207">
        <v>0</v>
      </c>
      <c r="W26" s="207">
        <f t="shared" si="2"/>
        <v>-4549251.040000001</v>
      </c>
      <c r="X26" s="208">
        <f t="shared" si="1"/>
        <v>6830494.1099999994</v>
      </c>
      <c r="Y26" s="172">
        <v>1840</v>
      </c>
      <c r="Z26" s="727">
        <f>'ERZ - 2015'!L26-F26</f>
        <v>0</v>
      </c>
      <c r="AA26" s="727">
        <f>'ERZ - 2015'!V26-Q26</f>
        <v>0</v>
      </c>
    </row>
    <row r="27" spans="1:27" x14ac:dyDescent="0.2">
      <c r="A27" s="201" t="s">
        <v>196</v>
      </c>
      <c r="B27" s="202" t="s">
        <v>340</v>
      </c>
      <c r="C27" s="210">
        <v>25</v>
      </c>
      <c r="D27" s="204">
        <v>47</v>
      </c>
      <c r="E27" s="205" t="s">
        <v>393</v>
      </c>
      <c r="F27" s="206">
        <v>3650938.2099999995</v>
      </c>
      <c r="G27" s="207">
        <v>175346.3</v>
      </c>
      <c r="H27" s="207">
        <v>0</v>
      </c>
      <c r="I27" s="207">
        <v>-100736.95999999996</v>
      </c>
      <c r="J27" s="207">
        <v>-88232.63</v>
      </c>
      <c r="K27" s="207">
        <v>0</v>
      </c>
      <c r="L27" s="207">
        <v>0</v>
      </c>
      <c r="M27" s="208">
        <f t="shared" si="0"/>
        <v>3637314.9199999995</v>
      </c>
      <c r="N27" s="211" t="s">
        <v>394</v>
      </c>
      <c r="O27" s="211" t="s">
        <v>340</v>
      </c>
      <c r="P27" s="205" t="s">
        <v>395</v>
      </c>
      <c r="Q27" s="199">
        <v>-834898.1100000001</v>
      </c>
      <c r="R27" s="207">
        <v>-194137.18</v>
      </c>
      <c r="S27" s="207">
        <v>-106482.22000000009</v>
      </c>
      <c r="T27" s="207">
        <v>51781.600000000006</v>
      </c>
      <c r="U27" s="207">
        <v>0</v>
      </c>
      <c r="V27" s="207">
        <v>0</v>
      </c>
      <c r="W27" s="207">
        <f t="shared" si="2"/>
        <v>-1083735.9100000001</v>
      </c>
      <c r="X27" s="208">
        <f t="shared" si="1"/>
        <v>2553579.0099999993</v>
      </c>
      <c r="Y27" s="172">
        <v>1845</v>
      </c>
      <c r="Z27" s="727">
        <f>'ERZ - 2015'!L27-F27</f>
        <v>0</v>
      </c>
      <c r="AA27" s="727">
        <f>'ERZ - 2015'!V27-Q27</f>
        <v>0</v>
      </c>
    </row>
    <row r="28" spans="1:27" x14ac:dyDescent="0.2">
      <c r="A28" s="201" t="s">
        <v>196</v>
      </c>
      <c r="B28" s="202" t="s">
        <v>144</v>
      </c>
      <c r="C28" s="210" t="s">
        <v>341</v>
      </c>
      <c r="D28" s="204">
        <v>47</v>
      </c>
      <c r="E28" s="202" t="s">
        <v>197</v>
      </c>
      <c r="F28" s="199">
        <v>68451.09</v>
      </c>
      <c r="G28" s="207">
        <v>-232.72</v>
      </c>
      <c r="H28" s="207">
        <v>0</v>
      </c>
      <c r="I28" s="207">
        <v>113539.37</v>
      </c>
      <c r="J28" s="207">
        <v>0</v>
      </c>
      <c r="K28" s="207">
        <v>0</v>
      </c>
      <c r="L28" s="207">
        <v>0</v>
      </c>
      <c r="M28" s="208">
        <f t="shared" si="0"/>
        <v>181757.74</v>
      </c>
      <c r="N28" s="211"/>
      <c r="O28" s="211"/>
      <c r="P28" s="205"/>
      <c r="Q28" s="199"/>
      <c r="R28" s="207"/>
      <c r="S28" s="207">
        <v>3107.4900000000002</v>
      </c>
      <c r="T28" s="207"/>
      <c r="U28" s="207"/>
      <c r="V28" s="207"/>
      <c r="W28" s="207">
        <f t="shared" si="2"/>
        <v>3107.4900000000002</v>
      </c>
      <c r="X28" s="208">
        <f t="shared" si="1"/>
        <v>184865.22999999998</v>
      </c>
      <c r="Y28" s="172">
        <v>1845</v>
      </c>
      <c r="Z28" s="727">
        <f>'ERZ - 2015'!L28-F28</f>
        <v>0</v>
      </c>
      <c r="AA28" s="727">
        <f>'ERZ - 2015'!V28-Q28</f>
        <v>0</v>
      </c>
    </row>
    <row r="29" spans="1:27" x14ac:dyDescent="0.2">
      <c r="A29" s="201" t="s">
        <v>396</v>
      </c>
      <c r="B29" s="202" t="s">
        <v>340</v>
      </c>
      <c r="C29" s="210">
        <v>35</v>
      </c>
      <c r="D29" s="204">
        <v>47</v>
      </c>
      <c r="E29" s="205" t="s">
        <v>397</v>
      </c>
      <c r="F29" s="206">
        <v>5849456.2199999997</v>
      </c>
      <c r="G29" s="207">
        <v>3992126.39</v>
      </c>
      <c r="H29" s="207">
        <v>0</v>
      </c>
      <c r="I29" s="207">
        <v>0</v>
      </c>
      <c r="J29" s="207">
        <v>0</v>
      </c>
      <c r="K29" s="207">
        <v>0</v>
      </c>
      <c r="L29" s="207">
        <v>0</v>
      </c>
      <c r="M29" s="208">
        <f t="shared" si="0"/>
        <v>9841582.6099999994</v>
      </c>
      <c r="N29" s="211" t="s">
        <v>398</v>
      </c>
      <c r="O29" s="211" t="s">
        <v>340</v>
      </c>
      <c r="P29" s="205" t="s">
        <v>399</v>
      </c>
      <c r="Q29" s="199">
        <v>-355837.3</v>
      </c>
      <c r="R29" s="207">
        <v>-224490.78</v>
      </c>
      <c r="S29" s="207">
        <v>0</v>
      </c>
      <c r="T29" s="207">
        <v>0</v>
      </c>
      <c r="U29" s="207">
        <v>0</v>
      </c>
      <c r="V29" s="207">
        <v>0</v>
      </c>
      <c r="W29" s="207">
        <f t="shared" si="2"/>
        <v>-580328.07999999996</v>
      </c>
      <c r="X29" s="208">
        <f t="shared" si="1"/>
        <v>9261254.5299999993</v>
      </c>
      <c r="Y29" s="172">
        <v>1845</v>
      </c>
      <c r="Z29" s="727">
        <f>'ERZ - 2015'!L29-F29</f>
        <v>0</v>
      </c>
      <c r="AA29" s="727">
        <f>'ERZ - 2015'!V29-Q29</f>
        <v>0</v>
      </c>
    </row>
    <row r="30" spans="1:27" x14ac:dyDescent="0.2">
      <c r="A30" s="201" t="s">
        <v>396</v>
      </c>
      <c r="B30" s="202" t="s">
        <v>144</v>
      </c>
      <c r="C30" s="210" t="s">
        <v>341</v>
      </c>
      <c r="D30" s="204">
        <v>47</v>
      </c>
      <c r="E30" s="202" t="s">
        <v>400</v>
      </c>
      <c r="F30" s="199">
        <v>2650841.9699999997</v>
      </c>
      <c r="G30" s="207">
        <v>548699.69000000006</v>
      </c>
      <c r="H30" s="207">
        <v>0</v>
      </c>
      <c r="I30" s="207">
        <v>-124396.10000000009</v>
      </c>
      <c r="J30" s="207">
        <v>0</v>
      </c>
      <c r="K30" s="207">
        <v>0</v>
      </c>
      <c r="L30" s="207">
        <v>0</v>
      </c>
      <c r="M30" s="208">
        <f t="shared" si="0"/>
        <v>3075145.5599999996</v>
      </c>
      <c r="N30" s="211"/>
      <c r="O30" s="211"/>
      <c r="P30" s="205"/>
      <c r="Q30" s="199"/>
      <c r="R30" s="207"/>
      <c r="S30" s="207">
        <v>124396.1</v>
      </c>
      <c r="T30" s="207"/>
      <c r="U30" s="207"/>
      <c r="V30" s="207"/>
      <c r="W30" s="207">
        <f t="shared" si="2"/>
        <v>124396.1</v>
      </c>
      <c r="X30" s="208">
        <f t="shared" si="1"/>
        <v>3199541.6599999997</v>
      </c>
      <c r="Y30" s="172">
        <v>1845</v>
      </c>
      <c r="Z30" s="727">
        <f>'ERZ - 2015'!L30-F30</f>
        <v>0</v>
      </c>
      <c r="AA30" s="727">
        <f>'ERZ - 2015'!V30-Q30</f>
        <v>0</v>
      </c>
    </row>
    <row r="31" spans="1:27" x14ac:dyDescent="0.2">
      <c r="A31" s="215">
        <v>120250</v>
      </c>
      <c r="B31" s="202"/>
      <c r="C31" s="210">
        <v>35</v>
      </c>
      <c r="D31" s="204">
        <v>47</v>
      </c>
      <c r="E31" s="212" t="s">
        <v>401</v>
      </c>
      <c r="F31" s="199">
        <v>414547.07999999996</v>
      </c>
      <c r="G31" s="207">
        <v>34888.239999999998</v>
      </c>
      <c r="H31" s="207">
        <v>0</v>
      </c>
      <c r="I31" s="207">
        <v>0</v>
      </c>
      <c r="J31" s="207">
        <v>0</v>
      </c>
      <c r="K31" s="207">
        <v>0</v>
      </c>
      <c r="L31" s="207">
        <v>0</v>
      </c>
      <c r="M31" s="208">
        <f t="shared" si="0"/>
        <v>449435.31999999995</v>
      </c>
      <c r="N31" s="216">
        <v>126250</v>
      </c>
      <c r="O31" s="211"/>
      <c r="P31" s="217" t="s">
        <v>402</v>
      </c>
      <c r="Q31" s="199">
        <v>-8833.66</v>
      </c>
      <c r="R31" s="207">
        <v>-12342.6</v>
      </c>
      <c r="S31" s="207">
        <v>0</v>
      </c>
      <c r="T31" s="207">
        <v>0</v>
      </c>
      <c r="U31" s="207">
        <v>0</v>
      </c>
      <c r="V31" s="207">
        <v>0</v>
      </c>
      <c r="W31" s="207">
        <f t="shared" si="2"/>
        <v>-21176.260000000002</v>
      </c>
      <c r="X31" s="208">
        <f t="shared" si="1"/>
        <v>428259.05999999994</v>
      </c>
      <c r="Y31" s="172">
        <v>1860</v>
      </c>
      <c r="Z31" s="727">
        <f>'ERZ - 2015'!L31-F31</f>
        <v>0</v>
      </c>
      <c r="AA31" s="727">
        <f>'ERZ - 2015'!V31-Q31</f>
        <v>0</v>
      </c>
    </row>
    <row r="32" spans="1:27" x14ac:dyDescent="0.2">
      <c r="A32" s="215">
        <v>120250</v>
      </c>
      <c r="B32" s="202" t="s">
        <v>144</v>
      </c>
      <c r="C32" s="210" t="s">
        <v>341</v>
      </c>
      <c r="D32" s="204">
        <v>47</v>
      </c>
      <c r="E32" s="202" t="s">
        <v>403</v>
      </c>
      <c r="F32" s="199">
        <v>319315.32999999996</v>
      </c>
      <c r="G32" s="207">
        <v>-52588.66</v>
      </c>
      <c r="H32" s="207">
        <v>0</v>
      </c>
      <c r="I32" s="207">
        <v>-138702.05000000002</v>
      </c>
      <c r="J32" s="207">
        <v>0</v>
      </c>
      <c r="K32" s="207">
        <v>0</v>
      </c>
      <c r="L32" s="207">
        <v>0</v>
      </c>
      <c r="M32" s="208">
        <f t="shared" si="0"/>
        <v>128024.61999999991</v>
      </c>
      <c r="N32" s="216"/>
      <c r="O32" s="211"/>
      <c r="P32" s="217"/>
      <c r="Q32" s="199"/>
      <c r="R32" s="207"/>
      <c r="S32" s="207">
        <v>138702.05000000002</v>
      </c>
      <c r="T32" s="207"/>
      <c r="U32" s="207"/>
      <c r="V32" s="207"/>
      <c r="W32" s="207">
        <f t="shared" si="2"/>
        <v>138702.05000000002</v>
      </c>
      <c r="X32" s="208">
        <f t="shared" si="1"/>
        <v>266726.66999999993</v>
      </c>
      <c r="Y32" s="172">
        <v>1860</v>
      </c>
      <c r="Z32" s="727">
        <f>'ERZ - 2015'!L32-F32</f>
        <v>0</v>
      </c>
      <c r="AA32" s="727">
        <f>'ERZ - 2015'!V32-Q32</f>
        <v>0</v>
      </c>
    </row>
    <row r="33" spans="1:27" x14ac:dyDescent="0.2">
      <c r="A33" s="201" t="s">
        <v>404</v>
      </c>
      <c r="B33" s="202" t="s">
        <v>340</v>
      </c>
      <c r="C33" s="210">
        <v>25</v>
      </c>
      <c r="D33" s="204">
        <v>47</v>
      </c>
      <c r="E33" s="205" t="s">
        <v>405</v>
      </c>
      <c r="F33" s="206">
        <v>4492836.6999999993</v>
      </c>
      <c r="G33" s="207">
        <v>0</v>
      </c>
      <c r="H33" s="207">
        <v>0</v>
      </c>
      <c r="I33" s="207">
        <v>0</v>
      </c>
      <c r="J33" s="207">
        <v>-612774.40000000002</v>
      </c>
      <c r="K33" s="207">
        <v>0</v>
      </c>
      <c r="L33" s="207">
        <v>0</v>
      </c>
      <c r="M33" s="208">
        <f t="shared" si="0"/>
        <v>3880062.2999999993</v>
      </c>
      <c r="N33" s="211" t="s">
        <v>406</v>
      </c>
      <c r="O33" s="211" t="s">
        <v>340</v>
      </c>
      <c r="P33" s="205" t="s">
        <v>407</v>
      </c>
      <c r="Q33" s="199">
        <v>-968986.99000000022</v>
      </c>
      <c r="R33" s="207">
        <v>-188370.31</v>
      </c>
      <c r="S33" s="207">
        <v>0</v>
      </c>
      <c r="T33" s="207">
        <v>159766.9</v>
      </c>
      <c r="U33" s="207">
        <v>0</v>
      </c>
      <c r="V33" s="207">
        <v>0</v>
      </c>
      <c r="W33" s="207">
        <f t="shared" si="2"/>
        <v>-997590.40000000026</v>
      </c>
      <c r="X33" s="208">
        <f t="shared" si="1"/>
        <v>2882471.899999999</v>
      </c>
      <c r="Y33" s="172">
        <v>1860</v>
      </c>
      <c r="Z33" s="727">
        <f>'ERZ - 2015'!L33-F33</f>
        <v>0</v>
      </c>
      <c r="AA33" s="727">
        <f>'ERZ - 2015'!V33-Q33</f>
        <v>0</v>
      </c>
    </row>
    <row r="34" spans="1:27" x14ac:dyDescent="0.2">
      <c r="A34" s="201" t="s">
        <v>404</v>
      </c>
      <c r="B34" s="202" t="s">
        <v>144</v>
      </c>
      <c r="C34" s="210" t="s">
        <v>341</v>
      </c>
      <c r="D34" s="204">
        <v>47</v>
      </c>
      <c r="E34" s="202" t="s">
        <v>408</v>
      </c>
      <c r="F34" s="199">
        <v>81359.11</v>
      </c>
      <c r="G34" s="207">
        <v>-133.44</v>
      </c>
      <c r="H34" s="207">
        <v>0</v>
      </c>
      <c r="I34" s="207">
        <v>-1345251.5199999998</v>
      </c>
      <c r="J34" s="207">
        <v>0</v>
      </c>
      <c r="K34" s="207">
        <v>0</v>
      </c>
      <c r="L34" s="207">
        <v>0</v>
      </c>
      <c r="M34" s="208">
        <f t="shared" si="0"/>
        <v>-1264025.8499999999</v>
      </c>
      <c r="N34" s="211"/>
      <c r="O34" s="211"/>
      <c r="P34" s="205"/>
      <c r="Q34" s="199"/>
      <c r="R34" s="207"/>
      <c r="S34" s="207">
        <v>1345251.52</v>
      </c>
      <c r="T34" s="207"/>
      <c r="U34" s="207"/>
      <c r="V34" s="207"/>
      <c r="W34" s="207">
        <f t="shared" si="2"/>
        <v>1345251.52</v>
      </c>
      <c r="X34" s="208">
        <f t="shared" si="1"/>
        <v>81225.670000000158</v>
      </c>
      <c r="Y34" s="172">
        <v>1860</v>
      </c>
      <c r="Z34" s="727">
        <f>'ERZ - 2015'!L34-F34</f>
        <v>0</v>
      </c>
      <c r="AA34" s="727">
        <f>'ERZ - 2015'!V34-Q34</f>
        <v>0</v>
      </c>
    </row>
    <row r="35" spans="1:27" x14ac:dyDescent="0.2">
      <c r="A35" s="201" t="s">
        <v>409</v>
      </c>
      <c r="B35" s="202" t="s">
        <v>340</v>
      </c>
      <c r="C35" s="210">
        <v>25</v>
      </c>
      <c r="D35" s="204">
        <v>47</v>
      </c>
      <c r="E35" s="205" t="s">
        <v>410</v>
      </c>
      <c r="F35" s="206">
        <v>5792131.04</v>
      </c>
      <c r="G35" s="207">
        <v>-85591.45</v>
      </c>
      <c r="H35" s="207">
        <v>0</v>
      </c>
      <c r="I35" s="207">
        <v>0</v>
      </c>
      <c r="J35" s="207">
        <v>-74495.47</v>
      </c>
      <c r="K35" s="207">
        <v>0</v>
      </c>
      <c r="L35" s="207">
        <v>0</v>
      </c>
      <c r="M35" s="208">
        <f t="shared" si="0"/>
        <v>5632044.1200000001</v>
      </c>
      <c r="N35" s="211" t="s">
        <v>411</v>
      </c>
      <c r="O35" s="211" t="s">
        <v>340</v>
      </c>
      <c r="P35" s="205" t="s">
        <v>412</v>
      </c>
      <c r="Q35" s="199">
        <v>-1034483.6600000001</v>
      </c>
      <c r="R35" s="207">
        <v>-239947.91</v>
      </c>
      <c r="S35" s="207">
        <v>0</v>
      </c>
      <c r="T35" s="207">
        <v>17739.02</v>
      </c>
      <c r="U35" s="207">
        <v>0</v>
      </c>
      <c r="V35" s="207">
        <v>0</v>
      </c>
      <c r="W35" s="207">
        <f t="shared" si="2"/>
        <v>-1256692.55</v>
      </c>
      <c r="X35" s="208">
        <f t="shared" si="1"/>
        <v>4375351.57</v>
      </c>
      <c r="Y35" s="172">
        <v>1860</v>
      </c>
      <c r="Z35" s="727">
        <f>'ERZ - 2015'!L35-F35</f>
        <v>0</v>
      </c>
      <c r="AA35" s="727">
        <f>'ERZ - 2015'!V35-Q35</f>
        <v>0</v>
      </c>
    </row>
    <row r="36" spans="1:27" x14ac:dyDescent="0.2">
      <c r="A36" s="201" t="s">
        <v>238</v>
      </c>
      <c r="B36" s="202" t="s">
        <v>340</v>
      </c>
      <c r="C36" s="210">
        <v>15</v>
      </c>
      <c r="D36" s="204">
        <v>47</v>
      </c>
      <c r="E36" s="205" t="s">
        <v>413</v>
      </c>
      <c r="F36" s="206">
        <v>30169240.550000001</v>
      </c>
      <c r="G36" s="207">
        <v>1151419.6100000001</v>
      </c>
      <c r="H36" s="207">
        <v>0</v>
      </c>
      <c r="I36" s="207">
        <v>0</v>
      </c>
      <c r="J36" s="207">
        <v>0</v>
      </c>
      <c r="K36" s="207">
        <v>0</v>
      </c>
      <c r="L36" s="207">
        <v>0</v>
      </c>
      <c r="M36" s="208">
        <f t="shared" si="0"/>
        <v>31320660.16</v>
      </c>
      <c r="N36" s="211" t="s">
        <v>414</v>
      </c>
      <c r="O36" s="211" t="s">
        <v>340</v>
      </c>
      <c r="P36" s="205" t="s">
        <v>415</v>
      </c>
      <c r="Q36" s="199">
        <v>-10170398.860000001</v>
      </c>
      <c r="R36" s="207">
        <v>-2293092.86</v>
      </c>
      <c r="S36" s="207">
        <v>0</v>
      </c>
      <c r="T36" s="207">
        <v>0</v>
      </c>
      <c r="U36" s="207">
        <v>0</v>
      </c>
      <c r="V36" s="207">
        <v>0</v>
      </c>
      <c r="W36" s="207">
        <f t="shared" si="2"/>
        <v>-12463491.720000001</v>
      </c>
      <c r="X36" s="208">
        <f t="shared" si="1"/>
        <v>18857168.439999998</v>
      </c>
      <c r="Y36" s="172">
        <v>1860</v>
      </c>
      <c r="Z36" s="727">
        <f>'ERZ - 2015'!L36-F36</f>
        <v>0</v>
      </c>
      <c r="AA36" s="727">
        <f>'ERZ - 2015'!V36-Q36</f>
        <v>0</v>
      </c>
    </row>
    <row r="37" spans="1:27" x14ac:dyDescent="0.2">
      <c r="A37" s="201" t="s">
        <v>238</v>
      </c>
      <c r="B37" s="202" t="s">
        <v>239</v>
      </c>
      <c r="C37" s="210">
        <v>15</v>
      </c>
      <c r="D37" s="204">
        <v>47</v>
      </c>
      <c r="E37" s="202" t="s">
        <v>240</v>
      </c>
      <c r="F37" s="199">
        <v>1245375.24</v>
      </c>
      <c r="G37" s="207">
        <v>764158.93</v>
      </c>
      <c r="H37" s="207">
        <v>0</v>
      </c>
      <c r="I37" s="207">
        <v>0</v>
      </c>
      <c r="J37" s="207">
        <v>0</v>
      </c>
      <c r="K37" s="207">
        <v>0</v>
      </c>
      <c r="L37" s="207">
        <v>0</v>
      </c>
      <c r="M37" s="208">
        <f t="shared" si="0"/>
        <v>2009534.17</v>
      </c>
      <c r="N37" s="216">
        <v>126410</v>
      </c>
      <c r="O37" s="211" t="s">
        <v>239</v>
      </c>
      <c r="P37" s="211" t="s">
        <v>416</v>
      </c>
      <c r="Q37" s="199">
        <v>-69100.42</v>
      </c>
      <c r="R37" s="207">
        <v>-108496.98</v>
      </c>
      <c r="S37" s="207">
        <v>0</v>
      </c>
      <c r="T37" s="207">
        <v>0</v>
      </c>
      <c r="U37" s="207">
        <v>0</v>
      </c>
      <c r="V37" s="207">
        <v>0</v>
      </c>
      <c r="W37" s="207">
        <f>SUM(Q37:V37)</f>
        <v>-177597.4</v>
      </c>
      <c r="X37" s="208">
        <f>M37+W37</f>
        <v>1831936.77</v>
      </c>
      <c r="Y37" s="172">
        <v>1860</v>
      </c>
      <c r="Z37" s="727">
        <f>'ERZ - 2015'!L37-F37</f>
        <v>0</v>
      </c>
      <c r="AA37" s="727">
        <f>'ERZ - 2015'!V37-Q37</f>
        <v>0</v>
      </c>
    </row>
    <row r="38" spans="1:27" x14ac:dyDescent="0.2">
      <c r="A38" s="201" t="s">
        <v>238</v>
      </c>
      <c r="B38" s="202" t="s">
        <v>417</v>
      </c>
      <c r="C38" s="210">
        <v>15</v>
      </c>
      <c r="D38" s="204">
        <v>47</v>
      </c>
      <c r="E38" s="205" t="s">
        <v>418</v>
      </c>
      <c r="F38" s="206">
        <v>657370.26</v>
      </c>
      <c r="G38" s="207">
        <v>0</v>
      </c>
      <c r="H38" s="207">
        <v>0</v>
      </c>
      <c r="I38" s="207">
        <v>0</v>
      </c>
      <c r="J38" s="207">
        <v>0</v>
      </c>
      <c r="K38" s="207">
        <v>0</v>
      </c>
      <c r="L38" s="207">
        <v>0</v>
      </c>
      <c r="M38" s="208">
        <f t="shared" si="0"/>
        <v>657370.26</v>
      </c>
      <c r="N38" s="211" t="s">
        <v>414</v>
      </c>
      <c r="O38" s="211" t="s">
        <v>417</v>
      </c>
      <c r="P38" s="205" t="s">
        <v>419</v>
      </c>
      <c r="Q38" s="199">
        <v>-165206.9</v>
      </c>
      <c r="R38" s="207">
        <v>-43824.69</v>
      </c>
      <c r="S38" s="207">
        <v>0</v>
      </c>
      <c r="T38" s="207">
        <v>0</v>
      </c>
      <c r="U38" s="207">
        <v>0</v>
      </c>
      <c r="V38" s="207">
        <v>0</v>
      </c>
      <c r="W38" s="207">
        <f t="shared" si="2"/>
        <v>-209031.59</v>
      </c>
      <c r="X38" s="208">
        <f t="shared" si="1"/>
        <v>448338.67000000004</v>
      </c>
      <c r="Y38" s="172">
        <v>1860</v>
      </c>
      <c r="Z38" s="727">
        <f>'ERZ - 2015'!L38-F38</f>
        <v>0</v>
      </c>
      <c r="AA38" s="727">
        <f>'ERZ - 2015'!V38-Q38</f>
        <v>0</v>
      </c>
    </row>
    <row r="39" spans="1:27" x14ac:dyDescent="0.2">
      <c r="A39" s="201" t="s">
        <v>238</v>
      </c>
      <c r="B39" s="202" t="s">
        <v>420</v>
      </c>
      <c r="C39" s="210">
        <v>15</v>
      </c>
      <c r="D39" s="204">
        <v>47</v>
      </c>
      <c r="E39" s="205" t="s">
        <v>421</v>
      </c>
      <c r="F39" s="206">
        <v>1012555.94</v>
      </c>
      <c r="G39" s="207">
        <v>0</v>
      </c>
      <c r="H39" s="207">
        <v>0</v>
      </c>
      <c r="I39" s="207">
        <v>0</v>
      </c>
      <c r="J39" s="207">
        <v>0</v>
      </c>
      <c r="K39" s="207">
        <v>0</v>
      </c>
      <c r="L39" s="207">
        <v>0</v>
      </c>
      <c r="M39" s="208">
        <f t="shared" si="0"/>
        <v>1012555.94</v>
      </c>
      <c r="N39" s="211" t="s">
        <v>414</v>
      </c>
      <c r="O39" s="211" t="s">
        <v>420</v>
      </c>
      <c r="P39" s="205" t="s">
        <v>422</v>
      </c>
      <c r="Q39" s="199">
        <v>-342140.70000000007</v>
      </c>
      <c r="R39" s="207">
        <v>-69596.790000000008</v>
      </c>
      <c r="S39" s="207">
        <v>0</v>
      </c>
      <c r="T39" s="207">
        <v>0</v>
      </c>
      <c r="U39" s="207">
        <v>0</v>
      </c>
      <c r="V39" s="207">
        <v>0</v>
      </c>
      <c r="W39" s="207">
        <f t="shared" si="2"/>
        <v>-411737.49000000011</v>
      </c>
      <c r="X39" s="208">
        <f t="shared" si="1"/>
        <v>600818.44999999984</v>
      </c>
      <c r="Y39" s="172">
        <v>1860</v>
      </c>
      <c r="Z39" s="727">
        <f>'ERZ - 2015'!L39-F39</f>
        <v>0</v>
      </c>
      <c r="AA39" s="727">
        <f>'ERZ - 2015'!V39-Q39</f>
        <v>0</v>
      </c>
    </row>
    <row r="40" spans="1:27" x14ac:dyDescent="0.2">
      <c r="A40" s="201" t="s">
        <v>238</v>
      </c>
      <c r="B40" s="202" t="s">
        <v>423</v>
      </c>
      <c r="C40" s="210">
        <v>15</v>
      </c>
      <c r="D40" s="204">
        <v>47</v>
      </c>
      <c r="E40" s="205" t="s">
        <v>424</v>
      </c>
      <c r="F40" s="206">
        <v>7596890.7800000012</v>
      </c>
      <c r="G40" s="207">
        <v>411992.59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8">
        <f t="shared" si="0"/>
        <v>8008883.370000001</v>
      </c>
      <c r="N40" s="211" t="s">
        <v>414</v>
      </c>
      <c r="O40" s="211" t="s">
        <v>423</v>
      </c>
      <c r="P40" s="205" t="s">
        <v>425</v>
      </c>
      <c r="Q40" s="199">
        <v>-1752902.76</v>
      </c>
      <c r="R40" s="207">
        <v>-544051.59</v>
      </c>
      <c r="S40" s="207">
        <v>0</v>
      </c>
      <c r="T40" s="207">
        <v>0</v>
      </c>
      <c r="U40" s="207">
        <v>0</v>
      </c>
      <c r="V40" s="207">
        <v>0</v>
      </c>
      <c r="W40" s="207">
        <f t="shared" si="2"/>
        <v>-2296954.35</v>
      </c>
      <c r="X40" s="208">
        <f t="shared" si="1"/>
        <v>5711929.0200000014</v>
      </c>
      <c r="Y40" s="172">
        <v>1860</v>
      </c>
      <c r="Z40" s="727">
        <f>'ERZ - 2015'!L40-F40</f>
        <v>0</v>
      </c>
      <c r="AA40" s="727">
        <f>'ERZ - 2015'!V40-Q40</f>
        <v>0</v>
      </c>
    </row>
    <row r="41" spans="1:27" x14ac:dyDescent="0.2">
      <c r="A41" s="201" t="s">
        <v>238</v>
      </c>
      <c r="B41" s="202" t="s">
        <v>144</v>
      </c>
      <c r="C41" s="210" t="s">
        <v>341</v>
      </c>
      <c r="D41" s="204">
        <v>47</v>
      </c>
      <c r="E41" s="202" t="s">
        <v>426</v>
      </c>
      <c r="F41" s="199">
        <v>913711.82000000007</v>
      </c>
      <c r="G41" s="207">
        <v>131247.86000000002</v>
      </c>
      <c r="H41" s="207">
        <v>0</v>
      </c>
      <c r="I41" s="207">
        <v>-161205.02000000002</v>
      </c>
      <c r="J41" s="207">
        <v>0</v>
      </c>
      <c r="K41" s="207">
        <v>0</v>
      </c>
      <c r="L41" s="207">
        <v>0</v>
      </c>
      <c r="M41" s="208">
        <f>SUM(F41:L41)</f>
        <v>883754.66</v>
      </c>
      <c r="N41" s="211"/>
      <c r="O41" s="211"/>
      <c r="P41" s="205"/>
      <c r="Q41" s="199"/>
      <c r="R41" s="207"/>
      <c r="S41" s="207">
        <v>161205.02000000002</v>
      </c>
      <c r="T41" s="207"/>
      <c r="U41" s="207"/>
      <c r="V41" s="207"/>
      <c r="W41" s="207">
        <f t="shared" si="2"/>
        <v>161205.02000000002</v>
      </c>
      <c r="X41" s="208">
        <f t="shared" si="1"/>
        <v>1044959.68</v>
      </c>
      <c r="Y41" s="172">
        <v>1860</v>
      </c>
      <c r="Z41" s="727">
        <f>'ERZ - 2015'!L41-F41</f>
        <v>0</v>
      </c>
      <c r="AA41" s="727">
        <f>'ERZ - 2015'!V41-Q41</f>
        <v>0</v>
      </c>
    </row>
    <row r="42" spans="1:27" x14ac:dyDescent="0.2">
      <c r="A42" s="201" t="s">
        <v>427</v>
      </c>
      <c r="B42" s="202" t="s">
        <v>340</v>
      </c>
      <c r="C42" s="210">
        <v>15</v>
      </c>
      <c r="D42" s="204">
        <v>47</v>
      </c>
      <c r="E42" s="205" t="s">
        <v>428</v>
      </c>
      <c r="F42" s="206">
        <v>1110152.1700000002</v>
      </c>
      <c r="G42" s="207">
        <v>182362.59</v>
      </c>
      <c r="H42" s="207">
        <v>0</v>
      </c>
      <c r="I42" s="207">
        <v>0</v>
      </c>
      <c r="J42" s="207">
        <v>0</v>
      </c>
      <c r="K42" s="207">
        <v>0</v>
      </c>
      <c r="L42" s="207">
        <v>0</v>
      </c>
      <c r="M42" s="208">
        <f t="shared" si="0"/>
        <v>1292514.7600000002</v>
      </c>
      <c r="N42" s="211" t="s">
        <v>429</v>
      </c>
      <c r="O42" s="211" t="s">
        <v>340</v>
      </c>
      <c r="P42" s="205" t="s">
        <v>430</v>
      </c>
      <c r="Q42" s="199">
        <v>-152604.78999999998</v>
      </c>
      <c r="R42" s="207">
        <v>-80139.97</v>
      </c>
      <c r="S42" s="207">
        <v>0</v>
      </c>
      <c r="T42" s="207">
        <v>0</v>
      </c>
      <c r="U42" s="207">
        <v>0</v>
      </c>
      <c r="V42" s="207">
        <v>0</v>
      </c>
      <c r="W42" s="207">
        <f t="shared" si="2"/>
        <v>-232744.75999999998</v>
      </c>
      <c r="X42" s="208">
        <f t="shared" si="1"/>
        <v>1059770.0000000002</v>
      </c>
      <c r="Y42" s="172">
        <v>1531</v>
      </c>
      <c r="Z42" s="727">
        <f>'ERZ - 2015'!L42-F42</f>
        <v>0</v>
      </c>
      <c r="AA42" s="727">
        <f>'ERZ - 2015'!V42-Q42</f>
        <v>0</v>
      </c>
    </row>
    <row r="43" spans="1:27" x14ac:dyDescent="0.2">
      <c r="A43" s="201" t="s">
        <v>431</v>
      </c>
      <c r="B43" s="202" t="s">
        <v>340</v>
      </c>
      <c r="C43" s="210">
        <v>10</v>
      </c>
      <c r="D43" s="204">
        <v>8</v>
      </c>
      <c r="E43" s="205" t="s">
        <v>432</v>
      </c>
      <c r="F43" s="206">
        <v>5717358.7799999993</v>
      </c>
      <c r="G43" s="207">
        <v>270872.95</v>
      </c>
      <c r="H43" s="207">
        <v>0</v>
      </c>
      <c r="I43" s="207">
        <v>733647.89000000013</v>
      </c>
      <c r="J43" s="207">
        <v>0</v>
      </c>
      <c r="K43" s="207">
        <v>0</v>
      </c>
      <c r="L43" s="207">
        <v>-549281.62</v>
      </c>
      <c r="M43" s="208">
        <f t="shared" si="0"/>
        <v>6172597.9999999991</v>
      </c>
      <c r="N43" s="211" t="s">
        <v>433</v>
      </c>
      <c r="O43" s="211" t="s">
        <v>340</v>
      </c>
      <c r="P43" s="205" t="s">
        <v>434</v>
      </c>
      <c r="Q43" s="199">
        <v>-2834280.1600000006</v>
      </c>
      <c r="R43" s="207">
        <v>-651854.42999999993</v>
      </c>
      <c r="S43" s="207">
        <v>-675562.66000000015</v>
      </c>
      <c r="T43" s="207">
        <v>0</v>
      </c>
      <c r="U43" s="207">
        <v>0</v>
      </c>
      <c r="V43" s="207">
        <v>549281.62</v>
      </c>
      <c r="W43" s="207">
        <f t="shared" si="2"/>
        <v>-3612415.6300000008</v>
      </c>
      <c r="X43" s="208">
        <f t="shared" si="1"/>
        <v>2560182.3699999982</v>
      </c>
      <c r="Y43" s="172">
        <v>1915</v>
      </c>
      <c r="Z43" s="727">
        <f>'ERZ - 2015'!L43-F43</f>
        <v>0</v>
      </c>
      <c r="AA43" s="727">
        <f>'ERZ - 2015'!V43-Q43</f>
        <v>0</v>
      </c>
    </row>
    <row r="44" spans="1:27" x14ac:dyDescent="0.2">
      <c r="A44" s="201" t="s">
        <v>435</v>
      </c>
      <c r="B44" s="202" t="s">
        <v>436</v>
      </c>
      <c r="C44" s="210">
        <v>4</v>
      </c>
      <c r="D44" s="204" t="s">
        <v>437</v>
      </c>
      <c r="E44" s="205" t="s">
        <v>438</v>
      </c>
      <c r="F44" s="206">
        <v>671362.04</v>
      </c>
      <c r="G44" s="207">
        <v>0</v>
      </c>
      <c r="H44" s="207">
        <v>6686.37</v>
      </c>
      <c r="I44" s="207">
        <v>202464.32000000004</v>
      </c>
      <c r="J44" s="207">
        <v>0</v>
      </c>
      <c r="K44" s="207">
        <v>-48004.22</v>
      </c>
      <c r="L44" s="207">
        <v>0</v>
      </c>
      <c r="M44" s="208">
        <f t="shared" si="0"/>
        <v>832508.51000000013</v>
      </c>
      <c r="N44" s="211" t="s">
        <v>439</v>
      </c>
      <c r="O44" s="211" t="s">
        <v>436</v>
      </c>
      <c r="P44" s="205" t="s">
        <v>440</v>
      </c>
      <c r="Q44" s="199">
        <v>-327982.19000000006</v>
      </c>
      <c r="R44" s="207">
        <v>-128718.19999999998</v>
      </c>
      <c r="S44" s="207">
        <v>-139781.99000000002</v>
      </c>
      <c r="T44" s="207">
        <v>0</v>
      </c>
      <c r="U44" s="207">
        <v>43003.78</v>
      </c>
      <c r="V44" s="207">
        <v>0</v>
      </c>
      <c r="W44" s="207">
        <f t="shared" si="2"/>
        <v>-553478.6</v>
      </c>
      <c r="X44" s="208">
        <f t="shared" si="1"/>
        <v>279029.91000000015</v>
      </c>
      <c r="Y44" s="172">
        <v>1930</v>
      </c>
      <c r="Z44" s="727">
        <f>'ERZ - 2015'!L44-F44</f>
        <v>0</v>
      </c>
      <c r="AA44" s="727">
        <f>'ERZ - 2015'!V44-Q44</f>
        <v>0</v>
      </c>
    </row>
    <row r="45" spans="1:27" x14ac:dyDescent="0.2">
      <c r="A45" s="201" t="s">
        <v>435</v>
      </c>
      <c r="B45" s="202" t="s">
        <v>441</v>
      </c>
      <c r="C45" s="210">
        <v>12</v>
      </c>
      <c r="D45" s="204">
        <v>10</v>
      </c>
      <c r="E45" s="205" t="s">
        <v>442</v>
      </c>
      <c r="F45" s="206">
        <v>4382855.51</v>
      </c>
      <c r="G45" s="207">
        <v>1039413.7</v>
      </c>
      <c r="H45" s="207">
        <v>5875.42</v>
      </c>
      <c r="I45" s="207">
        <v>339640.72</v>
      </c>
      <c r="J45" s="207">
        <v>0</v>
      </c>
      <c r="K45" s="207">
        <v>-22228.400000000001</v>
      </c>
      <c r="L45" s="207">
        <v>0</v>
      </c>
      <c r="M45" s="208">
        <f t="shared" si="0"/>
        <v>5745556.9499999993</v>
      </c>
      <c r="N45" s="211" t="s">
        <v>439</v>
      </c>
      <c r="O45" s="211" t="s">
        <v>441</v>
      </c>
      <c r="P45" s="205" t="s">
        <v>443</v>
      </c>
      <c r="Q45" s="199">
        <v>-1555456.44</v>
      </c>
      <c r="R45" s="207">
        <v>-453757.90000000008</v>
      </c>
      <c r="S45" s="207">
        <v>-267181.02999999997</v>
      </c>
      <c r="T45" s="207">
        <v>0</v>
      </c>
      <c r="U45" s="207">
        <v>22228.400000000001</v>
      </c>
      <c r="V45" s="207">
        <v>0</v>
      </c>
      <c r="W45" s="207">
        <f t="shared" si="2"/>
        <v>-2254166.9700000002</v>
      </c>
      <c r="X45" s="208">
        <f t="shared" si="1"/>
        <v>3491389.9799999991</v>
      </c>
      <c r="Y45" s="172">
        <v>1930</v>
      </c>
      <c r="Z45" s="727">
        <f>'ERZ - 2015'!L45-F45</f>
        <v>0</v>
      </c>
      <c r="AA45" s="727">
        <f>'ERZ - 2015'!V45-Q45</f>
        <v>0</v>
      </c>
    </row>
    <row r="46" spans="1:27" x14ac:dyDescent="0.2">
      <c r="A46" s="201" t="s">
        <v>435</v>
      </c>
      <c r="B46" s="202" t="s">
        <v>444</v>
      </c>
      <c r="C46" s="210">
        <v>8</v>
      </c>
      <c r="D46" s="204">
        <v>10</v>
      </c>
      <c r="E46" s="205" t="s">
        <v>445</v>
      </c>
      <c r="F46" s="206">
        <v>6094134.9399999985</v>
      </c>
      <c r="G46" s="207">
        <v>495410.39</v>
      </c>
      <c r="H46" s="207">
        <v>39601.480000000003</v>
      </c>
      <c r="I46" s="207">
        <v>-837983.64</v>
      </c>
      <c r="J46" s="207">
        <v>0</v>
      </c>
      <c r="K46" s="207">
        <v>-193099.8</v>
      </c>
      <c r="L46" s="207">
        <v>0</v>
      </c>
      <c r="M46" s="208">
        <f t="shared" si="0"/>
        <v>5598063.3699999992</v>
      </c>
      <c r="N46" s="211" t="s">
        <v>439</v>
      </c>
      <c r="O46" s="211" t="s">
        <v>444</v>
      </c>
      <c r="P46" s="205" t="s">
        <v>446</v>
      </c>
      <c r="Q46" s="199">
        <v>-3146067.92</v>
      </c>
      <c r="R46" s="207">
        <v>-656850.05000000005</v>
      </c>
      <c r="S46" s="207">
        <v>430436.62</v>
      </c>
      <c r="T46" s="207">
        <v>0</v>
      </c>
      <c r="U46" s="207">
        <v>192807</v>
      </c>
      <c r="V46" s="207">
        <v>0</v>
      </c>
      <c r="W46" s="207">
        <f t="shared" si="2"/>
        <v>-3179674.3499999996</v>
      </c>
      <c r="X46" s="208">
        <f t="shared" si="1"/>
        <v>2418389.0199999996</v>
      </c>
      <c r="Y46" s="172">
        <v>1930</v>
      </c>
      <c r="Z46" s="727">
        <f>'ERZ - 2015'!L46-F46</f>
        <v>0</v>
      </c>
      <c r="AA46" s="727">
        <f>'ERZ - 2015'!V46-Q46</f>
        <v>0</v>
      </c>
    </row>
    <row r="47" spans="1:27" x14ac:dyDescent="0.2">
      <c r="A47" s="201" t="s">
        <v>435</v>
      </c>
      <c r="B47" s="202" t="s">
        <v>447</v>
      </c>
      <c r="C47" s="210">
        <v>15</v>
      </c>
      <c r="D47" s="204">
        <v>10</v>
      </c>
      <c r="E47" s="205" t="s">
        <v>448</v>
      </c>
      <c r="F47" s="206">
        <v>832009.66</v>
      </c>
      <c r="G47" s="207">
        <v>56745.78</v>
      </c>
      <c r="H47" s="207">
        <v>0</v>
      </c>
      <c r="I47" s="207">
        <v>498342.92</v>
      </c>
      <c r="J47" s="207">
        <v>0</v>
      </c>
      <c r="K47" s="207">
        <v>0</v>
      </c>
      <c r="L47" s="207">
        <v>0</v>
      </c>
      <c r="M47" s="208">
        <f t="shared" si="0"/>
        <v>1387098.36</v>
      </c>
      <c r="N47" s="211" t="s">
        <v>439</v>
      </c>
      <c r="O47" s="211" t="s">
        <v>447</v>
      </c>
      <c r="P47" s="205" t="s">
        <v>449</v>
      </c>
      <c r="Q47" s="199">
        <v>-296411.84000000003</v>
      </c>
      <c r="R47" s="207">
        <v>-84909.57</v>
      </c>
      <c r="S47" s="207">
        <v>-163255.59</v>
      </c>
      <c r="T47" s="207">
        <v>0</v>
      </c>
      <c r="U47" s="207">
        <v>0</v>
      </c>
      <c r="V47" s="207">
        <v>0</v>
      </c>
      <c r="W47" s="207">
        <f t="shared" si="2"/>
        <v>-544577</v>
      </c>
      <c r="X47" s="208">
        <f t="shared" si="1"/>
        <v>842521.3600000001</v>
      </c>
      <c r="Y47" s="172">
        <v>1930</v>
      </c>
      <c r="Z47" s="727">
        <f>'ERZ - 2015'!L47-F47</f>
        <v>0</v>
      </c>
      <c r="AA47" s="727">
        <f>'ERZ - 2015'!V47-Q47</f>
        <v>0</v>
      </c>
    </row>
    <row r="48" spans="1:27" x14ac:dyDescent="0.2">
      <c r="A48" s="201" t="s">
        <v>435</v>
      </c>
      <c r="B48" s="202" t="s">
        <v>450</v>
      </c>
      <c r="C48" s="210">
        <v>5</v>
      </c>
      <c r="D48" s="204">
        <v>10</v>
      </c>
      <c r="E48" s="205" t="s">
        <v>451</v>
      </c>
      <c r="F48" s="206">
        <v>1425334.46</v>
      </c>
      <c r="G48" s="207">
        <v>29831.03</v>
      </c>
      <c r="H48" s="207">
        <v>18908.09</v>
      </c>
      <c r="I48" s="207">
        <v>33993.44999999999</v>
      </c>
      <c r="J48" s="207">
        <v>0</v>
      </c>
      <c r="K48" s="207">
        <v>-20401.98</v>
      </c>
      <c r="L48" s="207">
        <v>0</v>
      </c>
      <c r="M48" s="208">
        <f t="shared" si="0"/>
        <v>1487665.05</v>
      </c>
      <c r="N48" s="211" t="s">
        <v>439</v>
      </c>
      <c r="O48" s="211" t="s">
        <v>450</v>
      </c>
      <c r="P48" s="205" t="s">
        <v>452</v>
      </c>
      <c r="Q48" s="199">
        <v>-805662.6100000001</v>
      </c>
      <c r="R48" s="207">
        <v>-233839.08</v>
      </c>
      <c r="S48" s="207">
        <v>-33993.44999999999</v>
      </c>
      <c r="T48" s="207">
        <v>0</v>
      </c>
      <c r="U48" s="207">
        <v>20401.980000000003</v>
      </c>
      <c r="V48" s="207">
        <v>0</v>
      </c>
      <c r="W48" s="207">
        <f t="shared" si="2"/>
        <v>-1053093.1600000001</v>
      </c>
      <c r="X48" s="208">
        <f t="shared" si="1"/>
        <v>434571.8899999999</v>
      </c>
      <c r="Y48" s="172">
        <v>1930</v>
      </c>
      <c r="Z48" s="727">
        <f>'ERZ - 2015'!L48-F48</f>
        <v>0</v>
      </c>
      <c r="AA48" s="727">
        <f>'ERZ - 2015'!V48-Q48</f>
        <v>0</v>
      </c>
    </row>
    <row r="49" spans="1:27" x14ac:dyDescent="0.2">
      <c r="A49" s="201" t="s">
        <v>453</v>
      </c>
      <c r="B49" s="202" t="s">
        <v>340</v>
      </c>
      <c r="C49" s="210">
        <v>10</v>
      </c>
      <c r="D49" s="204">
        <v>8</v>
      </c>
      <c r="E49" s="205" t="s">
        <v>454</v>
      </c>
      <c r="F49" s="206">
        <v>1758758.12</v>
      </c>
      <c r="G49" s="207">
        <v>229773.26</v>
      </c>
      <c r="H49" s="207">
        <v>0</v>
      </c>
      <c r="I49" s="207">
        <v>124396.10000000009</v>
      </c>
      <c r="J49" s="207">
        <v>0</v>
      </c>
      <c r="K49" s="207">
        <v>0</v>
      </c>
      <c r="L49" s="207">
        <v>-111332.53</v>
      </c>
      <c r="M49" s="208">
        <f t="shared" si="0"/>
        <v>2001594.9500000004</v>
      </c>
      <c r="N49" s="211" t="s">
        <v>455</v>
      </c>
      <c r="O49" s="211" t="s">
        <v>340</v>
      </c>
      <c r="P49" s="205" t="s">
        <v>456</v>
      </c>
      <c r="Q49" s="199">
        <v>-765860.3</v>
      </c>
      <c r="R49" s="207">
        <v>-203929.31</v>
      </c>
      <c r="S49" s="207">
        <v>-124396.10000000021</v>
      </c>
      <c r="T49" s="207">
        <v>0</v>
      </c>
      <c r="U49" s="207">
        <v>0</v>
      </c>
      <c r="V49" s="207">
        <v>111332.53</v>
      </c>
      <c r="W49" s="207">
        <f t="shared" si="2"/>
        <v>-982853.1800000004</v>
      </c>
      <c r="X49" s="208">
        <f t="shared" si="1"/>
        <v>1018741.77</v>
      </c>
      <c r="Y49" s="172">
        <v>1940</v>
      </c>
      <c r="Z49" s="727">
        <f>'ERZ - 2015'!L49-F49</f>
        <v>0</v>
      </c>
      <c r="AA49" s="727">
        <f>'ERZ - 2015'!V49-Q49</f>
        <v>0</v>
      </c>
    </row>
    <row r="50" spans="1:27" x14ac:dyDescent="0.2">
      <c r="A50" s="201" t="s">
        <v>457</v>
      </c>
      <c r="B50" s="202" t="s">
        <v>340</v>
      </c>
      <c r="C50" s="210">
        <v>3</v>
      </c>
      <c r="D50" s="204" t="s">
        <v>458</v>
      </c>
      <c r="E50" s="205" t="s">
        <v>459</v>
      </c>
      <c r="F50" s="206">
        <v>530759.87000000011</v>
      </c>
      <c r="G50" s="207">
        <v>305335.87</v>
      </c>
      <c r="H50" s="207">
        <v>0</v>
      </c>
      <c r="I50" s="207">
        <v>-536860.6100000001</v>
      </c>
      <c r="J50" s="207">
        <v>0</v>
      </c>
      <c r="K50" s="207">
        <v>0</v>
      </c>
      <c r="L50" s="207">
        <v>-249827.4</v>
      </c>
      <c r="M50" s="208">
        <f t="shared" si="0"/>
        <v>49407.73000000001</v>
      </c>
      <c r="N50" s="211" t="s">
        <v>460</v>
      </c>
      <c r="O50" s="211" t="s">
        <v>340</v>
      </c>
      <c r="P50" s="205" t="s">
        <v>461</v>
      </c>
      <c r="Q50" s="199">
        <v>-301245.59999999986</v>
      </c>
      <c r="R50" s="207">
        <v>-186171.36</v>
      </c>
      <c r="S50" s="207">
        <v>536860.61</v>
      </c>
      <c r="T50" s="207">
        <v>0</v>
      </c>
      <c r="U50" s="207">
        <v>0</v>
      </c>
      <c r="V50" s="207">
        <v>249827.4</v>
      </c>
      <c r="W50" s="207">
        <f t="shared" si="2"/>
        <v>299271.05000000016</v>
      </c>
      <c r="X50" s="208">
        <f t="shared" si="1"/>
        <v>348678.78000000014</v>
      </c>
      <c r="Y50" s="172">
        <v>1920</v>
      </c>
      <c r="Z50" s="727">
        <f>'ERZ - 2015'!L50-F50</f>
        <v>0</v>
      </c>
      <c r="AA50" s="727">
        <f>'ERZ - 2015'!V50-Q50</f>
        <v>0</v>
      </c>
    </row>
    <row r="51" spans="1:27" x14ac:dyDescent="0.2">
      <c r="A51" s="201" t="s">
        <v>462</v>
      </c>
      <c r="B51" s="202" t="s">
        <v>340</v>
      </c>
      <c r="C51" s="210">
        <v>5</v>
      </c>
      <c r="D51" s="204" t="s">
        <v>458</v>
      </c>
      <c r="E51" s="205" t="s">
        <v>463</v>
      </c>
      <c r="F51" s="206">
        <v>5230586.3000000007</v>
      </c>
      <c r="G51" s="207">
        <v>175207.5</v>
      </c>
      <c r="H51" s="207">
        <v>0</v>
      </c>
      <c r="I51" s="207">
        <v>1111901.2400000002</v>
      </c>
      <c r="J51" s="207">
        <v>0</v>
      </c>
      <c r="K51" s="207">
        <v>0</v>
      </c>
      <c r="L51" s="207">
        <v>-1202257.3</v>
      </c>
      <c r="M51" s="208">
        <f t="shared" si="0"/>
        <v>5315437.7400000012</v>
      </c>
      <c r="N51" s="211" t="s">
        <v>464</v>
      </c>
      <c r="O51" s="211" t="s">
        <v>340</v>
      </c>
      <c r="P51" s="205" t="s">
        <v>465</v>
      </c>
      <c r="Q51" s="199">
        <v>-2620389.0399999996</v>
      </c>
      <c r="R51" s="207">
        <v>-943412.29</v>
      </c>
      <c r="S51" s="207">
        <v>-1174583.5699999994</v>
      </c>
      <c r="T51" s="207">
        <v>0</v>
      </c>
      <c r="U51" s="207">
        <v>0</v>
      </c>
      <c r="V51" s="207">
        <v>1202257.3</v>
      </c>
      <c r="W51" s="207">
        <f t="shared" si="2"/>
        <v>-3536127.5999999987</v>
      </c>
      <c r="X51" s="208">
        <f t="shared" si="1"/>
        <v>1779310.1400000025</v>
      </c>
      <c r="Y51" s="172">
        <v>1920</v>
      </c>
      <c r="Z51" s="727">
        <f>'ERZ - 2015'!L51-F51</f>
        <v>0</v>
      </c>
      <c r="AA51" s="727">
        <f>'ERZ - 2015'!V51-Q51</f>
        <v>0</v>
      </c>
    </row>
    <row r="52" spans="1:27" x14ac:dyDescent="0.2">
      <c r="A52" s="201" t="s">
        <v>466</v>
      </c>
      <c r="B52" s="202" t="s">
        <v>340</v>
      </c>
      <c r="C52" s="210">
        <v>10</v>
      </c>
      <c r="D52" s="204" t="s">
        <v>458</v>
      </c>
      <c r="E52" s="205" t="s">
        <v>467</v>
      </c>
      <c r="F52" s="206">
        <v>225513.91</v>
      </c>
      <c r="G52" s="207">
        <v>-1383.78</v>
      </c>
      <c r="H52" s="207">
        <v>0</v>
      </c>
      <c r="I52" s="207">
        <v>161205.02000000002</v>
      </c>
      <c r="J52" s="207">
        <v>0</v>
      </c>
      <c r="K52" s="207">
        <v>0</v>
      </c>
      <c r="L52" s="207">
        <v>-49207.61</v>
      </c>
      <c r="M52" s="208">
        <f t="shared" si="0"/>
        <v>336127.54000000004</v>
      </c>
      <c r="N52" s="211" t="s">
        <v>468</v>
      </c>
      <c r="O52" s="211" t="s">
        <v>340</v>
      </c>
      <c r="P52" s="205" t="s">
        <v>469</v>
      </c>
      <c r="Q52" s="199">
        <v>-177036.42</v>
      </c>
      <c r="R52" s="207">
        <v>-30906.97</v>
      </c>
      <c r="S52" s="207">
        <v>-161205.02000000002</v>
      </c>
      <c r="T52" s="207">
        <v>0</v>
      </c>
      <c r="U52" s="207">
        <v>0</v>
      </c>
      <c r="V52" s="207">
        <v>49207.61</v>
      </c>
      <c r="W52" s="207">
        <f t="shared" si="2"/>
        <v>-319940.80000000005</v>
      </c>
      <c r="X52" s="208">
        <f t="shared" si="1"/>
        <v>16186.739999999991</v>
      </c>
      <c r="Y52" s="172">
        <v>1920</v>
      </c>
      <c r="Z52" s="727">
        <f>'ERZ - 2015'!L52-F52</f>
        <v>0</v>
      </c>
      <c r="AA52" s="727">
        <f>'ERZ - 2015'!V52-Q52</f>
        <v>0</v>
      </c>
    </row>
    <row r="53" spans="1:27" ht="15" customHeight="1" x14ac:dyDescent="0.2">
      <c r="A53" s="219" t="s">
        <v>470</v>
      </c>
      <c r="B53" s="220"/>
      <c r="C53" s="221"/>
      <c r="D53" s="222"/>
      <c r="E53" s="223"/>
      <c r="F53" s="224">
        <f t="shared" ref="F53:M53" si="3">SUM(F10:F52)</f>
        <v>707378726.64999998</v>
      </c>
      <c r="G53" s="225">
        <f t="shared" si="3"/>
        <v>68783684.380000025</v>
      </c>
      <c r="H53" s="225">
        <f t="shared" si="3"/>
        <v>118106.15000000001</v>
      </c>
      <c r="I53" s="225">
        <f t="shared" si="3"/>
        <v>-2.3283064365386963E-9</v>
      </c>
      <c r="J53" s="225">
        <f t="shared" si="3"/>
        <v>-2400928.39</v>
      </c>
      <c r="K53" s="225">
        <f t="shared" si="3"/>
        <v>-283737.39999999997</v>
      </c>
      <c r="L53" s="225">
        <f t="shared" si="3"/>
        <v>-2161906.46</v>
      </c>
      <c r="M53" s="226">
        <f t="shared" si="3"/>
        <v>771433944.92999971</v>
      </c>
      <c r="N53" s="227"/>
      <c r="O53" s="227"/>
      <c r="P53" s="223"/>
      <c r="Q53" s="228">
        <f t="shared" ref="Q53:X53" si="4">SUM(Q10:Q52)</f>
        <v>-109789361.45</v>
      </c>
      <c r="R53" s="225">
        <f t="shared" si="4"/>
        <v>-27166739.769999992</v>
      </c>
      <c r="S53" s="225">
        <f t="shared" si="4"/>
        <v>1.862645149230957E-9</v>
      </c>
      <c r="T53" s="225">
        <f t="shared" si="4"/>
        <v>684580.92</v>
      </c>
      <c r="U53" s="225">
        <f t="shared" si="4"/>
        <v>278441.15999999997</v>
      </c>
      <c r="V53" s="225">
        <f t="shared" si="4"/>
        <v>2161906.46</v>
      </c>
      <c r="W53" s="225">
        <f t="shared" si="4"/>
        <v>-133831172.68000001</v>
      </c>
      <c r="X53" s="226">
        <f t="shared" si="4"/>
        <v>637602772.24999964</v>
      </c>
      <c r="Y53" s="229"/>
      <c r="Z53" s="728"/>
      <c r="AA53" s="728"/>
    </row>
    <row r="54" spans="1:27" x14ac:dyDescent="0.2">
      <c r="A54" s="195" t="s">
        <v>471</v>
      </c>
      <c r="B54" s="230"/>
      <c r="C54" s="231"/>
      <c r="D54" s="204"/>
      <c r="E54" s="205"/>
      <c r="F54" s="206"/>
      <c r="G54" s="207"/>
      <c r="H54" s="207"/>
      <c r="I54" s="207"/>
      <c r="J54" s="207"/>
      <c r="K54" s="207"/>
      <c r="L54" s="207"/>
      <c r="M54" s="208"/>
      <c r="N54" s="211"/>
      <c r="O54" s="211"/>
      <c r="P54" s="205"/>
      <c r="Q54" s="199"/>
      <c r="R54" s="207"/>
      <c r="S54" s="207"/>
      <c r="T54" s="207"/>
      <c r="U54" s="207"/>
      <c r="V54" s="207"/>
      <c r="W54" s="207"/>
      <c r="X54" s="208"/>
      <c r="Y54" s="218"/>
      <c r="Z54" s="727"/>
      <c r="AA54" s="727"/>
    </row>
    <row r="55" spans="1:27" x14ac:dyDescent="0.2">
      <c r="A55" s="232" t="s">
        <v>472</v>
      </c>
      <c r="C55" s="173">
        <v>40</v>
      </c>
      <c r="D55" s="173">
        <v>95</v>
      </c>
      <c r="E55" s="205" t="s">
        <v>473</v>
      </c>
      <c r="F55" s="206">
        <v>2636842.29</v>
      </c>
      <c r="G55" s="207">
        <v>-1769857.6</v>
      </c>
      <c r="H55" s="207"/>
      <c r="I55" s="207"/>
      <c r="J55" s="207"/>
      <c r="K55" s="207"/>
      <c r="L55" s="207"/>
      <c r="M55" s="208">
        <f t="shared" ref="M55:M73" si="5">SUM(F55:L55)</f>
        <v>866984.69</v>
      </c>
      <c r="N55" s="211"/>
      <c r="O55" s="211"/>
      <c r="P55" s="205"/>
      <c r="Q55" s="199"/>
      <c r="R55" s="207"/>
      <c r="S55" s="207"/>
      <c r="T55" s="207"/>
      <c r="U55" s="207"/>
      <c r="V55" s="207"/>
      <c r="W55" s="207"/>
      <c r="X55" s="208">
        <f t="shared" ref="X55:X73" si="6">M55+W55</f>
        <v>866984.69</v>
      </c>
      <c r="Y55" s="172">
        <v>2055</v>
      </c>
      <c r="Z55" s="727">
        <f>'ERZ - 2015'!L55-F55</f>
        <v>0</v>
      </c>
      <c r="AA55" s="727">
        <f>'ERZ - 2015'!V55-Q55</f>
        <v>0</v>
      </c>
    </row>
    <row r="56" spans="1:27" x14ac:dyDescent="0.2">
      <c r="A56" s="232" t="s">
        <v>474</v>
      </c>
      <c r="C56" s="173">
        <v>25</v>
      </c>
      <c r="D56" s="173">
        <v>95</v>
      </c>
      <c r="E56" s="205" t="s">
        <v>475</v>
      </c>
      <c r="F56" s="206">
        <v>206648.96000000002</v>
      </c>
      <c r="G56" s="207">
        <v>660366.53</v>
      </c>
      <c r="H56" s="207"/>
      <c r="I56" s="207"/>
      <c r="J56" s="207"/>
      <c r="K56" s="207"/>
      <c r="L56" s="207"/>
      <c r="M56" s="208">
        <f t="shared" si="5"/>
        <v>867015.49</v>
      </c>
      <c r="N56" s="211"/>
      <c r="O56" s="211"/>
      <c r="P56" s="205"/>
      <c r="Q56" s="199"/>
      <c r="R56" s="207"/>
      <c r="S56" s="207"/>
      <c r="T56" s="207"/>
      <c r="U56" s="207"/>
      <c r="V56" s="207"/>
      <c r="W56" s="207"/>
      <c r="X56" s="208">
        <f t="shared" si="6"/>
        <v>867015.49</v>
      </c>
      <c r="Y56" s="172">
        <v>2055</v>
      </c>
      <c r="Z56" s="727">
        <f>'ERZ - 2015'!L56-F56</f>
        <v>0</v>
      </c>
      <c r="AA56" s="727">
        <f>'ERZ - 2015'!V56-Q56</f>
        <v>0</v>
      </c>
    </row>
    <row r="57" spans="1:27" x14ac:dyDescent="0.2">
      <c r="A57" s="232" t="s">
        <v>476</v>
      </c>
      <c r="C57" s="173">
        <v>40</v>
      </c>
      <c r="D57" s="173">
        <v>95</v>
      </c>
      <c r="E57" s="205" t="s">
        <v>477</v>
      </c>
      <c r="F57" s="206">
        <v>3014782.63</v>
      </c>
      <c r="G57" s="207">
        <v>-1209705.03</v>
      </c>
      <c r="H57" s="207"/>
      <c r="I57" s="207"/>
      <c r="J57" s="207"/>
      <c r="K57" s="207"/>
      <c r="L57" s="207"/>
      <c r="M57" s="208">
        <f t="shared" si="5"/>
        <v>1805077.5999999999</v>
      </c>
      <c r="N57" s="211"/>
      <c r="O57" s="211"/>
      <c r="P57" s="205"/>
      <c r="Q57" s="199"/>
      <c r="R57" s="207"/>
      <c r="S57" s="207"/>
      <c r="T57" s="207"/>
      <c r="U57" s="207"/>
      <c r="V57" s="207"/>
      <c r="W57" s="207"/>
      <c r="X57" s="208">
        <f t="shared" si="6"/>
        <v>1805077.5999999999</v>
      </c>
      <c r="Y57" s="172">
        <v>2055</v>
      </c>
      <c r="Z57" s="727">
        <f>'ERZ - 2015'!L57-F57</f>
        <v>0</v>
      </c>
      <c r="AA57" s="727">
        <f>'ERZ - 2015'!V57-Q57</f>
        <v>0</v>
      </c>
    </row>
    <row r="58" spans="1:27" x14ac:dyDescent="0.2">
      <c r="A58" s="232" t="s">
        <v>478</v>
      </c>
      <c r="C58" s="173">
        <v>40</v>
      </c>
      <c r="D58" s="173">
        <v>95</v>
      </c>
      <c r="E58" s="205" t="s">
        <v>479</v>
      </c>
      <c r="F58" s="206">
        <v>2270882.7399999998</v>
      </c>
      <c r="G58" s="207">
        <v>829593.66</v>
      </c>
      <c r="H58" s="207"/>
      <c r="I58" s="207"/>
      <c r="J58" s="207"/>
      <c r="K58" s="207"/>
      <c r="L58" s="207"/>
      <c r="M58" s="208">
        <f t="shared" si="5"/>
        <v>3100476.4</v>
      </c>
      <c r="N58" s="211"/>
      <c r="O58" s="211"/>
      <c r="P58" s="205"/>
      <c r="Q58" s="199"/>
      <c r="R58" s="207"/>
      <c r="S58" s="207"/>
      <c r="T58" s="207"/>
      <c r="U58" s="207"/>
      <c r="V58" s="207"/>
      <c r="W58" s="207"/>
      <c r="X58" s="208">
        <f t="shared" si="6"/>
        <v>3100476.4</v>
      </c>
      <c r="Y58" s="172">
        <v>2055</v>
      </c>
      <c r="Z58" s="727">
        <f>'ERZ - 2015'!L58-F58</f>
        <v>0</v>
      </c>
      <c r="AA58" s="727">
        <f>'ERZ - 2015'!V58-Q58</f>
        <v>0</v>
      </c>
    </row>
    <row r="59" spans="1:27" x14ac:dyDescent="0.2">
      <c r="A59" s="232" t="s">
        <v>480</v>
      </c>
      <c r="C59" s="173">
        <v>60</v>
      </c>
      <c r="D59" s="173">
        <v>95</v>
      </c>
      <c r="E59" s="205" t="s">
        <v>481</v>
      </c>
      <c r="F59" s="206">
        <v>30014.62999999999</v>
      </c>
      <c r="G59" s="207">
        <v>-30014.63</v>
      </c>
      <c r="H59" s="207"/>
      <c r="I59" s="207"/>
      <c r="J59" s="207"/>
      <c r="K59" s="207"/>
      <c r="L59" s="207"/>
      <c r="M59" s="208">
        <f t="shared" si="5"/>
        <v>0</v>
      </c>
      <c r="N59" s="211"/>
      <c r="O59" s="211"/>
      <c r="P59" s="205"/>
      <c r="Q59" s="199"/>
      <c r="R59" s="207"/>
      <c r="S59" s="207"/>
      <c r="T59" s="207"/>
      <c r="U59" s="207"/>
      <c r="V59" s="207"/>
      <c r="W59" s="207"/>
      <c r="X59" s="208">
        <f t="shared" si="6"/>
        <v>0</v>
      </c>
      <c r="Y59" s="172">
        <v>2055</v>
      </c>
      <c r="Z59" s="727">
        <f>'ERZ - 2015'!L59-F59</f>
        <v>0</v>
      </c>
      <c r="AA59" s="727">
        <f>'ERZ - 2015'!V59-Q59</f>
        <v>0</v>
      </c>
    </row>
    <row r="60" spans="1:27" x14ac:dyDescent="0.2">
      <c r="A60" s="232" t="s">
        <v>482</v>
      </c>
      <c r="C60" s="173">
        <v>20</v>
      </c>
      <c r="D60" s="173">
        <v>95</v>
      </c>
      <c r="E60" s="233" t="s">
        <v>483</v>
      </c>
      <c r="F60" s="206">
        <v>246433.83999999997</v>
      </c>
      <c r="G60" s="207">
        <v>-73462.17</v>
      </c>
      <c r="H60" s="207"/>
      <c r="I60" s="207"/>
      <c r="J60" s="207"/>
      <c r="K60" s="207"/>
      <c r="L60" s="207"/>
      <c r="M60" s="208">
        <f t="shared" si="5"/>
        <v>172971.66999999998</v>
      </c>
      <c r="N60" s="211"/>
      <c r="O60" s="211"/>
      <c r="P60" s="205"/>
      <c r="Q60" s="199"/>
      <c r="R60" s="207"/>
      <c r="S60" s="207"/>
      <c r="T60" s="207"/>
      <c r="U60" s="207"/>
      <c r="V60" s="207"/>
      <c r="W60" s="207"/>
      <c r="X60" s="208">
        <f t="shared" si="6"/>
        <v>172971.66999999998</v>
      </c>
      <c r="Y60" s="172">
        <v>2055</v>
      </c>
      <c r="Z60" s="727">
        <f>'ERZ - 2015'!L60-F60</f>
        <v>0</v>
      </c>
      <c r="AA60" s="727">
        <f>'ERZ - 2015'!V60-Q60</f>
        <v>0</v>
      </c>
    </row>
    <row r="61" spans="1:27" x14ac:dyDescent="0.2">
      <c r="A61" s="232" t="s">
        <v>484</v>
      </c>
      <c r="C61" s="173">
        <v>25</v>
      </c>
      <c r="E61" s="234" t="s">
        <v>485</v>
      </c>
      <c r="F61" s="206"/>
      <c r="G61" s="207">
        <v>550000</v>
      </c>
      <c r="H61" s="207"/>
      <c r="I61" s="207"/>
      <c r="J61" s="207"/>
      <c r="K61" s="207"/>
      <c r="L61" s="207"/>
      <c r="M61" s="208">
        <f t="shared" si="5"/>
        <v>550000</v>
      </c>
      <c r="N61" s="211"/>
      <c r="O61" s="211"/>
      <c r="P61" s="205"/>
      <c r="Q61" s="199"/>
      <c r="R61" s="207"/>
      <c r="S61" s="207"/>
      <c r="T61" s="207"/>
      <c r="U61" s="207"/>
      <c r="V61" s="207"/>
      <c r="W61" s="207"/>
      <c r="X61" s="208">
        <f t="shared" si="6"/>
        <v>550000</v>
      </c>
      <c r="Y61" s="172">
        <v>2055</v>
      </c>
      <c r="Z61" s="727">
        <v>0</v>
      </c>
      <c r="AA61" s="727">
        <v>0</v>
      </c>
    </row>
    <row r="62" spans="1:27" x14ac:dyDescent="0.2">
      <c r="A62" s="232" t="s">
        <v>486</v>
      </c>
      <c r="C62" s="173">
        <v>8</v>
      </c>
      <c r="D62" s="173">
        <v>95</v>
      </c>
      <c r="E62" s="205" t="s">
        <v>487</v>
      </c>
      <c r="F62" s="206">
        <v>104150</v>
      </c>
      <c r="G62" s="207">
        <v>-104150</v>
      </c>
      <c r="H62" s="207"/>
      <c r="I62" s="207"/>
      <c r="J62" s="207"/>
      <c r="K62" s="207"/>
      <c r="L62" s="207"/>
      <c r="M62" s="208">
        <f t="shared" si="5"/>
        <v>0</v>
      </c>
      <c r="N62" s="211"/>
      <c r="O62" s="211"/>
      <c r="P62" s="205"/>
      <c r="Q62" s="199"/>
      <c r="R62" s="207"/>
      <c r="S62" s="207"/>
      <c r="T62" s="207"/>
      <c r="U62" s="207"/>
      <c r="V62" s="207"/>
      <c r="W62" s="207"/>
      <c r="X62" s="208">
        <f t="shared" si="6"/>
        <v>0</v>
      </c>
      <c r="Y62" s="172">
        <v>2055</v>
      </c>
      <c r="Z62" s="727">
        <f>'ERZ - 2015'!L61-F62</f>
        <v>0</v>
      </c>
      <c r="AA62" s="727">
        <f>'ERZ - 2015'!V61-Q62</f>
        <v>0</v>
      </c>
    </row>
    <row r="63" spans="1:27" x14ac:dyDescent="0.2">
      <c r="A63" s="232" t="s">
        <v>488</v>
      </c>
      <c r="C63" s="173">
        <v>4</v>
      </c>
      <c r="D63" s="173">
        <v>95</v>
      </c>
      <c r="E63" s="235" t="s">
        <v>489</v>
      </c>
      <c r="F63" s="206">
        <v>0</v>
      </c>
      <c r="G63" s="207">
        <v>0</v>
      </c>
      <c r="H63" s="207"/>
      <c r="I63" s="207"/>
      <c r="J63" s="207"/>
      <c r="K63" s="207"/>
      <c r="L63" s="207"/>
      <c r="M63" s="208">
        <f t="shared" si="5"/>
        <v>0</v>
      </c>
      <c r="N63" s="211"/>
      <c r="O63" s="211"/>
      <c r="P63" s="205"/>
      <c r="Q63" s="199"/>
      <c r="R63" s="207"/>
      <c r="S63" s="207"/>
      <c r="T63" s="207"/>
      <c r="U63" s="207"/>
      <c r="V63" s="207"/>
      <c r="W63" s="207"/>
      <c r="X63" s="208">
        <f t="shared" si="6"/>
        <v>0</v>
      </c>
      <c r="Y63" s="172">
        <v>2055</v>
      </c>
      <c r="Z63" s="727">
        <f>'ERZ - 2015'!L62-F63</f>
        <v>0</v>
      </c>
      <c r="AA63" s="727">
        <f>'ERZ - 2015'!V62-Q63</f>
        <v>0</v>
      </c>
    </row>
    <row r="64" spans="1:27" x14ac:dyDescent="0.2">
      <c r="A64" s="232" t="s">
        <v>490</v>
      </c>
      <c r="C64" s="173">
        <v>15</v>
      </c>
      <c r="D64" s="173">
        <v>95</v>
      </c>
      <c r="E64" s="205" t="s">
        <v>491</v>
      </c>
      <c r="F64" s="206">
        <v>139030.95000000001</v>
      </c>
      <c r="G64" s="207">
        <v>-13211.19</v>
      </c>
      <c r="H64" s="207"/>
      <c r="I64" s="207"/>
      <c r="J64" s="207"/>
      <c r="K64" s="207"/>
      <c r="L64" s="207"/>
      <c r="M64" s="208">
        <f t="shared" si="5"/>
        <v>125819.76000000001</v>
      </c>
      <c r="N64" s="211"/>
      <c r="O64" s="211"/>
      <c r="P64" s="205"/>
      <c r="Q64" s="199"/>
      <c r="R64" s="207"/>
      <c r="S64" s="207"/>
      <c r="T64" s="207"/>
      <c r="U64" s="207"/>
      <c r="V64" s="207"/>
      <c r="W64" s="207"/>
      <c r="X64" s="208">
        <f t="shared" si="6"/>
        <v>125819.76000000001</v>
      </c>
      <c r="Y64" s="172">
        <v>2055</v>
      </c>
      <c r="Z64" s="727">
        <f>'ERZ - 2015'!L63-F64</f>
        <v>0</v>
      </c>
      <c r="AA64" s="727">
        <f>'ERZ - 2015'!V63-Q64</f>
        <v>0</v>
      </c>
    </row>
    <row r="65" spans="1:27" x14ac:dyDescent="0.2">
      <c r="A65" s="232" t="s">
        <v>492</v>
      </c>
      <c r="C65" s="173">
        <v>5</v>
      </c>
      <c r="D65" s="173">
        <v>95</v>
      </c>
      <c r="E65" s="235" t="s">
        <v>493</v>
      </c>
      <c r="F65" s="206">
        <v>0</v>
      </c>
      <c r="G65" s="207">
        <v>0</v>
      </c>
      <c r="H65" s="207"/>
      <c r="I65" s="207"/>
      <c r="J65" s="207"/>
      <c r="K65" s="207"/>
      <c r="L65" s="207"/>
      <c r="M65" s="208">
        <f t="shared" si="5"/>
        <v>0</v>
      </c>
      <c r="N65" s="211"/>
      <c r="O65" s="211"/>
      <c r="P65" s="205"/>
      <c r="Q65" s="199"/>
      <c r="R65" s="207"/>
      <c r="S65" s="207"/>
      <c r="T65" s="207"/>
      <c r="U65" s="207"/>
      <c r="V65" s="207"/>
      <c r="W65" s="207"/>
      <c r="X65" s="208">
        <f t="shared" si="6"/>
        <v>0</v>
      </c>
      <c r="Y65" s="172">
        <v>2055</v>
      </c>
      <c r="Z65" s="727">
        <f>'ERZ - 2015'!L64-F65</f>
        <v>0</v>
      </c>
      <c r="AA65" s="727">
        <f>'ERZ - 2015'!V64-Q65</f>
        <v>0</v>
      </c>
    </row>
    <row r="66" spans="1:27" x14ac:dyDescent="0.2">
      <c r="A66" s="232" t="s">
        <v>494</v>
      </c>
      <c r="C66" s="173">
        <v>40</v>
      </c>
      <c r="D66" s="173">
        <v>91</v>
      </c>
      <c r="E66" s="205" t="s">
        <v>495</v>
      </c>
      <c r="F66" s="206">
        <v>32429.84</v>
      </c>
      <c r="G66" s="207">
        <v>-26223.39</v>
      </c>
      <c r="H66" s="207"/>
      <c r="I66" s="207"/>
      <c r="J66" s="207"/>
      <c r="K66" s="207"/>
      <c r="L66" s="207"/>
      <c r="M66" s="208">
        <f t="shared" si="5"/>
        <v>6206.4500000000007</v>
      </c>
      <c r="N66" s="211"/>
      <c r="O66" s="211"/>
      <c r="P66" s="205"/>
      <c r="Q66" s="199"/>
      <c r="R66" s="207"/>
      <c r="S66" s="207"/>
      <c r="T66" s="207"/>
      <c r="U66" s="207"/>
      <c r="V66" s="207"/>
      <c r="W66" s="207"/>
      <c r="X66" s="208">
        <f t="shared" si="6"/>
        <v>6206.4500000000007</v>
      </c>
      <c r="Y66" s="172">
        <v>2055</v>
      </c>
      <c r="Z66" s="727">
        <f>'ERZ - 2015'!L65-F66</f>
        <v>0</v>
      </c>
      <c r="AA66" s="727">
        <f>'ERZ - 2015'!V65-Q66</f>
        <v>0</v>
      </c>
    </row>
    <row r="67" spans="1:27" x14ac:dyDescent="0.2">
      <c r="A67" s="232" t="s">
        <v>496</v>
      </c>
      <c r="C67" s="173">
        <v>25</v>
      </c>
      <c r="D67" s="173">
        <v>91</v>
      </c>
      <c r="E67" s="205" t="s">
        <v>497</v>
      </c>
      <c r="F67" s="206">
        <v>1609.4300000000021</v>
      </c>
      <c r="G67" s="207">
        <v>10545.15</v>
      </c>
      <c r="H67" s="207"/>
      <c r="I67" s="207"/>
      <c r="J67" s="207"/>
      <c r="K67" s="207"/>
      <c r="L67" s="207"/>
      <c r="M67" s="208">
        <f t="shared" si="5"/>
        <v>12154.580000000002</v>
      </c>
      <c r="N67" s="211"/>
      <c r="O67" s="211"/>
      <c r="P67" s="205"/>
      <c r="Q67" s="199"/>
      <c r="R67" s="207"/>
      <c r="S67" s="207"/>
      <c r="T67" s="207"/>
      <c r="U67" s="207"/>
      <c r="V67" s="207"/>
      <c r="W67" s="207"/>
      <c r="X67" s="208">
        <f t="shared" si="6"/>
        <v>12154.580000000002</v>
      </c>
      <c r="Y67" s="172">
        <v>2055</v>
      </c>
      <c r="Z67" s="727">
        <f>'ERZ - 2015'!L66-F67</f>
        <v>0</v>
      </c>
      <c r="AA67" s="727">
        <f>'ERZ - 2015'!V66-Q67</f>
        <v>0</v>
      </c>
    </row>
    <row r="68" spans="1:27" x14ac:dyDescent="0.2">
      <c r="A68" s="232" t="s">
        <v>498</v>
      </c>
      <c r="C68" s="173">
        <v>40</v>
      </c>
      <c r="D68" s="173">
        <v>91</v>
      </c>
      <c r="E68" s="205" t="s">
        <v>499</v>
      </c>
      <c r="F68" s="206">
        <v>48803.729999999996</v>
      </c>
      <c r="G68" s="207">
        <v>-13791.42</v>
      </c>
      <c r="H68" s="207"/>
      <c r="I68" s="207"/>
      <c r="J68" s="207"/>
      <c r="K68" s="207"/>
      <c r="L68" s="207"/>
      <c r="M68" s="208">
        <f t="shared" si="5"/>
        <v>35012.31</v>
      </c>
      <c r="N68" s="211"/>
      <c r="O68" s="211"/>
      <c r="P68" s="205"/>
      <c r="Q68" s="199"/>
      <c r="R68" s="207"/>
      <c r="S68" s="207"/>
      <c r="T68" s="207"/>
      <c r="U68" s="207"/>
      <c r="V68" s="207"/>
      <c r="W68" s="207"/>
      <c r="X68" s="208">
        <f t="shared" si="6"/>
        <v>35012.31</v>
      </c>
      <c r="Y68" s="172">
        <v>2055</v>
      </c>
      <c r="Z68" s="727">
        <f>'ERZ - 2015'!L67-F68</f>
        <v>0</v>
      </c>
      <c r="AA68" s="727">
        <f>'ERZ - 2015'!V67-Q68</f>
        <v>0</v>
      </c>
    </row>
    <row r="69" spans="1:27" x14ac:dyDescent="0.2">
      <c r="A69" s="232" t="s">
        <v>500</v>
      </c>
      <c r="C69" s="173">
        <v>60</v>
      </c>
      <c r="D69" s="173">
        <v>91</v>
      </c>
      <c r="E69" s="205" t="s">
        <v>501</v>
      </c>
      <c r="F69" s="206">
        <v>123.26000000000022</v>
      </c>
      <c r="G69" s="207">
        <v>-123.26</v>
      </c>
      <c r="H69" s="207"/>
      <c r="I69" s="207"/>
      <c r="J69" s="207"/>
      <c r="K69" s="207"/>
      <c r="L69" s="207"/>
      <c r="M69" s="208">
        <f t="shared" si="5"/>
        <v>2.1316282072803006E-13</v>
      </c>
      <c r="N69" s="211"/>
      <c r="O69" s="211"/>
      <c r="P69" s="205"/>
      <c r="Q69" s="199"/>
      <c r="R69" s="207"/>
      <c r="S69" s="207"/>
      <c r="T69" s="207"/>
      <c r="U69" s="207"/>
      <c r="V69" s="207"/>
      <c r="W69" s="207"/>
      <c r="X69" s="208">
        <f t="shared" si="6"/>
        <v>2.1316282072803006E-13</v>
      </c>
      <c r="Y69" s="172">
        <v>2055</v>
      </c>
      <c r="Z69" s="727">
        <f>'ERZ - 2015'!L68-F69</f>
        <v>0</v>
      </c>
      <c r="AA69" s="727">
        <f>'ERZ - 2015'!V68-Q69</f>
        <v>0</v>
      </c>
    </row>
    <row r="70" spans="1:27" x14ac:dyDescent="0.2">
      <c r="A70" s="232" t="s">
        <v>502</v>
      </c>
      <c r="C70" s="173">
        <v>20</v>
      </c>
      <c r="D70" s="173">
        <v>91</v>
      </c>
      <c r="E70" s="236" t="s">
        <v>503</v>
      </c>
      <c r="F70" s="206">
        <v>0</v>
      </c>
      <c r="G70" s="207">
        <v>0</v>
      </c>
      <c r="H70" s="207"/>
      <c r="I70" s="207"/>
      <c r="J70" s="207"/>
      <c r="K70" s="207"/>
      <c r="L70" s="207"/>
      <c r="M70" s="208">
        <f t="shared" si="5"/>
        <v>0</v>
      </c>
      <c r="N70" s="211"/>
      <c r="O70" s="211"/>
      <c r="P70" s="205"/>
      <c r="Q70" s="199"/>
      <c r="R70" s="207"/>
      <c r="S70" s="207"/>
      <c r="T70" s="207"/>
      <c r="U70" s="207"/>
      <c r="V70" s="207"/>
      <c r="W70" s="207"/>
      <c r="X70" s="208">
        <f t="shared" si="6"/>
        <v>0</v>
      </c>
      <c r="Y70" s="172">
        <v>2055</v>
      </c>
      <c r="Z70" s="727">
        <f>'ERZ - 2015'!L69-F70</f>
        <v>0</v>
      </c>
      <c r="AA70" s="727">
        <f>'ERZ - 2015'!V69-Q70</f>
        <v>0</v>
      </c>
    </row>
    <row r="71" spans="1:27" x14ac:dyDescent="0.2">
      <c r="A71" s="232" t="s">
        <v>504</v>
      </c>
      <c r="C71" s="173">
        <v>8</v>
      </c>
      <c r="D71" s="173">
        <v>91</v>
      </c>
      <c r="E71" s="205" t="s">
        <v>505</v>
      </c>
      <c r="F71" s="206">
        <v>193.62</v>
      </c>
      <c r="G71" s="207">
        <v>-193.62</v>
      </c>
      <c r="H71" s="207"/>
      <c r="I71" s="207"/>
      <c r="J71" s="207"/>
      <c r="K71" s="207"/>
      <c r="L71" s="207"/>
      <c r="M71" s="208">
        <f t="shared" si="5"/>
        <v>0</v>
      </c>
      <c r="N71" s="211"/>
      <c r="O71" s="211"/>
      <c r="P71" s="205"/>
      <c r="Q71" s="199"/>
      <c r="R71" s="207"/>
      <c r="S71" s="207"/>
      <c r="T71" s="207"/>
      <c r="U71" s="207"/>
      <c r="V71" s="207"/>
      <c r="W71" s="207"/>
      <c r="X71" s="208">
        <f t="shared" si="6"/>
        <v>0</v>
      </c>
      <c r="Y71" s="172">
        <v>2055</v>
      </c>
      <c r="Z71" s="727">
        <f>'ERZ - 2015'!L70-F71</f>
        <v>0</v>
      </c>
      <c r="AA71" s="727">
        <f>'ERZ - 2015'!V70-Q71</f>
        <v>0</v>
      </c>
    </row>
    <row r="72" spans="1:27" x14ac:dyDescent="0.2">
      <c r="A72" s="232" t="s">
        <v>506</v>
      </c>
      <c r="C72" s="173">
        <v>40</v>
      </c>
      <c r="D72" s="173">
        <v>91</v>
      </c>
      <c r="E72" s="205" t="s">
        <v>507</v>
      </c>
      <c r="F72" s="206">
        <v>23669.54</v>
      </c>
      <c r="G72" s="207">
        <v>-12294.39</v>
      </c>
      <c r="H72" s="207"/>
      <c r="I72" s="207"/>
      <c r="J72" s="207"/>
      <c r="K72" s="207"/>
      <c r="L72" s="207"/>
      <c r="M72" s="208">
        <f t="shared" si="5"/>
        <v>11375.150000000001</v>
      </c>
      <c r="N72" s="211"/>
      <c r="O72" s="211"/>
      <c r="P72" s="205"/>
      <c r="Q72" s="199"/>
      <c r="R72" s="207"/>
      <c r="S72" s="207"/>
      <c r="T72" s="207"/>
      <c r="U72" s="207"/>
      <c r="V72" s="207"/>
      <c r="W72" s="207"/>
      <c r="X72" s="208">
        <f t="shared" si="6"/>
        <v>11375.150000000001</v>
      </c>
      <c r="Y72" s="172">
        <v>2055</v>
      </c>
      <c r="Z72" s="727">
        <f>'ERZ - 2015'!L71-F72</f>
        <v>0</v>
      </c>
      <c r="AA72" s="727">
        <f>'ERZ - 2015'!V71-Q72</f>
        <v>0</v>
      </c>
    </row>
    <row r="73" spans="1:27" x14ac:dyDescent="0.2">
      <c r="A73" s="232" t="s">
        <v>508</v>
      </c>
      <c r="C73" s="173">
        <v>15</v>
      </c>
      <c r="D73" s="173">
        <v>91</v>
      </c>
      <c r="E73" s="205" t="s">
        <v>509</v>
      </c>
      <c r="F73" s="206">
        <v>185.85</v>
      </c>
      <c r="G73" s="207">
        <v>64.77</v>
      </c>
      <c r="H73" s="207"/>
      <c r="I73" s="207"/>
      <c r="J73" s="207"/>
      <c r="K73" s="207"/>
      <c r="L73" s="207"/>
      <c r="M73" s="208">
        <f t="shared" si="5"/>
        <v>250.62</v>
      </c>
      <c r="N73" s="211"/>
      <c r="O73" s="211"/>
      <c r="P73" s="205"/>
      <c r="Q73" s="199"/>
      <c r="R73" s="207"/>
      <c r="S73" s="207"/>
      <c r="T73" s="207"/>
      <c r="U73" s="207"/>
      <c r="V73" s="207"/>
      <c r="W73" s="207"/>
      <c r="X73" s="208">
        <f t="shared" si="6"/>
        <v>250.62</v>
      </c>
      <c r="Y73" s="172">
        <v>2055</v>
      </c>
    </row>
    <row r="74" spans="1:27" x14ac:dyDescent="0.2">
      <c r="A74" s="237" t="s">
        <v>470</v>
      </c>
      <c r="B74" s="238"/>
      <c r="C74" s="239"/>
      <c r="D74" s="239"/>
      <c r="E74" s="223"/>
      <c r="F74" s="240">
        <f>SUM(F55:F73)</f>
        <v>8755801.3099999968</v>
      </c>
      <c r="G74" s="225">
        <f t="shared" ref="G74:M74" si="7">SUM(G55:G73)</f>
        <v>-1202456.5899999996</v>
      </c>
      <c r="H74" s="225">
        <f t="shared" si="7"/>
        <v>0</v>
      </c>
      <c r="I74" s="225">
        <f t="shared" si="7"/>
        <v>0</v>
      </c>
      <c r="J74" s="225">
        <f t="shared" si="7"/>
        <v>0</v>
      </c>
      <c r="K74" s="225">
        <f t="shared" si="7"/>
        <v>0</v>
      </c>
      <c r="L74" s="225">
        <f t="shared" si="7"/>
        <v>0</v>
      </c>
      <c r="M74" s="226">
        <f t="shared" si="7"/>
        <v>7553344.7199999997</v>
      </c>
      <c r="N74" s="241"/>
      <c r="O74" s="227"/>
      <c r="P74" s="223"/>
      <c r="Q74" s="224">
        <v>0</v>
      </c>
      <c r="R74" s="225">
        <f t="shared" ref="R74:X74" si="8">SUM(R55:R73)</f>
        <v>0</v>
      </c>
      <c r="S74" s="225">
        <f t="shared" si="8"/>
        <v>0</v>
      </c>
      <c r="T74" s="225">
        <f t="shared" si="8"/>
        <v>0</v>
      </c>
      <c r="U74" s="225">
        <f t="shared" si="8"/>
        <v>0</v>
      </c>
      <c r="V74" s="225">
        <f t="shared" si="8"/>
        <v>0</v>
      </c>
      <c r="W74" s="225">
        <f t="shared" si="8"/>
        <v>0</v>
      </c>
      <c r="X74" s="226">
        <f t="shared" si="8"/>
        <v>7553344.7199999997</v>
      </c>
      <c r="Z74" s="729"/>
      <c r="AA74" s="729"/>
    </row>
    <row r="75" spans="1:27" s="242" customFormat="1" x14ac:dyDescent="0.2">
      <c r="A75" s="243" t="s">
        <v>510</v>
      </c>
      <c r="B75" s="244"/>
      <c r="C75" s="245"/>
      <c r="D75" s="246"/>
      <c r="E75" s="244"/>
      <c r="F75" s="247">
        <f t="shared" ref="F75:M75" si="9">F53+F74</f>
        <v>716134527.95999992</v>
      </c>
      <c r="G75" s="248">
        <f t="shared" si="9"/>
        <v>67581227.790000021</v>
      </c>
      <c r="H75" s="248">
        <f t="shared" si="9"/>
        <v>118106.15000000001</v>
      </c>
      <c r="I75" s="248">
        <f t="shared" si="9"/>
        <v>-2.3283064365386963E-9</v>
      </c>
      <c r="J75" s="248">
        <f t="shared" si="9"/>
        <v>-2400928.39</v>
      </c>
      <c r="K75" s="248">
        <f t="shared" si="9"/>
        <v>-283737.39999999997</v>
      </c>
      <c r="L75" s="248">
        <f t="shared" si="9"/>
        <v>-2161906.46</v>
      </c>
      <c r="M75" s="249">
        <f t="shared" si="9"/>
        <v>778987289.64999974</v>
      </c>
      <c r="N75" s="250"/>
      <c r="O75" s="251"/>
      <c r="P75" s="252"/>
      <c r="Q75" s="253">
        <f>Q53+Q74</f>
        <v>-109789361.45</v>
      </c>
      <c r="R75" s="248">
        <f t="shared" ref="R75:X75" si="10">R53+R74</f>
        <v>-27166739.769999992</v>
      </c>
      <c r="S75" s="248">
        <f t="shared" si="10"/>
        <v>1.862645149230957E-9</v>
      </c>
      <c r="T75" s="248">
        <f t="shared" si="10"/>
        <v>684580.92</v>
      </c>
      <c r="U75" s="248">
        <f t="shared" si="10"/>
        <v>278441.15999999997</v>
      </c>
      <c r="V75" s="248">
        <f t="shared" si="10"/>
        <v>2161906.46</v>
      </c>
      <c r="W75" s="248">
        <f t="shared" si="10"/>
        <v>-133831172.68000001</v>
      </c>
      <c r="X75" s="249">
        <f t="shared" si="10"/>
        <v>645156116.96999967</v>
      </c>
      <c r="Y75" s="218"/>
      <c r="Z75" s="729"/>
      <c r="AA75" s="729"/>
    </row>
    <row r="76" spans="1:27" s="242" customFormat="1" x14ac:dyDescent="0.2">
      <c r="A76" s="254"/>
      <c r="B76" s="255"/>
      <c r="C76" s="256"/>
      <c r="D76" s="257"/>
      <c r="E76" s="255"/>
      <c r="F76" s="258"/>
      <c r="G76" s="259"/>
      <c r="H76" s="259"/>
      <c r="I76" s="259"/>
      <c r="J76" s="259"/>
      <c r="K76" s="259"/>
      <c r="L76" s="259"/>
      <c r="M76" s="260"/>
      <c r="N76" s="211"/>
      <c r="O76" s="211"/>
      <c r="P76" s="205"/>
      <c r="Q76" s="199"/>
      <c r="R76" s="207"/>
      <c r="S76" s="207"/>
      <c r="T76" s="207"/>
      <c r="U76" s="207"/>
      <c r="V76" s="207"/>
      <c r="W76" s="207"/>
      <c r="X76" s="208"/>
      <c r="Y76" s="218"/>
      <c r="Z76" s="728"/>
      <c r="AA76" s="728"/>
    </row>
    <row r="77" spans="1:27" x14ac:dyDescent="0.2">
      <c r="A77" s="195" t="s">
        <v>511</v>
      </c>
      <c r="B77" s="230"/>
      <c r="C77" s="231"/>
      <c r="D77" s="204"/>
      <c r="E77" s="230"/>
      <c r="F77" s="261"/>
      <c r="G77" s="209"/>
      <c r="H77" s="209"/>
      <c r="I77" s="209"/>
      <c r="J77" s="209"/>
      <c r="K77" s="209"/>
      <c r="L77" s="209"/>
      <c r="M77" s="262"/>
      <c r="N77" s="211"/>
      <c r="O77" s="211"/>
      <c r="P77" s="205"/>
      <c r="Q77" s="199"/>
      <c r="R77" s="207"/>
      <c r="S77" s="207"/>
      <c r="T77" s="207"/>
      <c r="U77" s="207"/>
      <c r="V77" s="207"/>
      <c r="W77" s="207"/>
      <c r="X77" s="208"/>
      <c r="Y77" s="218"/>
      <c r="Z77" s="727">
        <f>'ERZ - 2015'!L76-F77</f>
        <v>0</v>
      </c>
      <c r="AA77" s="727">
        <f>'ERZ - 2015'!V76-Q77</f>
        <v>0</v>
      </c>
    </row>
    <row r="78" spans="1:27" x14ac:dyDescent="0.2">
      <c r="A78" s="201" t="s">
        <v>512</v>
      </c>
      <c r="B78" s="202" t="s">
        <v>340</v>
      </c>
      <c r="C78" s="203" t="s">
        <v>341</v>
      </c>
      <c r="D78" s="204">
        <v>17</v>
      </c>
      <c r="E78" s="205" t="s">
        <v>513</v>
      </c>
      <c r="F78" s="206">
        <v>740656.88</v>
      </c>
      <c r="G78" s="207">
        <v>18088.420000000002</v>
      </c>
      <c r="H78" s="207">
        <v>0</v>
      </c>
      <c r="I78" s="207"/>
      <c r="J78" s="207"/>
      <c r="K78" s="207">
        <v>-1</v>
      </c>
      <c r="L78" s="207">
        <v>0</v>
      </c>
      <c r="M78" s="208">
        <f t="shared" ref="M78:M85" si="11">SUM(F78:L78)</f>
        <v>758744.3</v>
      </c>
      <c r="N78" s="211"/>
      <c r="O78" s="211"/>
      <c r="P78" s="205"/>
      <c r="Q78" s="199"/>
      <c r="R78" s="207"/>
      <c r="S78" s="207"/>
      <c r="T78" s="207"/>
      <c r="U78" s="207"/>
      <c r="V78" s="207"/>
      <c r="W78" s="207"/>
      <c r="X78" s="208">
        <f t="shared" ref="X78:X85" si="12">M78+W78</f>
        <v>758744.3</v>
      </c>
      <c r="Y78" s="172">
        <v>1612</v>
      </c>
      <c r="Z78" s="727">
        <f>'ERZ - 2015'!L77-F78</f>
        <v>0</v>
      </c>
      <c r="AA78" s="727">
        <f>'ERZ - 2015'!V77-Q78</f>
        <v>0</v>
      </c>
    </row>
    <row r="79" spans="1:27" x14ac:dyDescent="0.2">
      <c r="A79" s="263">
        <v>130104</v>
      </c>
      <c r="B79" s="202"/>
      <c r="C79" s="210">
        <v>40</v>
      </c>
      <c r="D79" s="204">
        <v>12</v>
      </c>
      <c r="E79" s="205" t="s">
        <v>25</v>
      </c>
      <c r="F79" s="206">
        <v>40478700</v>
      </c>
      <c r="G79" s="207">
        <v>0</v>
      </c>
      <c r="H79" s="207">
        <v>0</v>
      </c>
      <c r="I79" s="207"/>
      <c r="J79" s="207"/>
      <c r="K79" s="207">
        <v>0</v>
      </c>
      <c r="L79" s="207">
        <v>0</v>
      </c>
      <c r="M79" s="207">
        <f t="shared" si="11"/>
        <v>40478700</v>
      </c>
      <c r="N79" s="264" t="s">
        <v>514</v>
      </c>
      <c r="O79" s="211"/>
      <c r="P79" s="264" t="s">
        <v>515</v>
      </c>
      <c r="Q79" s="199">
        <v>-505983.75</v>
      </c>
      <c r="R79" s="207">
        <v>-1011967.5</v>
      </c>
      <c r="S79" s="207"/>
      <c r="T79" s="207"/>
      <c r="U79" s="207"/>
      <c r="V79" s="207"/>
      <c r="W79" s="207">
        <f t="shared" ref="W79:W85" si="13">SUM(Q79:V79)</f>
        <v>-1517951.25</v>
      </c>
      <c r="X79" s="208">
        <f t="shared" si="12"/>
        <v>38960748.75</v>
      </c>
      <c r="Y79" s="172">
        <v>1609</v>
      </c>
      <c r="Z79" s="727">
        <f>'ERZ - 2015'!L78-F79</f>
        <v>0</v>
      </c>
      <c r="AA79" s="727">
        <f>'ERZ - 2015'!V78-Q79</f>
        <v>0</v>
      </c>
    </row>
    <row r="80" spans="1:27" x14ac:dyDescent="0.2">
      <c r="A80" s="201" t="s">
        <v>516</v>
      </c>
      <c r="B80" s="202" t="s">
        <v>517</v>
      </c>
      <c r="C80" s="210">
        <v>10</v>
      </c>
      <c r="D80" s="204">
        <v>12</v>
      </c>
      <c r="E80" s="205" t="s">
        <v>518</v>
      </c>
      <c r="F80" s="206">
        <v>24240846.480000004</v>
      </c>
      <c r="G80" s="207">
        <v>0</v>
      </c>
      <c r="H80" s="207">
        <v>249796.76</v>
      </c>
      <c r="I80" s="207"/>
      <c r="J80" s="207"/>
      <c r="K80" s="207">
        <v>0</v>
      </c>
      <c r="L80" s="207">
        <v>0</v>
      </c>
      <c r="M80" s="208">
        <f t="shared" si="11"/>
        <v>24490643.240000006</v>
      </c>
      <c r="N80" s="211" t="s">
        <v>519</v>
      </c>
      <c r="O80" s="211" t="s">
        <v>517</v>
      </c>
      <c r="P80" s="205" t="s">
        <v>520</v>
      </c>
      <c r="Q80" s="199">
        <v>-10858526.130000001</v>
      </c>
      <c r="R80" s="207">
        <v>-2802870.7</v>
      </c>
      <c r="S80" s="207"/>
      <c r="T80" s="207"/>
      <c r="U80" s="207">
        <v>0</v>
      </c>
      <c r="V80" s="207">
        <v>0</v>
      </c>
      <c r="W80" s="207">
        <f t="shared" si="13"/>
        <v>-13661396.830000002</v>
      </c>
      <c r="X80" s="208">
        <f t="shared" si="12"/>
        <v>10829246.410000004</v>
      </c>
      <c r="Y80" s="172">
        <v>1611</v>
      </c>
      <c r="Z80" s="727">
        <f>'ERZ - 2015'!L79-F80</f>
        <v>0</v>
      </c>
      <c r="AA80" s="727">
        <f>'ERZ - 2015'!V79-Q80</f>
        <v>0</v>
      </c>
    </row>
    <row r="81" spans="1:27" x14ac:dyDescent="0.2">
      <c r="A81" s="201" t="s">
        <v>516</v>
      </c>
      <c r="B81" s="202" t="s">
        <v>521</v>
      </c>
      <c r="C81" s="210">
        <v>2</v>
      </c>
      <c r="D81" s="204">
        <v>12</v>
      </c>
      <c r="E81" s="205" t="s">
        <v>522</v>
      </c>
      <c r="F81" s="206">
        <v>153679.96000000002</v>
      </c>
      <c r="G81" s="207">
        <v>67295.399999999994</v>
      </c>
      <c r="H81" s="207">
        <v>0</v>
      </c>
      <c r="I81" s="207"/>
      <c r="J81" s="207"/>
      <c r="K81" s="207">
        <v>0</v>
      </c>
      <c r="L81" s="207">
        <v>-139945.46</v>
      </c>
      <c r="M81" s="208">
        <f t="shared" si="11"/>
        <v>81029.900000000023</v>
      </c>
      <c r="N81" s="211" t="s">
        <v>519</v>
      </c>
      <c r="O81" s="211" t="s">
        <v>521</v>
      </c>
      <c r="P81" s="205" t="s">
        <v>523</v>
      </c>
      <c r="Q81" s="199">
        <v>-108392.71000000002</v>
      </c>
      <c r="R81" s="207">
        <v>-58677.47</v>
      </c>
      <c r="S81" s="207"/>
      <c r="T81" s="207"/>
      <c r="U81" s="207">
        <v>0</v>
      </c>
      <c r="V81" s="207">
        <v>139945.46</v>
      </c>
      <c r="W81" s="207">
        <f t="shared" si="13"/>
        <v>-27124.72000000003</v>
      </c>
      <c r="X81" s="208">
        <f t="shared" si="12"/>
        <v>53905.179999999993</v>
      </c>
      <c r="Y81" s="172">
        <v>1611</v>
      </c>
      <c r="Z81" s="727">
        <f>'ERZ - 2015'!L80-F81</f>
        <v>0</v>
      </c>
      <c r="AA81" s="727">
        <f>'ERZ - 2015'!V80-Q81</f>
        <v>0</v>
      </c>
    </row>
    <row r="82" spans="1:27" x14ac:dyDescent="0.2">
      <c r="A82" s="201" t="s">
        <v>516</v>
      </c>
      <c r="B82" s="202" t="s">
        <v>524</v>
      </c>
      <c r="C82" s="210">
        <v>5</v>
      </c>
      <c r="D82" s="204">
        <v>12</v>
      </c>
      <c r="E82" s="205" t="s">
        <v>525</v>
      </c>
      <c r="F82" s="206">
        <v>3154790.5300000003</v>
      </c>
      <c r="G82" s="207">
        <v>840619.46</v>
      </c>
      <c r="H82" s="207">
        <v>236419.78</v>
      </c>
      <c r="I82" s="207">
        <f>-36814-248094</f>
        <v>-284908</v>
      </c>
      <c r="J82" s="207"/>
      <c r="K82" s="207">
        <v>0</v>
      </c>
      <c r="L82" s="207">
        <v>-499752.89</v>
      </c>
      <c r="M82" s="208">
        <f t="shared" si="11"/>
        <v>3447168.8800000004</v>
      </c>
      <c r="N82" s="211" t="s">
        <v>519</v>
      </c>
      <c r="O82" s="211" t="s">
        <v>524</v>
      </c>
      <c r="P82" s="205" t="s">
        <v>526</v>
      </c>
      <c r="Q82" s="199">
        <v>-1147322.9800000002</v>
      </c>
      <c r="R82" s="207">
        <v>-674263.23</v>
      </c>
      <c r="S82" s="207">
        <v>28113.360000000001</v>
      </c>
      <c r="T82" s="207"/>
      <c r="U82" s="207">
        <v>0</v>
      </c>
      <c r="V82" s="207">
        <v>499752.89</v>
      </c>
      <c r="W82" s="207">
        <f t="shared" si="13"/>
        <v>-1293719.96</v>
      </c>
      <c r="X82" s="208">
        <f t="shared" si="12"/>
        <v>2153448.9200000004</v>
      </c>
      <c r="Y82" s="172">
        <v>1611</v>
      </c>
      <c r="Z82" s="727">
        <f>'ERZ - 2015'!L81-F82</f>
        <v>0</v>
      </c>
      <c r="AA82" s="727">
        <f>'ERZ - 2015'!V81-Q82</f>
        <v>0</v>
      </c>
    </row>
    <row r="83" spans="1:27" x14ac:dyDescent="0.2">
      <c r="A83" s="201" t="s">
        <v>516</v>
      </c>
      <c r="B83" s="202" t="s">
        <v>527</v>
      </c>
      <c r="C83" s="210">
        <v>5</v>
      </c>
      <c r="D83" s="204">
        <v>12</v>
      </c>
      <c r="E83" s="205" t="s">
        <v>525</v>
      </c>
      <c r="F83" s="206">
        <v>0</v>
      </c>
      <c r="G83" s="207"/>
      <c r="H83" s="207"/>
      <c r="I83" s="207">
        <v>248094</v>
      </c>
      <c r="J83" s="207"/>
      <c r="K83" s="207"/>
      <c r="L83" s="207"/>
      <c r="M83" s="208">
        <f t="shared" si="11"/>
        <v>248094</v>
      </c>
      <c r="N83" s="211"/>
      <c r="O83" s="211"/>
      <c r="P83" s="205"/>
      <c r="Q83" s="199"/>
      <c r="R83" s="207"/>
      <c r="S83" s="207">
        <v>-24809</v>
      </c>
      <c r="T83" s="207"/>
      <c r="U83" s="207"/>
      <c r="V83" s="207"/>
      <c r="W83" s="207">
        <f t="shared" si="13"/>
        <v>-24809</v>
      </c>
      <c r="X83" s="208">
        <f t="shared" si="12"/>
        <v>223285</v>
      </c>
      <c r="Y83" s="172">
        <v>1611</v>
      </c>
      <c r="Z83" s="727">
        <v>0</v>
      </c>
      <c r="AA83" s="727">
        <v>0</v>
      </c>
    </row>
    <row r="84" spans="1:27" x14ac:dyDescent="0.2">
      <c r="A84" s="201" t="s">
        <v>516</v>
      </c>
      <c r="B84" s="202" t="s">
        <v>528</v>
      </c>
      <c r="C84" s="210">
        <v>5</v>
      </c>
      <c r="D84" s="204">
        <v>12</v>
      </c>
      <c r="E84" s="205" t="s">
        <v>529</v>
      </c>
      <c r="F84" s="206">
        <v>3477556.2199999997</v>
      </c>
      <c r="G84" s="207">
        <v>0</v>
      </c>
      <c r="H84" s="207">
        <v>0</v>
      </c>
      <c r="I84" s="207"/>
      <c r="J84" s="207"/>
      <c r="K84" s="207">
        <v>0</v>
      </c>
      <c r="L84" s="207">
        <v>-2763005.97</v>
      </c>
      <c r="M84" s="208">
        <f t="shared" si="11"/>
        <v>714550.24999999953</v>
      </c>
      <c r="N84" s="211" t="s">
        <v>519</v>
      </c>
      <c r="O84" s="211" t="s">
        <v>528</v>
      </c>
      <c r="P84" s="205" t="s">
        <v>530</v>
      </c>
      <c r="Q84" s="199">
        <v>-2898184.92</v>
      </c>
      <c r="R84" s="207">
        <v>-369209.45999999996</v>
      </c>
      <c r="S84" s="207"/>
      <c r="T84" s="207"/>
      <c r="U84" s="207">
        <v>0</v>
      </c>
      <c r="V84" s="207">
        <v>2763005.97</v>
      </c>
      <c r="W84" s="207">
        <f t="shared" si="13"/>
        <v>-504388.40999999968</v>
      </c>
      <c r="X84" s="208">
        <f t="shared" si="12"/>
        <v>210161.83999999985</v>
      </c>
      <c r="Y84" s="172">
        <v>1611</v>
      </c>
      <c r="Z84" s="727">
        <f>'ERZ - 2015'!L82-F84</f>
        <v>0</v>
      </c>
      <c r="AA84" s="727">
        <f>'ERZ - 2015'!V82-Q84</f>
        <v>0</v>
      </c>
    </row>
    <row r="85" spans="1:27" x14ac:dyDescent="0.2">
      <c r="A85" s="201" t="s">
        <v>516</v>
      </c>
      <c r="B85" s="202" t="s">
        <v>531</v>
      </c>
      <c r="C85" s="210">
        <v>5</v>
      </c>
      <c r="D85" s="204">
        <v>12</v>
      </c>
      <c r="E85" s="265" t="s">
        <v>532</v>
      </c>
      <c r="F85" s="206">
        <v>0</v>
      </c>
      <c r="G85" s="207">
        <v>0</v>
      </c>
      <c r="H85" s="207">
        <v>0</v>
      </c>
      <c r="I85" s="207">
        <v>36814</v>
      </c>
      <c r="J85" s="207"/>
      <c r="K85" s="207">
        <v>0</v>
      </c>
      <c r="L85" s="207">
        <v>0</v>
      </c>
      <c r="M85" s="208">
        <f t="shared" si="11"/>
        <v>36814</v>
      </c>
      <c r="N85" s="211" t="s">
        <v>519</v>
      </c>
      <c r="O85" s="211" t="s">
        <v>531</v>
      </c>
      <c r="P85" s="266" t="s">
        <v>533</v>
      </c>
      <c r="Q85" s="199">
        <v>0</v>
      </c>
      <c r="R85" s="207">
        <v>-7739.84</v>
      </c>
      <c r="S85" s="207">
        <v>-3304.36</v>
      </c>
      <c r="T85" s="207"/>
      <c r="U85" s="207">
        <v>0</v>
      </c>
      <c r="V85" s="207">
        <v>0</v>
      </c>
      <c r="W85" s="207">
        <f t="shared" si="13"/>
        <v>-11044.2</v>
      </c>
      <c r="X85" s="208">
        <f t="shared" si="12"/>
        <v>25769.8</v>
      </c>
      <c r="Y85" s="172">
        <v>1611</v>
      </c>
      <c r="Z85" s="727">
        <v>0</v>
      </c>
      <c r="AA85" s="727">
        <v>0</v>
      </c>
    </row>
    <row r="86" spans="1:27" x14ac:dyDescent="0.2">
      <c r="A86" s="237" t="s">
        <v>470</v>
      </c>
      <c r="B86" s="238"/>
      <c r="C86" s="239"/>
      <c r="D86" s="239"/>
      <c r="E86" s="267"/>
      <c r="F86" s="224">
        <f>SUM(F78:F85)</f>
        <v>72246230.070000008</v>
      </c>
      <c r="G86" s="225">
        <f t="shared" ref="G86:M86" si="14">SUM(G78:G85)</f>
        <v>926003.27999999991</v>
      </c>
      <c r="H86" s="225">
        <f t="shared" si="14"/>
        <v>486216.54000000004</v>
      </c>
      <c r="I86" s="225">
        <f t="shared" si="14"/>
        <v>0</v>
      </c>
      <c r="J86" s="225">
        <f t="shared" si="14"/>
        <v>0</v>
      </c>
      <c r="K86" s="225">
        <f t="shared" si="14"/>
        <v>-1</v>
      </c>
      <c r="L86" s="225">
        <f t="shared" si="14"/>
        <v>-3402704.3200000003</v>
      </c>
      <c r="M86" s="226">
        <f t="shared" si="14"/>
        <v>70255744.570000008</v>
      </c>
      <c r="N86" s="241"/>
      <c r="O86" s="227"/>
      <c r="P86" s="268"/>
      <c r="Q86" s="228">
        <f>SUM(Q78:Q85)</f>
        <v>-15518410.490000002</v>
      </c>
      <c r="R86" s="225">
        <f t="shared" ref="R86:X86" si="15">SUM(R78:R85)</f>
        <v>-4924728.2</v>
      </c>
      <c r="S86" s="225">
        <f t="shared" si="15"/>
        <v>0</v>
      </c>
      <c r="T86" s="225">
        <f t="shared" si="15"/>
        <v>0</v>
      </c>
      <c r="U86" s="225">
        <f t="shared" si="15"/>
        <v>0</v>
      </c>
      <c r="V86" s="225">
        <f t="shared" si="15"/>
        <v>3402704.3200000003</v>
      </c>
      <c r="W86" s="225">
        <f t="shared" si="15"/>
        <v>-17040434.370000001</v>
      </c>
      <c r="X86" s="226">
        <f t="shared" si="15"/>
        <v>53215310.200000003</v>
      </c>
      <c r="Y86" s="218"/>
      <c r="Z86" s="727"/>
      <c r="AA86" s="727"/>
    </row>
    <row r="87" spans="1:27" s="178" customFormat="1" x14ac:dyDescent="0.2">
      <c r="A87" s="195" t="s">
        <v>534</v>
      </c>
      <c r="C87" s="170"/>
      <c r="D87" s="170"/>
      <c r="E87" s="205"/>
      <c r="F87" s="206"/>
      <c r="G87" s="207"/>
      <c r="H87" s="207"/>
      <c r="I87" s="207"/>
      <c r="J87" s="207"/>
      <c r="K87" s="207"/>
      <c r="L87" s="207"/>
      <c r="M87" s="208"/>
      <c r="N87" s="211"/>
      <c r="O87" s="211"/>
      <c r="P87" s="205"/>
      <c r="Q87" s="199"/>
      <c r="R87" s="207"/>
      <c r="S87" s="207"/>
      <c r="T87" s="207"/>
      <c r="U87" s="207"/>
      <c r="V87" s="207"/>
      <c r="W87" s="207"/>
      <c r="X87" s="208"/>
    </row>
    <row r="88" spans="1:27" x14ac:dyDescent="0.2">
      <c r="A88" s="232" t="s">
        <v>535</v>
      </c>
      <c r="C88" s="173">
        <v>5</v>
      </c>
      <c r="D88" s="173">
        <v>91</v>
      </c>
      <c r="E88" s="205" t="s">
        <v>536</v>
      </c>
      <c r="F88" s="206">
        <v>0</v>
      </c>
      <c r="G88" s="207">
        <v>0</v>
      </c>
      <c r="H88" s="207"/>
      <c r="I88" s="207"/>
      <c r="J88" s="207"/>
      <c r="K88" s="207"/>
      <c r="L88" s="207"/>
      <c r="M88" s="208">
        <f t="shared" ref="M88:M93" si="16">SUM(F88:L88)</f>
        <v>0</v>
      </c>
      <c r="N88" s="211"/>
      <c r="O88" s="211"/>
      <c r="P88" s="205"/>
      <c r="Q88" s="199"/>
      <c r="R88" s="207"/>
      <c r="S88" s="207"/>
      <c r="T88" s="207"/>
      <c r="U88" s="207"/>
      <c r="V88" s="207"/>
      <c r="W88" s="207"/>
      <c r="X88" s="208">
        <f t="shared" ref="X88:X93" si="17">M88+W88</f>
        <v>0</v>
      </c>
      <c r="Y88" s="172">
        <v>0</v>
      </c>
      <c r="Z88" s="727">
        <f>'ERZ - 2015'!L85-F88</f>
        <v>0</v>
      </c>
      <c r="AA88" s="727">
        <f>'ERZ - 2015'!V85-Q88</f>
        <v>0</v>
      </c>
    </row>
    <row r="89" spans="1:27" x14ac:dyDescent="0.2">
      <c r="A89" s="232" t="s">
        <v>537</v>
      </c>
      <c r="C89" s="173">
        <v>10</v>
      </c>
      <c r="D89" s="173">
        <v>91</v>
      </c>
      <c r="E89" s="205" t="s">
        <v>538</v>
      </c>
      <c r="F89" s="206">
        <v>154.06000000000131</v>
      </c>
      <c r="G89" s="207">
        <v>449.47</v>
      </c>
      <c r="H89" s="207"/>
      <c r="I89" s="207"/>
      <c r="J89" s="207"/>
      <c r="K89" s="207"/>
      <c r="L89" s="207"/>
      <c r="M89" s="208">
        <f t="shared" si="16"/>
        <v>603.53000000000134</v>
      </c>
      <c r="N89" s="211"/>
      <c r="O89" s="211"/>
      <c r="P89" s="205"/>
      <c r="Q89" s="199"/>
      <c r="R89" s="207"/>
      <c r="S89" s="207"/>
      <c r="T89" s="207"/>
      <c r="U89" s="207"/>
      <c r="V89" s="207"/>
      <c r="W89" s="207"/>
      <c r="X89" s="208">
        <f t="shared" si="17"/>
        <v>603.53000000000134</v>
      </c>
      <c r="Y89" s="172">
        <v>2055</v>
      </c>
      <c r="Z89" s="727">
        <f>'ERZ - 2015'!L86-F89</f>
        <v>0</v>
      </c>
      <c r="AA89" s="727">
        <f>'ERZ - 2015'!V86-Q89</f>
        <v>0</v>
      </c>
    </row>
    <row r="90" spans="1:27" x14ac:dyDescent="0.2">
      <c r="A90" s="232" t="s">
        <v>539</v>
      </c>
      <c r="C90" s="173">
        <v>10</v>
      </c>
      <c r="D90" s="173">
        <v>95</v>
      </c>
      <c r="E90" s="205" t="s">
        <v>540</v>
      </c>
      <c r="F90" s="206">
        <v>107408.25</v>
      </c>
      <c r="G90" s="207">
        <v>0</v>
      </c>
      <c r="H90" s="207"/>
      <c r="I90" s="207"/>
      <c r="J90" s="207"/>
      <c r="K90" s="207"/>
      <c r="L90" s="207"/>
      <c r="M90" s="208">
        <f t="shared" si="16"/>
        <v>107408.25</v>
      </c>
      <c r="N90" s="211"/>
      <c r="O90" s="211"/>
      <c r="P90" s="205"/>
      <c r="Q90" s="199"/>
      <c r="R90" s="207"/>
      <c r="S90" s="207"/>
      <c r="T90" s="207"/>
      <c r="U90" s="207"/>
      <c r="V90" s="207"/>
      <c r="W90" s="207"/>
      <c r="X90" s="208">
        <f t="shared" si="17"/>
        <v>107408.25</v>
      </c>
      <c r="Y90" s="172">
        <v>2055</v>
      </c>
      <c r="Z90" s="727">
        <f>'ERZ - 2015'!L87-F90</f>
        <v>0</v>
      </c>
      <c r="AA90" s="727">
        <f>'ERZ - 2015'!V87-Q90</f>
        <v>0</v>
      </c>
    </row>
    <row r="91" spans="1:27" x14ac:dyDescent="0.2">
      <c r="A91" s="232" t="s">
        <v>541</v>
      </c>
      <c r="C91" s="173">
        <v>5</v>
      </c>
      <c r="D91" s="173">
        <v>91</v>
      </c>
      <c r="E91" s="269" t="s">
        <v>542</v>
      </c>
      <c r="F91" s="206">
        <v>0</v>
      </c>
      <c r="G91" s="207">
        <v>0</v>
      </c>
      <c r="H91" s="207"/>
      <c r="I91" s="207"/>
      <c r="J91" s="207"/>
      <c r="K91" s="207"/>
      <c r="L91" s="207"/>
      <c r="M91" s="208">
        <f t="shared" si="16"/>
        <v>0</v>
      </c>
      <c r="N91" s="211"/>
      <c r="O91" s="211"/>
      <c r="P91" s="205"/>
      <c r="Q91" s="199"/>
      <c r="R91" s="207"/>
      <c r="S91" s="207"/>
      <c r="T91" s="207"/>
      <c r="U91" s="207"/>
      <c r="V91" s="207"/>
      <c r="W91" s="207"/>
      <c r="X91" s="208">
        <f t="shared" si="17"/>
        <v>0</v>
      </c>
      <c r="Y91" s="172">
        <v>2055</v>
      </c>
      <c r="Z91" s="727">
        <f>'ERZ - 2015'!L88-F91</f>
        <v>0</v>
      </c>
      <c r="AA91" s="727">
        <f>'ERZ - 2015'!V88-Q91</f>
        <v>0</v>
      </c>
    </row>
    <row r="92" spans="1:27" x14ac:dyDescent="0.2">
      <c r="A92" s="232" t="s">
        <v>543</v>
      </c>
      <c r="C92" s="173">
        <v>10</v>
      </c>
      <c r="D92" s="173">
        <v>95</v>
      </c>
      <c r="E92" s="270" t="s">
        <v>544</v>
      </c>
      <c r="F92" s="206"/>
      <c r="G92" s="207">
        <v>322628.40999999997</v>
      </c>
      <c r="H92" s="207"/>
      <c r="I92" s="207"/>
      <c r="J92" s="207"/>
      <c r="K92" s="207"/>
      <c r="L92" s="207"/>
      <c r="M92" s="208">
        <f t="shared" si="16"/>
        <v>322628.40999999997</v>
      </c>
      <c r="N92" s="211"/>
      <c r="O92" s="211"/>
      <c r="P92" s="205"/>
      <c r="Q92" s="199"/>
      <c r="R92" s="207"/>
      <c r="S92" s="207"/>
      <c r="T92" s="207"/>
      <c r="U92" s="207"/>
      <c r="V92" s="207"/>
      <c r="W92" s="207"/>
      <c r="X92" s="208">
        <f t="shared" si="17"/>
        <v>322628.40999999997</v>
      </c>
      <c r="Y92" s="172">
        <v>2055</v>
      </c>
      <c r="Z92" s="727">
        <v>0</v>
      </c>
      <c r="AA92" s="727">
        <v>0</v>
      </c>
    </row>
    <row r="93" spans="1:27" x14ac:dyDescent="0.2">
      <c r="A93" s="232" t="s">
        <v>545</v>
      </c>
      <c r="C93" s="173">
        <v>10</v>
      </c>
      <c r="D93" s="173">
        <v>95</v>
      </c>
      <c r="E93" s="270" t="s">
        <v>546</v>
      </c>
      <c r="F93" s="206">
        <v>512600.29000000004</v>
      </c>
      <c r="G93" s="207">
        <v>-79092.549999999988</v>
      </c>
      <c r="H93" s="207"/>
      <c r="I93" s="207"/>
      <c r="J93" s="207"/>
      <c r="K93" s="207"/>
      <c r="L93" s="207"/>
      <c r="M93" s="208">
        <f t="shared" si="16"/>
        <v>433507.74000000005</v>
      </c>
      <c r="N93" s="211"/>
      <c r="O93" s="211"/>
      <c r="P93" s="205"/>
      <c r="Q93" s="199"/>
      <c r="R93" s="207"/>
      <c r="S93" s="207"/>
      <c r="T93" s="207"/>
      <c r="U93" s="207"/>
      <c r="V93" s="207"/>
      <c r="W93" s="207"/>
      <c r="X93" s="208">
        <f t="shared" si="17"/>
        <v>433507.74000000005</v>
      </c>
      <c r="Y93" s="172">
        <v>2055</v>
      </c>
      <c r="Z93" s="727">
        <f>'ERZ - 2015'!L89-F93</f>
        <v>0</v>
      </c>
      <c r="AA93" s="727">
        <f>'ERZ - 2015'!V89-Q93</f>
        <v>0</v>
      </c>
    </row>
    <row r="94" spans="1:27" x14ac:dyDescent="0.2">
      <c r="A94" s="237" t="s">
        <v>470</v>
      </c>
      <c r="B94" s="238"/>
      <c r="C94" s="239"/>
      <c r="D94" s="239"/>
      <c r="E94" s="267"/>
      <c r="F94" s="224">
        <f t="shared" ref="F94:M94" si="18">SUM(F88:F93)</f>
        <v>620162.60000000009</v>
      </c>
      <c r="G94" s="225">
        <f t="shared" si="18"/>
        <v>243985.32999999996</v>
      </c>
      <c r="H94" s="225">
        <f t="shared" si="18"/>
        <v>0</v>
      </c>
      <c r="I94" s="225">
        <f t="shared" si="18"/>
        <v>0</v>
      </c>
      <c r="J94" s="225">
        <f t="shared" si="18"/>
        <v>0</v>
      </c>
      <c r="K94" s="225">
        <f t="shared" si="18"/>
        <v>0</v>
      </c>
      <c r="L94" s="225">
        <f t="shared" si="18"/>
        <v>0</v>
      </c>
      <c r="M94" s="226">
        <f t="shared" si="18"/>
        <v>864147.92999999993</v>
      </c>
      <c r="N94" s="241"/>
      <c r="O94" s="227"/>
      <c r="P94" s="223"/>
      <c r="Q94" s="224">
        <v>0</v>
      </c>
      <c r="R94" s="225">
        <f t="shared" ref="R94:X94" si="19">SUM(R88:R93)</f>
        <v>0</v>
      </c>
      <c r="S94" s="225">
        <f t="shared" si="19"/>
        <v>0</v>
      </c>
      <c r="T94" s="225">
        <f t="shared" si="19"/>
        <v>0</v>
      </c>
      <c r="U94" s="225">
        <f t="shared" si="19"/>
        <v>0</v>
      </c>
      <c r="V94" s="225">
        <f t="shared" si="19"/>
        <v>0</v>
      </c>
      <c r="W94" s="225">
        <f t="shared" si="19"/>
        <v>0</v>
      </c>
      <c r="X94" s="226">
        <f t="shared" si="19"/>
        <v>864147.92999999993</v>
      </c>
      <c r="Z94" s="728"/>
      <c r="AA94" s="728"/>
    </row>
    <row r="95" spans="1:27" x14ac:dyDescent="0.2">
      <c r="A95" s="243" t="s">
        <v>547</v>
      </c>
      <c r="B95" s="238"/>
      <c r="C95" s="239"/>
      <c r="D95" s="239"/>
      <c r="E95" s="238"/>
      <c r="F95" s="247">
        <f t="shared" ref="F95:M95" si="20">F86+F94</f>
        <v>72866392.670000002</v>
      </c>
      <c r="G95" s="248">
        <f t="shared" si="20"/>
        <v>1169988.6099999999</v>
      </c>
      <c r="H95" s="248">
        <f t="shared" si="20"/>
        <v>486216.54000000004</v>
      </c>
      <c r="I95" s="248">
        <f t="shared" si="20"/>
        <v>0</v>
      </c>
      <c r="J95" s="248">
        <f t="shared" si="20"/>
        <v>0</v>
      </c>
      <c r="K95" s="248">
        <f t="shared" si="20"/>
        <v>-1</v>
      </c>
      <c r="L95" s="248">
        <f t="shared" si="20"/>
        <v>-3402704.3200000003</v>
      </c>
      <c r="M95" s="249">
        <f t="shared" si="20"/>
        <v>71119892.500000015</v>
      </c>
      <c r="N95" s="250"/>
      <c r="O95" s="251"/>
      <c r="P95" s="252"/>
      <c r="Q95" s="247">
        <f t="shared" ref="Q95:X95" si="21">Q86+Q94</f>
        <v>-15518410.490000002</v>
      </c>
      <c r="R95" s="248">
        <f t="shared" si="21"/>
        <v>-4924728.2</v>
      </c>
      <c r="S95" s="248">
        <f t="shared" si="21"/>
        <v>0</v>
      </c>
      <c r="T95" s="248">
        <f t="shared" si="21"/>
        <v>0</v>
      </c>
      <c r="U95" s="248">
        <f t="shared" si="21"/>
        <v>0</v>
      </c>
      <c r="V95" s="248">
        <f t="shared" si="21"/>
        <v>3402704.3200000003</v>
      </c>
      <c r="W95" s="248">
        <f t="shared" si="21"/>
        <v>-17040434.370000001</v>
      </c>
      <c r="X95" s="249">
        <f t="shared" si="21"/>
        <v>54079458.130000003</v>
      </c>
      <c r="Z95" s="727"/>
      <c r="AA95" s="727"/>
    </row>
    <row r="96" spans="1:27" s="242" customFormat="1" ht="13.5" thickBot="1" x14ac:dyDescent="0.25">
      <c r="A96" s="271" t="s">
        <v>548</v>
      </c>
      <c r="B96" s="272"/>
      <c r="C96" s="273"/>
      <c r="D96" s="273"/>
      <c r="E96" s="272"/>
      <c r="F96" s="274">
        <f t="shared" ref="F96:M96" si="22">+F95+F75</f>
        <v>789000920.62999988</v>
      </c>
      <c r="G96" s="275">
        <f t="shared" si="22"/>
        <v>68751216.400000021</v>
      </c>
      <c r="H96" s="275">
        <f t="shared" si="22"/>
        <v>604322.69000000006</v>
      </c>
      <c r="I96" s="275">
        <f t="shared" si="22"/>
        <v>-2.3283064365386963E-9</v>
      </c>
      <c r="J96" s="275">
        <f t="shared" si="22"/>
        <v>-2400928.39</v>
      </c>
      <c r="K96" s="275">
        <f t="shared" si="22"/>
        <v>-283738.39999999997</v>
      </c>
      <c r="L96" s="275">
        <f t="shared" si="22"/>
        <v>-5564610.7800000003</v>
      </c>
      <c r="M96" s="276">
        <f t="shared" si="22"/>
        <v>850107182.14999974</v>
      </c>
      <c r="N96" s="277"/>
      <c r="O96" s="278"/>
      <c r="P96" s="279"/>
      <c r="Q96" s="276">
        <f t="shared" ref="Q96:X96" si="23">+Q95+Q75</f>
        <v>-125307771.94</v>
      </c>
      <c r="R96" s="275">
        <f t="shared" si="23"/>
        <v>-32091467.969999991</v>
      </c>
      <c r="S96" s="275">
        <f t="shared" si="23"/>
        <v>1.862645149230957E-9</v>
      </c>
      <c r="T96" s="275">
        <f t="shared" si="23"/>
        <v>684580.92</v>
      </c>
      <c r="U96" s="275">
        <f t="shared" si="23"/>
        <v>278441.15999999997</v>
      </c>
      <c r="V96" s="275">
        <f t="shared" si="23"/>
        <v>5564610.7800000003</v>
      </c>
      <c r="W96" s="275">
        <f t="shared" si="23"/>
        <v>-150871607.05000001</v>
      </c>
      <c r="X96" s="276">
        <f t="shared" si="23"/>
        <v>699235575.09999967</v>
      </c>
      <c r="Z96" s="727"/>
      <c r="AA96" s="727"/>
    </row>
    <row r="97" spans="1:27" ht="13.5" thickTop="1" x14ac:dyDescent="0.2">
      <c r="A97" s="280"/>
      <c r="F97" s="281"/>
      <c r="G97" s="209"/>
      <c r="H97" s="209"/>
      <c r="I97" s="209"/>
      <c r="J97" s="209"/>
      <c r="K97" s="209"/>
      <c r="L97" s="209"/>
      <c r="M97" s="282"/>
      <c r="N97" s="211"/>
      <c r="O97" s="211"/>
      <c r="P97" s="205"/>
      <c r="Q97" s="199"/>
      <c r="R97" s="207"/>
      <c r="S97" s="207"/>
      <c r="T97" s="207"/>
      <c r="U97" s="207"/>
      <c r="V97" s="207"/>
      <c r="W97" s="207"/>
      <c r="X97" s="208"/>
      <c r="Z97" s="727"/>
      <c r="AA97" s="727"/>
    </row>
    <row r="98" spans="1:27" x14ac:dyDescent="0.2">
      <c r="A98" s="195" t="s">
        <v>84</v>
      </c>
      <c r="F98" s="281"/>
      <c r="G98" s="209"/>
      <c r="H98" s="209"/>
      <c r="I98" s="209"/>
      <c r="J98" s="209"/>
      <c r="K98" s="209"/>
      <c r="L98" s="209"/>
      <c r="M98" s="282"/>
      <c r="N98" s="211"/>
      <c r="O98" s="211"/>
      <c r="P98" s="205"/>
      <c r="Q98" s="199"/>
      <c r="R98" s="207"/>
      <c r="S98" s="207"/>
      <c r="T98" s="207"/>
      <c r="U98" s="207"/>
      <c r="V98" s="207"/>
      <c r="W98" s="207"/>
      <c r="X98" s="208"/>
      <c r="Z98" s="727"/>
      <c r="AA98" s="727"/>
    </row>
    <row r="99" spans="1:27" x14ac:dyDescent="0.2">
      <c r="A99" s="232" t="s">
        <v>549</v>
      </c>
      <c r="C99" s="173">
        <v>45</v>
      </c>
      <c r="E99" s="205" t="s">
        <v>550</v>
      </c>
      <c r="F99" s="206">
        <v>-53433.159999999996</v>
      </c>
      <c r="G99" s="207">
        <v>0</v>
      </c>
      <c r="H99" s="207"/>
      <c r="I99" s="207"/>
      <c r="J99" s="207"/>
      <c r="K99" s="207"/>
      <c r="L99" s="207"/>
      <c r="M99" s="208">
        <f t="shared" ref="M99:M110" si="24">SUM(F99:L99)</f>
        <v>-53433.159999999996</v>
      </c>
      <c r="N99" s="211" t="s">
        <v>551</v>
      </c>
      <c r="O99" s="211"/>
      <c r="P99" s="205" t="s">
        <v>552</v>
      </c>
      <c r="Q99" s="199">
        <v>5050.87</v>
      </c>
      <c r="R99" s="207">
        <v>1187.4000000000001</v>
      </c>
      <c r="S99" s="207"/>
      <c r="T99" s="207"/>
      <c r="U99" s="207"/>
      <c r="V99" s="207"/>
      <c r="W99" s="207">
        <f t="shared" ref="W99:W110" si="25">SUM(Q99:V99)</f>
        <v>6238.27</v>
      </c>
      <c r="X99" s="208">
        <f t="shared" ref="X99:X110" si="26">M99+W99</f>
        <v>-47194.89</v>
      </c>
      <c r="Y99" s="172">
        <v>2440</v>
      </c>
      <c r="Z99" s="727">
        <f>'ERZ - 2015'!L95-F99</f>
        <v>0</v>
      </c>
      <c r="AA99" s="727">
        <f>'ERZ - 2015'!V95-Q99</f>
        <v>0</v>
      </c>
    </row>
    <row r="100" spans="1:27" x14ac:dyDescent="0.2">
      <c r="A100" s="232" t="s">
        <v>553</v>
      </c>
      <c r="C100" s="173">
        <v>55</v>
      </c>
      <c r="E100" s="205" t="s">
        <v>554</v>
      </c>
      <c r="F100" s="206">
        <v>-3969941.25</v>
      </c>
      <c r="G100" s="207">
        <v>-477063.14</v>
      </c>
      <c r="H100" s="207"/>
      <c r="I100" s="207"/>
      <c r="J100" s="207"/>
      <c r="K100" s="207"/>
      <c r="L100" s="207"/>
      <c r="M100" s="208">
        <f t="shared" si="24"/>
        <v>-4447004.3899999997</v>
      </c>
      <c r="N100" s="211" t="s">
        <v>555</v>
      </c>
      <c r="O100" s="211"/>
      <c r="P100" s="205" t="s">
        <v>556</v>
      </c>
      <c r="Q100" s="199">
        <v>193051.58</v>
      </c>
      <c r="R100" s="207">
        <v>76517.680000000008</v>
      </c>
      <c r="S100" s="207"/>
      <c r="T100" s="207"/>
      <c r="U100" s="207"/>
      <c r="V100" s="207"/>
      <c r="W100" s="207">
        <f t="shared" si="25"/>
        <v>269569.26</v>
      </c>
      <c r="X100" s="208">
        <f t="shared" si="26"/>
        <v>-4177435.13</v>
      </c>
      <c r="Y100" s="172">
        <v>2440</v>
      </c>
      <c r="Z100" s="727">
        <f>'ERZ - 2015'!L96-F100</f>
        <v>0</v>
      </c>
      <c r="AA100" s="727">
        <f>'ERZ - 2015'!V96-Q100</f>
        <v>0</v>
      </c>
    </row>
    <row r="101" spans="1:27" x14ac:dyDescent="0.2">
      <c r="A101" s="232" t="s">
        <v>557</v>
      </c>
      <c r="C101" s="173">
        <v>45</v>
      </c>
      <c r="E101" s="205" t="s">
        <v>558</v>
      </c>
      <c r="F101" s="206">
        <v>-1051710.8700000001</v>
      </c>
      <c r="G101" s="207">
        <v>-949372.06</v>
      </c>
      <c r="H101" s="207"/>
      <c r="I101" s="207"/>
      <c r="J101" s="207"/>
      <c r="K101" s="207"/>
      <c r="L101" s="207"/>
      <c r="M101" s="208">
        <f t="shared" si="24"/>
        <v>-2001082.9300000002</v>
      </c>
      <c r="N101" s="211" t="s">
        <v>559</v>
      </c>
      <c r="O101" s="211"/>
      <c r="P101" s="205" t="s">
        <v>560</v>
      </c>
      <c r="Q101" s="199">
        <v>52609.78</v>
      </c>
      <c r="R101" s="207">
        <v>33919.93</v>
      </c>
      <c r="S101" s="207"/>
      <c r="T101" s="207"/>
      <c r="U101" s="207"/>
      <c r="V101" s="207"/>
      <c r="W101" s="207">
        <f t="shared" si="25"/>
        <v>86529.709999999992</v>
      </c>
      <c r="X101" s="208">
        <f t="shared" si="26"/>
        <v>-1914553.2200000002</v>
      </c>
      <c r="Y101" s="172">
        <v>2440</v>
      </c>
      <c r="Z101" s="727">
        <f>'ERZ - 2015'!L97-F101</f>
        <v>0</v>
      </c>
      <c r="AA101" s="727">
        <f>'ERZ - 2015'!V97-Q101</f>
        <v>0</v>
      </c>
    </row>
    <row r="102" spans="1:27" x14ac:dyDescent="0.2">
      <c r="A102" s="232" t="s">
        <v>561</v>
      </c>
      <c r="C102" s="173">
        <v>40</v>
      </c>
      <c r="E102" s="205" t="s">
        <v>562</v>
      </c>
      <c r="F102" s="206">
        <v>-458513.75</v>
      </c>
      <c r="G102" s="207">
        <v>-54834.86</v>
      </c>
      <c r="H102" s="207"/>
      <c r="I102" s="207"/>
      <c r="J102" s="207"/>
      <c r="K102" s="207"/>
      <c r="L102" s="207"/>
      <c r="M102" s="208">
        <f t="shared" si="24"/>
        <v>-513348.61</v>
      </c>
      <c r="N102" s="211" t="s">
        <v>563</v>
      </c>
      <c r="O102" s="211"/>
      <c r="P102" s="205" t="s">
        <v>564</v>
      </c>
      <c r="Q102" s="199">
        <v>30743.14</v>
      </c>
      <c r="R102" s="207">
        <v>12148.28</v>
      </c>
      <c r="S102" s="207"/>
      <c r="T102" s="207"/>
      <c r="U102" s="207"/>
      <c r="V102" s="207"/>
      <c r="W102" s="207">
        <f t="shared" si="25"/>
        <v>42891.42</v>
      </c>
      <c r="X102" s="208">
        <f t="shared" si="26"/>
        <v>-470457.19</v>
      </c>
      <c r="Y102" s="172">
        <v>2440</v>
      </c>
      <c r="Z102" s="727">
        <f>'ERZ - 2015'!L98-F102</f>
        <v>0</v>
      </c>
      <c r="AA102" s="727">
        <f>'ERZ - 2015'!V98-Q102</f>
        <v>0</v>
      </c>
    </row>
    <row r="103" spans="1:27" x14ac:dyDescent="0.2">
      <c r="A103" s="232" t="s">
        <v>565</v>
      </c>
      <c r="C103" s="173">
        <v>40</v>
      </c>
      <c r="E103" s="205" t="s">
        <v>566</v>
      </c>
      <c r="F103" s="206">
        <v>-8331375.8999999994</v>
      </c>
      <c r="G103" s="207">
        <v>-2130140.9500000002</v>
      </c>
      <c r="H103" s="207"/>
      <c r="I103" s="207"/>
      <c r="J103" s="207"/>
      <c r="K103" s="207"/>
      <c r="L103" s="207"/>
      <c r="M103" s="208">
        <f t="shared" si="24"/>
        <v>-10461516.85</v>
      </c>
      <c r="N103" s="211" t="s">
        <v>567</v>
      </c>
      <c r="O103" s="211"/>
      <c r="P103" s="205" t="s">
        <v>568</v>
      </c>
      <c r="Q103" s="199">
        <v>420546.57</v>
      </c>
      <c r="R103" s="207">
        <v>234911.16</v>
      </c>
      <c r="S103" s="207"/>
      <c r="T103" s="207"/>
      <c r="U103" s="207"/>
      <c r="V103" s="207"/>
      <c r="W103" s="207">
        <f t="shared" si="25"/>
        <v>655457.73</v>
      </c>
      <c r="X103" s="208">
        <f t="shared" si="26"/>
        <v>-9806059.1199999992</v>
      </c>
      <c r="Y103" s="172">
        <v>2440</v>
      </c>
      <c r="Z103" s="727">
        <f>'ERZ - 2015'!L99-F103</f>
        <v>0</v>
      </c>
      <c r="AA103" s="727">
        <f>'ERZ - 2015'!V99-Q103</f>
        <v>0</v>
      </c>
    </row>
    <row r="104" spans="1:27" x14ac:dyDescent="0.2">
      <c r="A104" s="232" t="s">
        <v>569</v>
      </c>
      <c r="C104" s="173">
        <v>35</v>
      </c>
      <c r="E104" s="283" t="s">
        <v>570</v>
      </c>
      <c r="F104" s="199">
        <v>-733288.72</v>
      </c>
      <c r="G104" s="207">
        <v>-211487.9</v>
      </c>
      <c r="H104" s="207"/>
      <c r="I104" s="207"/>
      <c r="J104" s="207"/>
      <c r="K104" s="207"/>
      <c r="L104" s="207"/>
      <c r="M104" s="208">
        <f t="shared" si="24"/>
        <v>-944776.62</v>
      </c>
      <c r="N104" s="211" t="s">
        <v>571</v>
      </c>
      <c r="O104" s="211"/>
      <c r="P104" s="214" t="s">
        <v>572</v>
      </c>
      <c r="Q104" s="199">
        <v>42972.01</v>
      </c>
      <c r="R104" s="207">
        <v>23972.37</v>
      </c>
      <c r="S104" s="207"/>
      <c r="T104" s="207"/>
      <c r="U104" s="207"/>
      <c r="V104" s="207"/>
      <c r="W104" s="207">
        <f t="shared" si="25"/>
        <v>66944.38</v>
      </c>
      <c r="X104" s="208">
        <f t="shared" si="26"/>
        <v>-877832.24</v>
      </c>
      <c r="Y104" s="172">
        <v>2440</v>
      </c>
      <c r="Z104" s="727">
        <f>'ERZ - 2015'!L100-F104</f>
        <v>0</v>
      </c>
      <c r="AA104" s="727">
        <f>'ERZ - 2015'!V100-Q104</f>
        <v>0</v>
      </c>
    </row>
    <row r="105" spans="1:27" x14ac:dyDescent="0.2">
      <c r="A105" s="232" t="s">
        <v>573</v>
      </c>
      <c r="C105" s="173">
        <v>50</v>
      </c>
      <c r="E105" s="205" t="s">
        <v>574</v>
      </c>
      <c r="F105" s="206">
        <v>-2790362.79</v>
      </c>
      <c r="G105" s="207">
        <v>-697707.44</v>
      </c>
      <c r="H105" s="207"/>
      <c r="I105" s="207"/>
      <c r="J105" s="207"/>
      <c r="K105" s="207"/>
      <c r="L105" s="207"/>
      <c r="M105" s="208">
        <f t="shared" si="24"/>
        <v>-3488070.23</v>
      </c>
      <c r="N105" s="211" t="s">
        <v>575</v>
      </c>
      <c r="O105" s="211"/>
      <c r="P105" s="205" t="s">
        <v>576</v>
      </c>
      <c r="Q105" s="199">
        <v>106705.95</v>
      </c>
      <c r="R105" s="207">
        <v>62784.33</v>
      </c>
      <c r="S105" s="207"/>
      <c r="T105" s="207"/>
      <c r="U105" s="207"/>
      <c r="V105" s="207"/>
      <c r="W105" s="207">
        <f t="shared" si="25"/>
        <v>169490.28</v>
      </c>
      <c r="X105" s="208">
        <f t="shared" si="26"/>
        <v>-3318579.95</v>
      </c>
      <c r="Y105" s="172">
        <v>2440</v>
      </c>
      <c r="Z105" s="727">
        <f>'ERZ - 2015'!L101-F105</f>
        <v>0</v>
      </c>
      <c r="AA105" s="727">
        <f>'ERZ - 2015'!V101-Q105</f>
        <v>0</v>
      </c>
    </row>
    <row r="106" spans="1:27" x14ac:dyDescent="0.2">
      <c r="A106" s="232" t="s">
        <v>577</v>
      </c>
      <c r="C106" s="173">
        <v>20</v>
      </c>
      <c r="E106" s="205" t="s">
        <v>578</v>
      </c>
      <c r="F106" s="206">
        <v>-855365.70000000007</v>
      </c>
      <c r="G106" s="207">
        <v>-283693.53000000003</v>
      </c>
      <c r="H106" s="207"/>
      <c r="I106" s="207"/>
      <c r="J106" s="207"/>
      <c r="K106" s="207"/>
      <c r="L106" s="207"/>
      <c r="M106" s="208">
        <f t="shared" si="24"/>
        <v>-1139059.23</v>
      </c>
      <c r="N106" s="211" t="s">
        <v>579</v>
      </c>
      <c r="O106" s="211"/>
      <c r="P106" s="205" t="s">
        <v>580</v>
      </c>
      <c r="Q106" s="199">
        <v>93524.06</v>
      </c>
      <c r="R106" s="207">
        <v>49860.6</v>
      </c>
      <c r="S106" s="207"/>
      <c r="T106" s="207"/>
      <c r="U106" s="207"/>
      <c r="V106" s="207"/>
      <c r="W106" s="207">
        <f t="shared" si="25"/>
        <v>143384.66</v>
      </c>
      <c r="X106" s="208">
        <f t="shared" si="26"/>
        <v>-995674.57</v>
      </c>
      <c r="Y106" s="172">
        <v>2440</v>
      </c>
      <c r="Z106" s="727">
        <f>'ERZ - 2015'!L102-F106</f>
        <v>0</v>
      </c>
      <c r="AA106" s="727">
        <f>'ERZ - 2015'!V102-Q106</f>
        <v>0</v>
      </c>
    </row>
    <row r="107" spans="1:27" x14ac:dyDescent="0.2">
      <c r="A107" s="232" t="s">
        <v>581</v>
      </c>
      <c r="C107" s="173">
        <v>25</v>
      </c>
      <c r="E107" s="205" t="s">
        <v>582</v>
      </c>
      <c r="F107" s="206">
        <v>-714.01</v>
      </c>
      <c r="G107" s="207">
        <v>0</v>
      </c>
      <c r="H107" s="207"/>
      <c r="I107" s="207"/>
      <c r="J107" s="207"/>
      <c r="K107" s="207"/>
      <c r="L107" s="207"/>
      <c r="M107" s="208">
        <f t="shared" si="24"/>
        <v>-714.01</v>
      </c>
      <c r="N107" s="211" t="s">
        <v>583</v>
      </c>
      <c r="O107" s="211"/>
      <c r="P107" s="205" t="s">
        <v>584</v>
      </c>
      <c r="Q107" s="199">
        <v>99.96</v>
      </c>
      <c r="R107" s="207">
        <v>28.56</v>
      </c>
      <c r="S107" s="207"/>
      <c r="T107" s="207"/>
      <c r="U107" s="207"/>
      <c r="V107" s="207"/>
      <c r="W107" s="207">
        <f t="shared" si="25"/>
        <v>128.51999999999998</v>
      </c>
      <c r="X107" s="208">
        <f t="shared" si="26"/>
        <v>-585.49</v>
      </c>
      <c r="Y107" s="172">
        <v>2440</v>
      </c>
      <c r="Z107" s="727">
        <f>'ERZ - 2015'!L103-F107</f>
        <v>0</v>
      </c>
      <c r="AA107" s="727">
        <f>'ERZ - 2015'!V103-Q107</f>
        <v>0</v>
      </c>
    </row>
    <row r="108" spans="1:27" x14ac:dyDescent="0.2">
      <c r="A108" s="232" t="s">
        <v>585</v>
      </c>
      <c r="C108" s="284">
        <v>35</v>
      </c>
      <c r="E108" s="205" t="s">
        <v>586</v>
      </c>
      <c r="F108" s="206">
        <v>-831.85</v>
      </c>
      <c r="G108" s="207">
        <v>-4000.39</v>
      </c>
      <c r="H108" s="207"/>
      <c r="I108" s="207"/>
      <c r="J108" s="207"/>
      <c r="K108" s="207"/>
      <c r="L108" s="207"/>
      <c r="M108" s="208">
        <f t="shared" si="24"/>
        <v>-4832.24</v>
      </c>
      <c r="N108" s="211" t="s">
        <v>587</v>
      </c>
      <c r="O108" s="211"/>
      <c r="P108" s="205" t="s">
        <v>588</v>
      </c>
      <c r="Q108" s="199">
        <v>75.760000000000005</v>
      </c>
      <c r="R108" s="207">
        <v>80.91</v>
      </c>
      <c r="S108" s="207"/>
      <c r="T108" s="207"/>
      <c r="U108" s="207"/>
      <c r="V108" s="207"/>
      <c r="W108" s="207">
        <f t="shared" si="25"/>
        <v>156.67000000000002</v>
      </c>
      <c r="X108" s="208">
        <f t="shared" si="26"/>
        <v>-4675.57</v>
      </c>
      <c r="Y108" s="172">
        <v>2440</v>
      </c>
      <c r="Z108" s="727">
        <f>'ERZ - 2015'!L104-F108</f>
        <v>0</v>
      </c>
      <c r="AA108" s="727">
        <f>'ERZ - 2015'!V104-Q108</f>
        <v>0</v>
      </c>
    </row>
    <row r="109" spans="1:27" x14ac:dyDescent="0.2">
      <c r="A109" s="201" t="s">
        <v>589</v>
      </c>
      <c r="B109" s="202" t="s">
        <v>340</v>
      </c>
      <c r="C109" s="285">
        <v>40</v>
      </c>
      <c r="E109" s="202" t="s">
        <v>590</v>
      </c>
      <c r="F109" s="206">
        <v>-2240196</v>
      </c>
      <c r="G109" s="207">
        <v>0</v>
      </c>
      <c r="H109" s="207"/>
      <c r="I109" s="207">
        <v>47370</v>
      </c>
      <c r="J109" s="207"/>
      <c r="K109" s="207"/>
      <c r="L109" s="207"/>
      <c r="M109" s="208">
        <f t="shared" si="24"/>
        <v>-2192826</v>
      </c>
      <c r="N109" s="211" t="s">
        <v>591</v>
      </c>
      <c r="O109" s="211"/>
      <c r="P109" s="205" t="s">
        <v>592</v>
      </c>
      <c r="Q109" s="199">
        <v>140012.25</v>
      </c>
      <c r="R109" s="207">
        <v>56004.9</v>
      </c>
      <c r="S109" s="207">
        <v>-25191</v>
      </c>
      <c r="T109" s="207"/>
      <c r="U109" s="207"/>
      <c r="V109" s="207"/>
      <c r="W109" s="207">
        <f t="shared" si="25"/>
        <v>170826.15</v>
      </c>
      <c r="X109" s="208">
        <f t="shared" si="26"/>
        <v>-2021999.85</v>
      </c>
      <c r="Y109" s="172">
        <v>2440</v>
      </c>
      <c r="Z109" s="727">
        <f>'ERZ - 2015'!L105-F109</f>
        <v>0</v>
      </c>
      <c r="AA109" s="727">
        <f>'ERZ - 2015'!V105-Q109</f>
        <v>0</v>
      </c>
    </row>
    <row r="110" spans="1:27" x14ac:dyDescent="0.2">
      <c r="A110" s="201" t="s">
        <v>593</v>
      </c>
      <c r="B110" s="202" t="s">
        <v>340</v>
      </c>
      <c r="C110" s="285">
        <v>15</v>
      </c>
      <c r="E110" s="205" t="s">
        <v>594</v>
      </c>
      <c r="F110" s="206">
        <v>-346910</v>
      </c>
      <c r="G110" s="207">
        <v>-7269.91</v>
      </c>
      <c r="H110" s="207"/>
      <c r="I110" s="207">
        <f>-I109</f>
        <v>-47370</v>
      </c>
      <c r="J110" s="207"/>
      <c r="K110" s="207"/>
      <c r="L110" s="207"/>
      <c r="M110" s="208">
        <f t="shared" si="24"/>
        <v>-401549.91</v>
      </c>
      <c r="N110" s="211" t="s">
        <v>595</v>
      </c>
      <c r="O110" s="211"/>
      <c r="P110" s="205" t="s">
        <v>596</v>
      </c>
      <c r="Q110" s="199">
        <v>31478.33</v>
      </c>
      <c r="R110" s="207">
        <v>23369.66</v>
      </c>
      <c r="S110" s="207">
        <f>-S109</f>
        <v>25191</v>
      </c>
      <c r="T110" s="207"/>
      <c r="U110" s="207"/>
      <c r="V110" s="207"/>
      <c r="W110" s="207">
        <f t="shared" si="25"/>
        <v>80038.990000000005</v>
      </c>
      <c r="X110" s="208">
        <f t="shared" si="26"/>
        <v>-321510.92</v>
      </c>
      <c r="Y110" s="172">
        <v>1531</v>
      </c>
      <c r="Z110" s="727">
        <f>'ERZ - 2015'!L106-F110</f>
        <v>0</v>
      </c>
      <c r="AA110" s="727">
        <f>'ERZ - 2015'!V106-Q110</f>
        <v>0</v>
      </c>
    </row>
    <row r="111" spans="1:27" x14ac:dyDescent="0.2">
      <c r="A111" s="195" t="s">
        <v>597</v>
      </c>
      <c r="C111" s="284"/>
      <c r="F111" s="206"/>
      <c r="G111" s="207"/>
      <c r="H111" s="207"/>
      <c r="I111" s="207"/>
      <c r="J111" s="207"/>
      <c r="K111" s="207"/>
      <c r="L111" s="207"/>
      <c r="M111" s="208"/>
      <c r="N111" s="211"/>
      <c r="O111" s="211"/>
      <c r="P111" s="205"/>
      <c r="Q111" s="199"/>
      <c r="R111" s="207"/>
      <c r="S111" s="207"/>
      <c r="T111" s="207"/>
      <c r="U111" s="207"/>
      <c r="V111" s="207"/>
      <c r="W111" s="207"/>
      <c r="X111" s="208"/>
    </row>
    <row r="112" spans="1:27" x14ac:dyDescent="0.2">
      <c r="A112" s="232" t="s">
        <v>598</v>
      </c>
      <c r="B112" s="286"/>
      <c r="C112" s="284" t="s">
        <v>599</v>
      </c>
      <c r="E112" s="286" t="s">
        <v>600</v>
      </c>
      <c r="F112" s="206">
        <v>-471243.99999999988</v>
      </c>
      <c r="G112" s="207">
        <v>399964.79</v>
      </c>
      <c r="H112" s="207"/>
      <c r="I112" s="207"/>
      <c r="J112" s="207"/>
      <c r="K112" s="207"/>
      <c r="L112" s="207"/>
      <c r="M112" s="208">
        <f>SUM(F112:L112)</f>
        <v>-71279.209999999905</v>
      </c>
      <c r="N112" s="211"/>
      <c r="O112" s="211"/>
      <c r="P112" s="205"/>
      <c r="Q112" s="199"/>
      <c r="R112" s="207"/>
      <c r="S112" s="207"/>
      <c r="T112" s="207"/>
      <c r="U112" s="207"/>
      <c r="V112" s="207"/>
      <c r="W112" s="207"/>
      <c r="X112" s="208">
        <f>M112+W112</f>
        <v>-71279.209999999905</v>
      </c>
      <c r="Y112" s="172" t="s">
        <v>71</v>
      </c>
      <c r="Z112" s="727">
        <f>'ERZ - 2015'!L108-F112</f>
        <v>0</v>
      </c>
      <c r="AA112" s="727">
        <f>'ERZ - 2015'!V108-Q112</f>
        <v>0</v>
      </c>
    </row>
    <row r="113" spans="1:32" x14ac:dyDescent="0.2">
      <c r="A113" s="232" t="s">
        <v>601</v>
      </c>
      <c r="B113" s="286"/>
      <c r="C113" s="284" t="s">
        <v>599</v>
      </c>
      <c r="E113" s="286" t="s">
        <v>602</v>
      </c>
      <c r="F113" s="206">
        <v>-811656.95999999985</v>
      </c>
      <c r="G113" s="207">
        <v>180949.85000000009</v>
      </c>
      <c r="H113" s="207"/>
      <c r="I113" s="207"/>
      <c r="J113" s="207"/>
      <c r="K113" s="207"/>
      <c r="L113" s="207"/>
      <c r="M113" s="208">
        <f>SUM(F113:L113)</f>
        <v>-630707.10999999975</v>
      </c>
      <c r="N113" s="211"/>
      <c r="O113" s="211"/>
      <c r="P113" s="205"/>
      <c r="Q113" s="199"/>
      <c r="R113" s="207"/>
      <c r="S113" s="207"/>
      <c r="T113" s="207"/>
      <c r="U113" s="207"/>
      <c r="V113" s="207"/>
      <c r="W113" s="207"/>
      <c r="X113" s="208">
        <f>M113+W113</f>
        <v>-630707.10999999975</v>
      </c>
      <c r="Y113" s="172" t="s">
        <v>71</v>
      </c>
      <c r="Z113" s="727">
        <f>'ERZ - 2015'!L109-F113</f>
        <v>0</v>
      </c>
      <c r="AA113" s="727">
        <f>'ERZ - 2015'!V109-Q113</f>
        <v>0</v>
      </c>
    </row>
    <row r="114" spans="1:32" x14ac:dyDescent="0.2">
      <c r="A114" s="287" t="s">
        <v>603</v>
      </c>
      <c r="B114" s="286"/>
      <c r="C114" s="284" t="s">
        <v>604</v>
      </c>
      <c r="E114" s="286" t="s">
        <v>605</v>
      </c>
      <c r="F114" s="206">
        <v>-70412.100000000006</v>
      </c>
      <c r="G114" s="207">
        <v>0</v>
      </c>
      <c r="H114" s="207"/>
      <c r="I114" s="207"/>
      <c r="J114" s="207"/>
      <c r="K114" s="207"/>
      <c r="L114" s="207"/>
      <c r="M114" s="208">
        <f>SUM(F114:L114)</f>
        <v>-70412.100000000006</v>
      </c>
      <c r="N114" s="211"/>
      <c r="O114" s="211"/>
      <c r="P114" s="205"/>
      <c r="Q114" s="199"/>
      <c r="R114" s="207"/>
      <c r="S114" s="207"/>
      <c r="T114" s="207"/>
      <c r="U114" s="207"/>
      <c r="V114" s="207"/>
      <c r="W114" s="207"/>
      <c r="X114" s="208">
        <f>M114+W114</f>
        <v>-70412.100000000006</v>
      </c>
      <c r="Y114" s="172" t="s">
        <v>71</v>
      </c>
      <c r="Z114" s="727">
        <f>'ERZ - 2015'!L110-F114</f>
        <v>0</v>
      </c>
      <c r="AA114" s="727">
        <f>'ERZ - 2015'!V110-Q114</f>
        <v>0</v>
      </c>
    </row>
    <row r="115" spans="1:32" x14ac:dyDescent="0.2">
      <c r="A115" s="243" t="s">
        <v>606</v>
      </c>
      <c r="B115" s="238"/>
      <c r="C115" s="239"/>
      <c r="D115" s="239"/>
      <c r="E115" s="238"/>
      <c r="F115" s="247">
        <f t="shared" ref="F115:M115" si="27">SUM(F99:F114)</f>
        <v>-22185957.060000006</v>
      </c>
      <c r="G115" s="248">
        <f t="shared" si="27"/>
        <v>-4234655.540000001</v>
      </c>
      <c r="H115" s="248">
        <f t="shared" si="27"/>
        <v>0</v>
      </c>
      <c r="I115" s="248">
        <f t="shared" si="27"/>
        <v>0</v>
      </c>
      <c r="J115" s="248">
        <f t="shared" si="27"/>
        <v>0</v>
      </c>
      <c r="K115" s="248">
        <f t="shared" si="27"/>
        <v>0</v>
      </c>
      <c r="L115" s="248">
        <f t="shared" si="27"/>
        <v>0</v>
      </c>
      <c r="M115" s="249">
        <f t="shared" si="27"/>
        <v>-26420612.600000005</v>
      </c>
      <c r="N115" s="241"/>
      <c r="O115" s="227"/>
      <c r="P115" s="223"/>
      <c r="Q115" s="247">
        <f>SUM(Q99:Q114)</f>
        <v>1116870.26</v>
      </c>
      <c r="R115" s="224">
        <f t="shared" ref="R115:X115" si="28">SUM(R99:R114)</f>
        <v>574785.78</v>
      </c>
      <c r="S115" s="224">
        <f t="shared" si="28"/>
        <v>0</v>
      </c>
      <c r="T115" s="224">
        <f t="shared" si="28"/>
        <v>0</v>
      </c>
      <c r="U115" s="224">
        <f t="shared" si="28"/>
        <v>0</v>
      </c>
      <c r="V115" s="224">
        <f t="shared" si="28"/>
        <v>0</v>
      </c>
      <c r="W115" s="224">
        <f t="shared" si="28"/>
        <v>1691656.0399999998</v>
      </c>
      <c r="X115" s="228">
        <f t="shared" si="28"/>
        <v>-24728956.560000002</v>
      </c>
    </row>
    <row r="116" spans="1:32" s="298" customFormat="1" ht="13.5" thickBot="1" x14ac:dyDescent="0.25">
      <c r="A116" s="288"/>
      <c r="B116" s="289"/>
      <c r="C116" s="290"/>
      <c r="D116" s="290"/>
      <c r="E116" s="289"/>
      <c r="F116" s="291">
        <f t="shared" ref="F116:M116" si="29">+F115+F96</f>
        <v>766814963.56999981</v>
      </c>
      <c r="G116" s="291">
        <f t="shared" si="29"/>
        <v>64516560.860000022</v>
      </c>
      <c r="H116" s="291">
        <f t="shared" si="29"/>
        <v>604322.69000000006</v>
      </c>
      <c r="I116" s="291">
        <f t="shared" si="29"/>
        <v>-2.3283064365386963E-9</v>
      </c>
      <c r="J116" s="291">
        <f t="shared" si="29"/>
        <v>-2400928.39</v>
      </c>
      <c r="K116" s="291">
        <f t="shared" si="29"/>
        <v>-283738.39999999997</v>
      </c>
      <c r="L116" s="291">
        <f t="shared" si="29"/>
        <v>-5564610.7800000003</v>
      </c>
      <c r="M116" s="292">
        <f t="shared" si="29"/>
        <v>823686569.54999971</v>
      </c>
      <c r="N116" s="293"/>
      <c r="O116" s="294"/>
      <c r="P116" s="295"/>
      <c r="Q116" s="296">
        <f>+Q115+Q96</f>
        <v>-124190901.67999999</v>
      </c>
      <c r="R116" s="296">
        <f t="shared" ref="R116:X116" si="30">+R115+R96</f>
        <v>-31516682.18999999</v>
      </c>
      <c r="S116" s="296">
        <f t="shared" si="30"/>
        <v>1.862645149230957E-9</v>
      </c>
      <c r="T116" s="296">
        <f t="shared" si="30"/>
        <v>684580.92</v>
      </c>
      <c r="U116" s="296">
        <f t="shared" si="30"/>
        <v>278441.15999999997</v>
      </c>
      <c r="V116" s="296">
        <f t="shared" si="30"/>
        <v>5564610.7800000003</v>
      </c>
      <c r="W116" s="296">
        <f t="shared" si="30"/>
        <v>-149179951.01000002</v>
      </c>
      <c r="X116" s="297">
        <f t="shared" si="30"/>
        <v>674506618.53999972</v>
      </c>
    </row>
    <row r="117" spans="1:32" ht="13.5" thickTop="1" x14ac:dyDescent="0.2">
      <c r="F117" s="207"/>
      <c r="G117" s="207"/>
      <c r="H117" s="207"/>
      <c r="I117" s="207"/>
      <c r="K117" s="207"/>
      <c r="L117" s="207"/>
      <c r="M117" s="299"/>
      <c r="R117" s="207"/>
      <c r="W117" s="300"/>
      <c r="X117" s="301"/>
    </row>
    <row r="118" spans="1:32" ht="13.5" thickBot="1" x14ac:dyDescent="0.25">
      <c r="A118" s="288" t="s">
        <v>607</v>
      </c>
      <c r="B118" s="289"/>
      <c r="C118" s="290"/>
      <c r="D118" s="290"/>
      <c r="E118" s="289"/>
      <c r="F118" s="291">
        <v>766814963.56999981</v>
      </c>
      <c r="G118" s="291">
        <v>64516560.860000022</v>
      </c>
      <c r="H118" s="291">
        <v>604322.69000000006</v>
      </c>
      <c r="I118" s="291">
        <v>-1.3824319466948509E-10</v>
      </c>
      <c r="J118" s="291">
        <v>-2400928.39</v>
      </c>
      <c r="K118" s="291">
        <v>-283738.39999999997</v>
      </c>
      <c r="L118" s="291">
        <v>-5564610.7800000003</v>
      </c>
      <c r="M118" s="292">
        <v>823686569.54999983</v>
      </c>
      <c r="N118" s="293"/>
      <c r="O118" s="294"/>
      <c r="P118" s="295"/>
      <c r="Q118" s="296">
        <v>-124190901.67999999</v>
      </c>
      <c r="R118" s="296">
        <v>-31516682.18999999</v>
      </c>
      <c r="S118" s="296">
        <v>2.1827872842550278E-11</v>
      </c>
      <c r="T118" s="296">
        <v>684580.92</v>
      </c>
      <c r="U118" s="296">
        <v>278441.15999999997</v>
      </c>
      <c r="V118" s="296">
        <v>5564610.7800000003</v>
      </c>
      <c r="W118" s="296">
        <v>-149179951.01000002</v>
      </c>
      <c r="X118" s="297">
        <v>674506618.53999996</v>
      </c>
    </row>
    <row r="119" spans="1:32" s="174" customFormat="1" ht="13.5" thickTop="1" x14ac:dyDescent="0.2">
      <c r="A119" s="172"/>
      <c r="B119" s="172"/>
      <c r="C119" s="173"/>
      <c r="D119" s="173"/>
      <c r="E119" s="730" t="s">
        <v>608</v>
      </c>
      <c r="F119" s="302">
        <f>'ERZ - 2015'!L112</f>
        <v>766814963.56999981</v>
      </c>
      <c r="G119" s="172"/>
      <c r="H119" s="172"/>
      <c r="I119" s="172"/>
      <c r="J119" s="172"/>
      <c r="K119" s="172"/>
      <c r="L119" s="172"/>
      <c r="N119" s="172"/>
      <c r="O119" s="172"/>
      <c r="P119" s="172"/>
      <c r="Q119" s="303">
        <f>'ERZ - 2015'!V112</f>
        <v>-124190901.67999999</v>
      </c>
      <c r="S119" s="172"/>
      <c r="T119" s="172"/>
      <c r="U119" s="172"/>
      <c r="V119" s="172"/>
      <c r="W119" s="175"/>
      <c r="X119" s="304"/>
      <c r="Y119" s="172"/>
      <c r="Z119" s="172"/>
      <c r="AA119" s="172"/>
      <c r="AB119" s="172"/>
      <c r="AC119" s="172"/>
      <c r="AD119" s="172"/>
      <c r="AE119" s="172"/>
      <c r="AF119" s="172"/>
    </row>
    <row r="120" spans="1:32" x14ac:dyDescent="0.2">
      <c r="E120" s="730" t="s">
        <v>609</v>
      </c>
      <c r="F120" s="209">
        <f>F118-F119</f>
        <v>0</v>
      </c>
      <c r="Q120" s="305">
        <f>Q118-Q119</f>
        <v>0</v>
      </c>
    </row>
    <row r="123" spans="1:32" s="728" customFormat="1" x14ac:dyDescent="0.2">
      <c r="C123" s="731"/>
      <c r="E123" s="728" t="s">
        <v>1108</v>
      </c>
      <c r="F123" s="305" t="e">
        <f>#REF!</f>
        <v>#REF!</v>
      </c>
      <c r="G123" s="305" t="e">
        <f>#REF!</f>
        <v>#REF!</v>
      </c>
      <c r="H123" s="305"/>
      <c r="I123" s="305" t="e">
        <f>#REF!</f>
        <v>#REF!</v>
      </c>
      <c r="J123" s="305" t="e">
        <f>#REF!</f>
        <v>#REF!</v>
      </c>
      <c r="K123" s="305"/>
      <c r="L123" s="305" t="e">
        <f>#REF!</f>
        <v>#REF!</v>
      </c>
      <c r="M123" s="305" t="e">
        <f>#REF!</f>
        <v>#REF!</v>
      </c>
      <c r="N123" s="305"/>
      <c r="O123" s="305"/>
      <c r="P123" s="305"/>
      <c r="Q123" s="305" t="e">
        <f>#REF!</f>
        <v>#REF!</v>
      </c>
      <c r="R123" s="305" t="e">
        <f>#REF!</f>
        <v>#REF!</v>
      </c>
      <c r="S123" s="305" t="e">
        <f>#REF!</f>
        <v>#REF!</v>
      </c>
      <c r="T123" s="305" t="e">
        <f>#REF!</f>
        <v>#REF!</v>
      </c>
      <c r="U123" s="305"/>
      <c r="V123" s="305" t="e">
        <f>#REF!</f>
        <v>#REF!</v>
      </c>
      <c r="W123" s="305" t="e">
        <f>#REF!</f>
        <v>#REF!</v>
      </c>
      <c r="X123" s="305" t="e">
        <f>#REF!</f>
        <v>#REF!</v>
      </c>
      <c r="Y123" s="305"/>
      <c r="Z123" s="305"/>
      <c r="AA123" s="305"/>
      <c r="AB123" s="305"/>
      <c r="AC123" s="305"/>
    </row>
    <row r="124" spans="1:32" s="728" customFormat="1" x14ac:dyDescent="0.2">
      <c r="C124" s="731"/>
      <c r="E124" s="728" t="s">
        <v>93</v>
      </c>
      <c r="F124" s="305" t="e">
        <f>F118-F123</f>
        <v>#REF!</v>
      </c>
      <c r="G124" s="305" t="e">
        <f t="shared" ref="G124:M124" si="31">G118-G123</f>
        <v>#REF!</v>
      </c>
      <c r="H124" s="305">
        <f t="shared" si="31"/>
        <v>604322.69000000006</v>
      </c>
      <c r="I124" s="305" t="e">
        <f t="shared" si="31"/>
        <v>#REF!</v>
      </c>
      <c r="J124" s="305" t="e">
        <f t="shared" si="31"/>
        <v>#REF!</v>
      </c>
      <c r="K124" s="305">
        <f t="shared" si="31"/>
        <v>-283738.39999999997</v>
      </c>
      <c r="L124" s="305" t="e">
        <f t="shared" si="31"/>
        <v>#REF!</v>
      </c>
      <c r="M124" s="305" t="e">
        <f t="shared" si="31"/>
        <v>#REF!</v>
      </c>
      <c r="N124" s="305"/>
      <c r="O124" s="305"/>
      <c r="P124" s="305"/>
      <c r="Q124" s="305" t="e">
        <f t="shared" ref="Q124:X124" si="32">Q118-Q123</f>
        <v>#REF!</v>
      </c>
      <c r="R124" s="305" t="e">
        <f t="shared" si="32"/>
        <v>#REF!</v>
      </c>
      <c r="S124" s="305" t="e">
        <f t="shared" si="32"/>
        <v>#REF!</v>
      </c>
      <c r="T124" s="305" t="e">
        <f t="shared" si="32"/>
        <v>#REF!</v>
      </c>
      <c r="U124" s="305">
        <f t="shared" si="32"/>
        <v>278441.15999999997</v>
      </c>
      <c r="V124" s="305" t="e">
        <f t="shared" si="32"/>
        <v>#REF!</v>
      </c>
      <c r="W124" s="305" t="e">
        <f t="shared" si="32"/>
        <v>#REF!</v>
      </c>
      <c r="X124" s="305" t="e">
        <f t="shared" si="32"/>
        <v>#REF!</v>
      </c>
      <c r="Y124" s="305"/>
      <c r="Z124" s="305"/>
      <c r="AA124" s="305"/>
      <c r="AB124" s="305"/>
      <c r="AC124" s="305"/>
    </row>
    <row r="125" spans="1:32" s="728" customFormat="1" x14ac:dyDescent="0.2">
      <c r="C125" s="731"/>
      <c r="Q125" s="732"/>
      <c r="W125" s="305"/>
    </row>
  </sheetData>
  <mergeCells count="6">
    <mergeCell ref="G7:H7"/>
    <mergeCell ref="A2:X2"/>
    <mergeCell ref="A3:X3"/>
    <mergeCell ref="A4:X4"/>
    <mergeCell ref="A6:M6"/>
    <mergeCell ref="N6:W6"/>
  </mergeCells>
  <pageMargins left="0.27559055118110237" right="0.15748031496062992" top="0.31496062992125984" bottom="0.55118110236220474" header="0.19685039370078741" footer="0.35433070866141736"/>
  <pageSetup scale="44" fitToHeight="2" orientation="landscape" r:id="rId1"/>
  <headerFooter alignWithMargins="0">
    <oddFooter>&amp;LPrepared by:  Antonia Rimando&amp;CApproved by:  Chris Masters&amp;RPage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2CA9-DA7E-47E4-8731-999A080D6DFF}">
  <sheetPr>
    <pageSetUpPr fitToPage="1"/>
  </sheetPr>
  <dimension ref="A2:AC121"/>
  <sheetViews>
    <sheetView workbookViewId="0">
      <selection activeCell="C35" sqref="C35"/>
    </sheetView>
  </sheetViews>
  <sheetFormatPr defaultColWidth="8.85546875" defaultRowHeight="12.75" x14ac:dyDescent="0.2"/>
  <cols>
    <col min="1" max="1" width="7.7109375" style="728" customWidth="1"/>
    <col min="2" max="2" width="11.7109375" style="728" customWidth="1"/>
    <col min="3" max="3" width="6.42578125" style="731" customWidth="1"/>
    <col min="4" max="4" width="30.28515625" style="728" bestFit="1" customWidth="1"/>
    <col min="5" max="5" width="14.42578125" style="728" customWidth="1"/>
    <col min="6" max="6" width="13.85546875" style="728" bestFit="1" customWidth="1"/>
    <col min="7" max="7" width="13" style="728" customWidth="1"/>
    <col min="8" max="8" width="10.42578125" style="728" bestFit="1" customWidth="1"/>
    <col min="9" max="9" width="13.140625" style="728" customWidth="1"/>
    <col min="10" max="10" width="10.5703125" style="728" bestFit="1" customWidth="1"/>
    <col min="11" max="11" width="11" style="728" customWidth="1"/>
    <col min="12" max="12" width="13.7109375" style="728" bestFit="1" customWidth="1"/>
    <col min="13" max="13" width="9.85546875" style="728" bestFit="1" customWidth="1"/>
    <col min="14" max="14" width="7.28515625" style="728" bestFit="1" customWidth="1"/>
    <col min="15" max="15" width="29.5703125" style="728" customWidth="1"/>
    <col min="16" max="16" width="14.7109375" style="728" bestFit="1" customWidth="1"/>
    <col min="17" max="17" width="14.28515625" style="732" customWidth="1"/>
    <col min="18" max="18" width="12" style="728" customWidth="1"/>
    <col min="19" max="19" width="12.42578125" style="728" customWidth="1"/>
    <col min="20" max="20" width="11.7109375" style="728" customWidth="1"/>
    <col min="21" max="22" width="14" style="728" customWidth="1"/>
    <col min="23" max="23" width="13.7109375" style="305" bestFit="1" customWidth="1"/>
    <col min="24" max="24" width="3.85546875" style="728" customWidth="1"/>
    <col min="25" max="25" width="13.42578125" style="728" customWidth="1"/>
    <col min="26" max="26" width="11.42578125" style="728" bestFit="1" customWidth="1"/>
    <col min="27" max="16384" width="8.85546875" style="728"/>
  </cols>
  <sheetData>
    <row r="2" spans="1:27" x14ac:dyDescent="0.2">
      <c r="A2" s="1262" t="s">
        <v>312</v>
      </c>
      <c r="B2" s="1262"/>
      <c r="C2" s="1262"/>
      <c r="D2" s="1262"/>
      <c r="E2" s="1262"/>
      <c r="F2" s="1262"/>
      <c r="G2" s="1262"/>
      <c r="H2" s="1262"/>
      <c r="I2" s="1262"/>
      <c r="J2" s="1262"/>
      <c r="K2" s="1262"/>
      <c r="L2" s="1262"/>
      <c r="M2" s="1262"/>
      <c r="N2" s="1262"/>
      <c r="O2" s="1262"/>
      <c r="P2" s="1262"/>
      <c r="Q2" s="1262"/>
      <c r="R2" s="1262"/>
      <c r="S2" s="1262"/>
      <c r="T2" s="1262"/>
      <c r="U2" s="1262"/>
      <c r="V2" s="1262"/>
      <c r="W2" s="1262"/>
      <c r="X2" s="734"/>
      <c r="Y2" s="734"/>
    </row>
    <row r="3" spans="1:27" x14ac:dyDescent="0.2">
      <c r="A3" s="1262" t="s">
        <v>313</v>
      </c>
      <c r="B3" s="1262"/>
      <c r="C3" s="1262"/>
      <c r="D3" s="1262"/>
      <c r="E3" s="1262"/>
      <c r="F3" s="1262"/>
      <c r="G3" s="1262"/>
      <c r="H3" s="1262"/>
      <c r="I3" s="1262"/>
      <c r="J3" s="1262"/>
      <c r="K3" s="1262"/>
      <c r="L3" s="1262"/>
      <c r="M3" s="1262"/>
      <c r="N3" s="1262"/>
      <c r="O3" s="1262"/>
      <c r="P3" s="1262"/>
      <c r="Q3" s="1262"/>
      <c r="R3" s="1262"/>
      <c r="S3" s="1262"/>
      <c r="T3" s="1262"/>
      <c r="U3" s="1262"/>
      <c r="V3" s="1262"/>
      <c r="W3" s="1262"/>
      <c r="X3" s="734"/>
      <c r="Y3" s="734"/>
    </row>
    <row r="4" spans="1:27" x14ac:dyDescent="0.2">
      <c r="A4" s="1262" t="s">
        <v>610</v>
      </c>
      <c r="B4" s="1262"/>
      <c r="C4" s="1262"/>
      <c r="D4" s="1262"/>
      <c r="E4" s="1262"/>
      <c r="F4" s="1262"/>
      <c r="G4" s="1262"/>
      <c r="H4" s="1262"/>
      <c r="I4" s="1262"/>
      <c r="J4" s="1262"/>
      <c r="K4" s="1262"/>
      <c r="L4" s="1262"/>
      <c r="M4" s="1262"/>
      <c r="N4" s="1262"/>
      <c r="O4" s="1262"/>
      <c r="P4" s="1262"/>
      <c r="Q4" s="1262"/>
      <c r="R4" s="1262"/>
      <c r="S4" s="1262"/>
      <c r="T4" s="1262"/>
      <c r="U4" s="1262"/>
      <c r="V4" s="1262"/>
      <c r="W4" s="1262"/>
      <c r="X4" s="734"/>
      <c r="Y4" s="734"/>
    </row>
    <row r="5" spans="1:27" x14ac:dyDescent="0.2">
      <c r="W5" s="306"/>
    </row>
    <row r="6" spans="1:27" s="735" customFormat="1" ht="63.75" x14ac:dyDescent="0.2">
      <c r="A6" s="1263" t="s">
        <v>315</v>
      </c>
      <c r="B6" s="1264"/>
      <c r="C6" s="1264"/>
      <c r="D6" s="1264"/>
      <c r="E6" s="1264"/>
      <c r="F6" s="1264"/>
      <c r="G6" s="1264"/>
      <c r="H6" s="1264"/>
      <c r="I6" s="1264"/>
      <c r="J6" s="1264"/>
      <c r="K6" s="1264"/>
      <c r="L6" s="1265"/>
      <c r="M6" s="1266" t="s">
        <v>316</v>
      </c>
      <c r="N6" s="1267"/>
      <c r="O6" s="1267"/>
      <c r="P6" s="1267"/>
      <c r="Q6" s="1267"/>
      <c r="R6" s="1267"/>
      <c r="S6" s="1267"/>
      <c r="T6" s="1267"/>
      <c r="U6" s="1267"/>
      <c r="V6" s="1268"/>
      <c r="W6" s="307" t="s">
        <v>317</v>
      </c>
      <c r="Z6" s="726" t="s">
        <v>611</v>
      </c>
      <c r="AA6" s="726" t="s">
        <v>612</v>
      </c>
    </row>
    <row r="7" spans="1:27" s="735" customFormat="1" x14ac:dyDescent="0.2">
      <c r="A7" s="736"/>
      <c r="B7" s="737"/>
      <c r="C7" s="737" t="s">
        <v>318</v>
      </c>
      <c r="D7" s="737"/>
      <c r="E7" s="737" t="s">
        <v>319</v>
      </c>
      <c r="F7" s="1260" t="s">
        <v>22</v>
      </c>
      <c r="G7" s="1261"/>
      <c r="H7" s="737"/>
      <c r="I7" s="737" t="s">
        <v>320</v>
      </c>
      <c r="J7" s="737"/>
      <c r="K7" s="737" t="s">
        <v>321</v>
      </c>
      <c r="L7" s="738" t="s">
        <v>322</v>
      </c>
      <c r="M7" s="739"/>
      <c r="N7" s="739"/>
      <c r="O7" s="739"/>
      <c r="P7" s="739" t="s">
        <v>319</v>
      </c>
      <c r="Q7" s="740"/>
      <c r="R7" s="739"/>
      <c r="S7" s="739" t="s">
        <v>320</v>
      </c>
      <c r="T7" s="739"/>
      <c r="U7" s="739" t="s">
        <v>323</v>
      </c>
      <c r="V7" s="739" t="s">
        <v>322</v>
      </c>
      <c r="W7" s="308" t="s">
        <v>324</v>
      </c>
      <c r="Y7" s="483" t="s">
        <v>968</v>
      </c>
    </row>
    <row r="8" spans="1:27" s="735" customFormat="1" x14ac:dyDescent="0.2">
      <c r="A8" s="741" t="s">
        <v>325</v>
      </c>
      <c r="B8" s="742" t="s">
        <v>106</v>
      </c>
      <c r="C8" s="742" t="s">
        <v>327</v>
      </c>
      <c r="D8" s="742" t="s">
        <v>94</v>
      </c>
      <c r="E8" s="742" t="s">
        <v>328</v>
      </c>
      <c r="F8" s="741" t="s">
        <v>329</v>
      </c>
      <c r="G8" s="743" t="s">
        <v>330</v>
      </c>
      <c r="H8" s="744" t="s">
        <v>331</v>
      </c>
      <c r="I8" s="742" t="s">
        <v>332</v>
      </c>
      <c r="J8" s="742" t="s">
        <v>333</v>
      </c>
      <c r="K8" s="742" t="s">
        <v>334</v>
      </c>
      <c r="L8" s="743" t="s">
        <v>328</v>
      </c>
      <c r="M8" s="745" t="s">
        <v>335</v>
      </c>
      <c r="N8" s="745" t="s">
        <v>106</v>
      </c>
      <c r="O8" s="745" t="s">
        <v>94</v>
      </c>
      <c r="P8" s="745" t="s">
        <v>328</v>
      </c>
      <c r="Q8" s="746" t="s">
        <v>22</v>
      </c>
      <c r="R8" s="745" t="s">
        <v>331</v>
      </c>
      <c r="S8" s="745" t="s">
        <v>332</v>
      </c>
      <c r="T8" s="745" t="s">
        <v>333</v>
      </c>
      <c r="U8" s="745" t="s">
        <v>334</v>
      </c>
      <c r="V8" s="745" t="s">
        <v>328</v>
      </c>
      <c r="W8" s="309" t="s">
        <v>336</v>
      </c>
      <c r="Y8" s="483" t="s">
        <v>104</v>
      </c>
    </row>
    <row r="9" spans="1:27" s="735" customFormat="1" ht="15" customHeight="1" x14ac:dyDescent="0.2">
      <c r="A9" s="747"/>
      <c r="C9" s="733"/>
      <c r="E9" s="196"/>
      <c r="L9" s="748"/>
      <c r="P9" s="199"/>
      <c r="Q9" s="749"/>
      <c r="W9" s="310"/>
    </row>
    <row r="10" spans="1:27" x14ac:dyDescent="0.2">
      <c r="A10" s="201" t="s">
        <v>339</v>
      </c>
      <c r="B10" s="202" t="s">
        <v>340</v>
      </c>
      <c r="C10" s="204">
        <v>93</v>
      </c>
      <c r="D10" s="750" t="s">
        <v>30</v>
      </c>
      <c r="E10" s="206">
        <v>9879398.9900000002</v>
      </c>
      <c r="F10" s="207">
        <v>0</v>
      </c>
      <c r="G10" s="207">
        <v>0</v>
      </c>
      <c r="H10" s="207"/>
      <c r="I10" s="207">
        <v>0</v>
      </c>
      <c r="J10" s="207">
        <v>-25915</v>
      </c>
      <c r="K10" s="207"/>
      <c r="L10" s="208">
        <f t="shared" ref="L10:L52" si="0">SUM(E10:K10)</f>
        <v>9853483.9900000002</v>
      </c>
      <c r="P10" s="199">
        <v>0</v>
      </c>
      <c r="Q10" s="207"/>
      <c r="R10" s="207"/>
      <c r="S10" s="207"/>
      <c r="T10" s="207"/>
      <c r="U10" s="207"/>
      <c r="V10" s="207"/>
      <c r="W10" s="208">
        <f t="shared" ref="W10:W52" si="1">L10+V10</f>
        <v>9853483.9900000002</v>
      </c>
      <c r="Y10" s="728">
        <v>1805</v>
      </c>
      <c r="Z10" s="727">
        <f>'ERZ - 2014'!L10-E10</f>
        <v>0</v>
      </c>
      <c r="AA10" s="727">
        <f>'ERZ - 2014'!V10-P10</f>
        <v>0</v>
      </c>
    </row>
    <row r="11" spans="1:27" x14ac:dyDescent="0.2">
      <c r="A11" s="201" t="s">
        <v>130</v>
      </c>
      <c r="B11" s="202" t="s">
        <v>116</v>
      </c>
      <c r="C11" s="204">
        <v>1</v>
      </c>
      <c r="D11" s="750" t="s">
        <v>135</v>
      </c>
      <c r="E11" s="206">
        <v>23289597.809999999</v>
      </c>
      <c r="F11" s="207">
        <v>0</v>
      </c>
      <c r="G11" s="207">
        <v>580011.98</v>
      </c>
      <c r="H11" s="207"/>
      <c r="I11" s="207">
        <v>0</v>
      </c>
      <c r="J11" s="207">
        <v>0</v>
      </c>
      <c r="K11" s="207"/>
      <c r="L11" s="208">
        <f t="shared" si="0"/>
        <v>23869609.789999999</v>
      </c>
      <c r="M11" s="211" t="s">
        <v>342</v>
      </c>
      <c r="N11" s="211" t="s">
        <v>116</v>
      </c>
      <c r="O11" s="750" t="s">
        <v>343</v>
      </c>
      <c r="P11" s="199">
        <v>-1582005.38</v>
      </c>
      <c r="Q11" s="207">
        <v>-522420.91</v>
      </c>
      <c r="R11" s="207">
        <v>0</v>
      </c>
      <c r="S11" s="207">
        <v>0</v>
      </c>
      <c r="T11" s="207">
        <v>0</v>
      </c>
      <c r="U11" s="207">
        <v>0</v>
      </c>
      <c r="V11" s="207">
        <f t="shared" ref="V11:V52" si="2">SUM(P11:U11)</f>
        <v>-2104426.29</v>
      </c>
      <c r="W11" s="208">
        <f t="shared" si="1"/>
        <v>21765183.5</v>
      </c>
      <c r="Y11" s="728">
        <v>1808</v>
      </c>
      <c r="Z11" s="727">
        <f>'ERZ - 2014'!L11-E11</f>
        <v>0</v>
      </c>
      <c r="AA11" s="727">
        <f>'ERZ - 2014'!V11-P11</f>
        <v>0</v>
      </c>
    </row>
    <row r="12" spans="1:27" x14ac:dyDescent="0.2">
      <c r="A12" s="201" t="s">
        <v>130</v>
      </c>
      <c r="B12" s="202" t="s">
        <v>121</v>
      </c>
      <c r="C12" s="204">
        <v>1</v>
      </c>
      <c r="D12" s="750" t="s">
        <v>131</v>
      </c>
      <c r="E12" s="206">
        <v>14938349.329999998</v>
      </c>
      <c r="F12" s="207">
        <v>1941983.22</v>
      </c>
      <c r="G12" s="207">
        <v>0</v>
      </c>
      <c r="H12" s="207"/>
      <c r="I12" s="207">
        <v>0</v>
      </c>
      <c r="J12" s="207">
        <v>0</v>
      </c>
      <c r="K12" s="207"/>
      <c r="L12" s="208">
        <f t="shared" si="0"/>
        <v>16880332.549999997</v>
      </c>
      <c r="M12" s="211" t="s">
        <v>342</v>
      </c>
      <c r="N12" s="211" t="s">
        <v>121</v>
      </c>
      <c r="O12" s="750" t="s">
        <v>344</v>
      </c>
      <c r="P12" s="199">
        <v>-2197180.02</v>
      </c>
      <c r="Q12" s="207">
        <v>-876960.05</v>
      </c>
      <c r="R12" s="207">
        <v>0</v>
      </c>
      <c r="S12" s="207">
        <v>0</v>
      </c>
      <c r="T12" s="207">
        <v>0</v>
      </c>
      <c r="U12" s="207">
        <v>0</v>
      </c>
      <c r="V12" s="207">
        <f t="shared" si="2"/>
        <v>-3074140.0700000003</v>
      </c>
      <c r="W12" s="208">
        <f t="shared" si="1"/>
        <v>13806192.479999997</v>
      </c>
      <c r="Y12" s="728">
        <v>1808</v>
      </c>
      <c r="Z12" s="727">
        <f>'ERZ - 2014'!L12-E12</f>
        <v>0</v>
      </c>
      <c r="AA12" s="727">
        <f>'ERZ - 2014'!V12-P12</f>
        <v>0</v>
      </c>
    </row>
    <row r="13" spans="1:27" x14ac:dyDescent="0.2">
      <c r="A13" s="201" t="s">
        <v>345</v>
      </c>
      <c r="B13" s="202" t="s">
        <v>340</v>
      </c>
      <c r="C13" s="204">
        <v>47</v>
      </c>
      <c r="D13" s="750" t="s">
        <v>346</v>
      </c>
      <c r="E13" s="206">
        <v>62574986.439999998</v>
      </c>
      <c r="F13" s="207">
        <v>4665559.78</v>
      </c>
      <c r="G13" s="207">
        <v>363445.01</v>
      </c>
      <c r="H13" s="207"/>
      <c r="I13" s="207">
        <v>-252289.36</v>
      </c>
      <c r="J13" s="207">
        <v>0</v>
      </c>
      <c r="K13" s="207"/>
      <c r="L13" s="208">
        <f t="shared" si="0"/>
        <v>67351701.870000005</v>
      </c>
      <c r="M13" s="211" t="s">
        <v>347</v>
      </c>
      <c r="N13" s="211" t="s">
        <v>340</v>
      </c>
      <c r="O13" s="750" t="s">
        <v>348</v>
      </c>
      <c r="P13" s="199">
        <v>-7129797.1799999997</v>
      </c>
      <c r="Q13" s="207">
        <v>-2030099.38</v>
      </c>
      <c r="R13" s="207">
        <v>0</v>
      </c>
      <c r="S13" s="207">
        <v>33262.050000000003</v>
      </c>
      <c r="T13" s="207">
        <v>0</v>
      </c>
      <c r="U13" s="207">
        <v>0</v>
      </c>
      <c r="V13" s="207">
        <f t="shared" si="2"/>
        <v>-9126634.5099999979</v>
      </c>
      <c r="W13" s="208">
        <f t="shared" si="1"/>
        <v>58225067.360000007</v>
      </c>
      <c r="Y13" s="728">
        <v>1820</v>
      </c>
      <c r="Z13" s="727">
        <f>'ERZ - 2014'!L13-E13</f>
        <v>0</v>
      </c>
      <c r="AA13" s="727">
        <f>'ERZ - 2014'!V13-P13</f>
        <v>0</v>
      </c>
    </row>
    <row r="14" spans="1:27" x14ac:dyDescent="0.2">
      <c r="A14" s="201" t="s">
        <v>349</v>
      </c>
      <c r="B14" s="202" t="s">
        <v>340</v>
      </c>
      <c r="C14" s="204">
        <v>47</v>
      </c>
      <c r="D14" s="750" t="s">
        <v>350</v>
      </c>
      <c r="E14" s="206">
        <v>7709040.0200000005</v>
      </c>
      <c r="F14" s="207">
        <v>484338.01</v>
      </c>
      <c r="G14" s="207">
        <v>0</v>
      </c>
      <c r="H14" s="207"/>
      <c r="I14" s="207">
        <v>0</v>
      </c>
      <c r="J14" s="207">
        <v>0</v>
      </c>
      <c r="K14" s="207"/>
      <c r="L14" s="208">
        <f t="shared" si="0"/>
        <v>8193378.0300000003</v>
      </c>
      <c r="M14" s="211" t="s">
        <v>351</v>
      </c>
      <c r="N14" s="211" t="s">
        <v>340</v>
      </c>
      <c r="O14" s="750" t="s">
        <v>352</v>
      </c>
      <c r="P14" s="199">
        <v>-1640823.42</v>
      </c>
      <c r="Q14" s="207">
        <v>-442519.53</v>
      </c>
      <c r="R14" s="207">
        <v>0</v>
      </c>
      <c r="S14" s="207">
        <v>0</v>
      </c>
      <c r="T14" s="207">
        <v>0</v>
      </c>
      <c r="U14" s="207">
        <v>0</v>
      </c>
      <c r="V14" s="207">
        <f t="shared" si="2"/>
        <v>-2083342.95</v>
      </c>
      <c r="W14" s="208">
        <f t="shared" si="1"/>
        <v>6110035.0800000001</v>
      </c>
      <c r="Y14" s="728">
        <v>1835</v>
      </c>
      <c r="Z14" s="727">
        <f>'ERZ - 2014'!L14-E14</f>
        <v>0</v>
      </c>
      <c r="AA14" s="727">
        <f>'ERZ - 2014'!V14-P14</f>
        <v>0</v>
      </c>
    </row>
    <row r="15" spans="1:27" x14ac:dyDescent="0.2">
      <c r="A15" s="201" t="s">
        <v>353</v>
      </c>
      <c r="B15" s="202" t="s">
        <v>340</v>
      </c>
      <c r="C15" s="204">
        <v>47</v>
      </c>
      <c r="D15" s="750" t="s">
        <v>354</v>
      </c>
      <c r="E15" s="206">
        <v>8041760.7199999997</v>
      </c>
      <c r="F15" s="207">
        <v>1122276.75</v>
      </c>
      <c r="G15" s="207">
        <v>0</v>
      </c>
      <c r="H15" s="207"/>
      <c r="I15" s="207">
        <v>0</v>
      </c>
      <c r="J15" s="207">
        <v>0</v>
      </c>
      <c r="K15" s="207"/>
      <c r="L15" s="208">
        <f t="shared" si="0"/>
        <v>9164037.4699999988</v>
      </c>
      <c r="M15" s="211" t="s">
        <v>355</v>
      </c>
      <c r="N15" s="211" t="s">
        <v>340</v>
      </c>
      <c r="O15" s="750" t="s">
        <v>356</v>
      </c>
      <c r="P15" s="199">
        <v>-2304944.12</v>
      </c>
      <c r="Q15" s="207">
        <v>-662163.79</v>
      </c>
      <c r="R15" s="207">
        <v>0</v>
      </c>
      <c r="S15" s="207">
        <v>0</v>
      </c>
      <c r="T15" s="207">
        <v>0</v>
      </c>
      <c r="U15" s="207">
        <v>0</v>
      </c>
      <c r="V15" s="207">
        <f t="shared" si="2"/>
        <v>-2967107.91</v>
      </c>
      <c r="W15" s="208">
        <f t="shared" si="1"/>
        <v>6196929.5599999987</v>
      </c>
      <c r="Y15" s="728">
        <v>1980</v>
      </c>
      <c r="Z15" s="727">
        <f>'ERZ - 2014'!L15-E15</f>
        <v>0</v>
      </c>
      <c r="AA15" s="727">
        <f>'ERZ - 2014'!V15-P15</f>
        <v>0</v>
      </c>
    </row>
    <row r="16" spans="1:27" x14ac:dyDescent="0.2">
      <c r="A16" s="201" t="s">
        <v>357</v>
      </c>
      <c r="B16" s="202" t="s">
        <v>340</v>
      </c>
      <c r="C16" s="204">
        <v>47</v>
      </c>
      <c r="D16" s="750" t="s">
        <v>358</v>
      </c>
      <c r="E16" s="206">
        <v>33476324.450000003</v>
      </c>
      <c r="F16" s="207">
        <v>3341790.72</v>
      </c>
      <c r="G16" s="207">
        <v>0</v>
      </c>
      <c r="H16" s="207"/>
      <c r="I16" s="207">
        <v>-73278.86</v>
      </c>
      <c r="J16" s="207">
        <v>0</v>
      </c>
      <c r="K16" s="207"/>
      <c r="L16" s="208">
        <f t="shared" si="0"/>
        <v>36744836.310000002</v>
      </c>
      <c r="M16" s="211" t="s">
        <v>359</v>
      </c>
      <c r="N16" s="211" t="s">
        <v>340</v>
      </c>
      <c r="O16" s="750" t="s">
        <v>360</v>
      </c>
      <c r="P16" s="199">
        <v>-3058731.4000000004</v>
      </c>
      <c r="Q16" s="207">
        <v>-904461</v>
      </c>
      <c r="R16" s="207">
        <v>0</v>
      </c>
      <c r="S16" s="207">
        <v>11421.11</v>
      </c>
      <c r="T16" s="207">
        <v>0</v>
      </c>
      <c r="U16" s="207">
        <v>0</v>
      </c>
      <c r="V16" s="207">
        <f t="shared" si="2"/>
        <v>-3951771.2900000005</v>
      </c>
      <c r="W16" s="208">
        <f t="shared" si="1"/>
        <v>32793065.020000003</v>
      </c>
      <c r="Y16" s="728">
        <v>1830</v>
      </c>
      <c r="Z16" s="727">
        <f>'ERZ - 2014'!L16-E16</f>
        <v>0</v>
      </c>
      <c r="AA16" s="727">
        <f>'ERZ - 2014'!V16-P16</f>
        <v>0</v>
      </c>
    </row>
    <row r="17" spans="1:27" x14ac:dyDescent="0.2">
      <c r="A17" s="201" t="s">
        <v>361</v>
      </c>
      <c r="B17" s="202" t="s">
        <v>340</v>
      </c>
      <c r="C17" s="204">
        <v>47</v>
      </c>
      <c r="D17" s="750" t="s">
        <v>362</v>
      </c>
      <c r="E17" s="206">
        <v>71525965.390000001</v>
      </c>
      <c r="F17" s="207">
        <v>6370749.5600000005</v>
      </c>
      <c r="G17" s="207">
        <v>0</v>
      </c>
      <c r="H17" s="207"/>
      <c r="I17" s="207">
        <v>-33454.86</v>
      </c>
      <c r="J17" s="207">
        <v>0</v>
      </c>
      <c r="K17" s="207"/>
      <c r="L17" s="208">
        <f t="shared" si="0"/>
        <v>77863260.090000004</v>
      </c>
      <c r="M17" s="211" t="s">
        <v>363</v>
      </c>
      <c r="N17" s="211" t="s">
        <v>340</v>
      </c>
      <c r="O17" s="750" t="s">
        <v>364</v>
      </c>
      <c r="P17" s="199">
        <v>-5255576.3599999994</v>
      </c>
      <c r="Q17" s="207">
        <v>-1523560.16</v>
      </c>
      <c r="R17" s="207">
        <v>0</v>
      </c>
      <c r="S17" s="207">
        <v>4733.6400000000003</v>
      </c>
      <c r="T17" s="207">
        <v>0</v>
      </c>
      <c r="U17" s="207">
        <v>0</v>
      </c>
      <c r="V17" s="207">
        <f t="shared" si="2"/>
        <v>-6774402.8799999999</v>
      </c>
      <c r="W17" s="208">
        <f t="shared" si="1"/>
        <v>71088857.210000008</v>
      </c>
      <c r="Y17" s="728">
        <v>1830</v>
      </c>
      <c r="Z17" s="727">
        <f>'ERZ - 2014'!L17-E17</f>
        <v>0</v>
      </c>
      <c r="AA17" s="727">
        <f>'ERZ - 2014'!V17-P17</f>
        <v>0</v>
      </c>
    </row>
    <row r="18" spans="1:27" x14ac:dyDescent="0.2">
      <c r="A18" s="201" t="s">
        <v>365</v>
      </c>
      <c r="B18" s="202" t="s">
        <v>340</v>
      </c>
      <c r="C18" s="204">
        <v>47</v>
      </c>
      <c r="D18" s="750" t="s">
        <v>366</v>
      </c>
      <c r="E18" s="206">
        <v>14404508.780000001</v>
      </c>
      <c r="F18" s="207">
        <v>3584055.43</v>
      </c>
      <c r="G18" s="207">
        <v>0</v>
      </c>
      <c r="H18" s="207"/>
      <c r="I18" s="207">
        <v>-249787.92</v>
      </c>
      <c r="J18" s="207">
        <v>0</v>
      </c>
      <c r="K18" s="207"/>
      <c r="L18" s="208">
        <f t="shared" si="0"/>
        <v>17738776.289999999</v>
      </c>
      <c r="M18" s="211" t="s">
        <v>367</v>
      </c>
      <c r="N18" s="211" t="s">
        <v>340</v>
      </c>
      <c r="O18" s="750" t="s">
        <v>368</v>
      </c>
      <c r="P18" s="199">
        <v>-1195870.83</v>
      </c>
      <c r="Q18" s="207">
        <v>-408062.56</v>
      </c>
      <c r="R18" s="207">
        <v>0</v>
      </c>
      <c r="S18" s="207">
        <v>35434.870000000003</v>
      </c>
      <c r="T18" s="207">
        <v>0</v>
      </c>
      <c r="U18" s="207">
        <v>0</v>
      </c>
      <c r="V18" s="207">
        <f t="shared" si="2"/>
        <v>-1568498.52</v>
      </c>
      <c r="W18" s="208">
        <f t="shared" si="1"/>
        <v>16170277.77</v>
      </c>
      <c r="Y18" s="728">
        <v>1850</v>
      </c>
      <c r="Z18" s="727">
        <f>'ERZ - 2014'!L18-E18</f>
        <v>0</v>
      </c>
      <c r="AA18" s="727">
        <f>'ERZ - 2014'!V18-P18</f>
        <v>0</v>
      </c>
    </row>
    <row r="19" spans="1:27" x14ac:dyDescent="0.2">
      <c r="A19" s="201" t="s">
        <v>365</v>
      </c>
      <c r="B19" s="202" t="s">
        <v>144</v>
      </c>
      <c r="C19" s="204">
        <v>47</v>
      </c>
      <c r="D19" s="212" t="s">
        <v>369</v>
      </c>
      <c r="E19" s="199">
        <v>911660.99</v>
      </c>
      <c r="F19" s="207">
        <v>470828.15</v>
      </c>
      <c r="G19" s="207">
        <v>-32876.61</v>
      </c>
      <c r="H19" s="207"/>
      <c r="I19" s="207">
        <v>0</v>
      </c>
      <c r="J19" s="207">
        <v>0</v>
      </c>
      <c r="K19" s="207"/>
      <c r="L19" s="208">
        <f>SUM(E19:K19)</f>
        <v>1349612.53</v>
      </c>
      <c r="M19" s="211"/>
      <c r="N19" s="211"/>
      <c r="O19" s="750"/>
      <c r="P19" s="199"/>
      <c r="Q19" s="207"/>
      <c r="R19" s="207"/>
      <c r="S19" s="207"/>
      <c r="T19" s="207"/>
      <c r="U19" s="207"/>
      <c r="V19" s="207"/>
      <c r="W19" s="208">
        <f>L19+V19</f>
        <v>1349612.53</v>
      </c>
      <c r="Y19" s="728">
        <v>1850</v>
      </c>
      <c r="Z19" s="727">
        <f>'ERZ - 2014'!L19-E19</f>
        <v>0</v>
      </c>
      <c r="AA19" s="727">
        <f>'ERZ - 2014'!V19-P19</f>
        <v>0</v>
      </c>
    </row>
    <row r="20" spans="1:27" x14ac:dyDescent="0.2">
      <c r="A20" s="201" t="s">
        <v>370</v>
      </c>
      <c r="B20" s="202" t="s">
        <v>340</v>
      </c>
      <c r="C20" s="204">
        <v>47</v>
      </c>
      <c r="D20" s="750" t="s">
        <v>371</v>
      </c>
      <c r="E20" s="206">
        <v>18798368.059999999</v>
      </c>
      <c r="F20" s="207">
        <v>1767853.55</v>
      </c>
      <c r="G20" s="207">
        <v>0</v>
      </c>
      <c r="H20" s="207"/>
      <c r="I20" s="207">
        <v>-134175.97</v>
      </c>
      <c r="J20" s="207">
        <v>0</v>
      </c>
      <c r="K20" s="207"/>
      <c r="L20" s="208">
        <f t="shared" si="0"/>
        <v>20432045.640000001</v>
      </c>
      <c r="M20" s="211" t="s">
        <v>372</v>
      </c>
      <c r="N20" s="211" t="s">
        <v>340</v>
      </c>
      <c r="O20" s="750" t="s">
        <v>373</v>
      </c>
      <c r="P20" s="199">
        <v>-1969744.5299999998</v>
      </c>
      <c r="Q20" s="207">
        <v>-577323.43999999994</v>
      </c>
      <c r="R20" s="207">
        <v>0</v>
      </c>
      <c r="S20" s="207">
        <v>22988.69</v>
      </c>
      <c r="T20" s="207">
        <v>0</v>
      </c>
      <c r="U20" s="207">
        <v>0</v>
      </c>
      <c r="V20" s="207">
        <f t="shared" si="2"/>
        <v>-2524079.2799999998</v>
      </c>
      <c r="W20" s="208">
        <f t="shared" si="1"/>
        <v>17907966.359999999</v>
      </c>
      <c r="Y20" s="728">
        <v>1835</v>
      </c>
      <c r="Z20" s="727">
        <f>'ERZ - 2014'!L20-E20</f>
        <v>0</v>
      </c>
      <c r="AA20" s="727">
        <f>'ERZ - 2014'!V20-P20</f>
        <v>0</v>
      </c>
    </row>
    <row r="21" spans="1:27" x14ac:dyDescent="0.2">
      <c r="A21" s="201" t="s">
        <v>374</v>
      </c>
      <c r="B21" s="202" t="s">
        <v>340</v>
      </c>
      <c r="C21" s="204">
        <v>47</v>
      </c>
      <c r="D21" s="750" t="s">
        <v>375</v>
      </c>
      <c r="E21" s="206">
        <v>678418.25000000012</v>
      </c>
      <c r="F21" s="207">
        <v>56528.03</v>
      </c>
      <c r="G21" s="207">
        <v>0</v>
      </c>
      <c r="H21" s="207"/>
      <c r="I21" s="207">
        <v>0</v>
      </c>
      <c r="J21" s="207">
        <v>0</v>
      </c>
      <c r="K21" s="207"/>
      <c r="L21" s="208">
        <f t="shared" si="0"/>
        <v>734946.28000000014</v>
      </c>
      <c r="M21" s="211" t="s">
        <v>376</v>
      </c>
      <c r="N21" s="211" t="s">
        <v>340</v>
      </c>
      <c r="O21" s="750" t="s">
        <v>377</v>
      </c>
      <c r="P21" s="199">
        <v>-287670.05</v>
      </c>
      <c r="Q21" s="207">
        <v>-70528.259999999995</v>
      </c>
      <c r="R21" s="207">
        <v>0</v>
      </c>
      <c r="S21" s="207">
        <v>0</v>
      </c>
      <c r="T21" s="207">
        <v>0</v>
      </c>
      <c r="U21" s="207">
        <v>0</v>
      </c>
      <c r="V21" s="207">
        <f t="shared" si="2"/>
        <v>-358198.31</v>
      </c>
      <c r="W21" s="208">
        <f t="shared" si="1"/>
        <v>376747.97000000015</v>
      </c>
      <c r="Y21" s="728">
        <v>1980</v>
      </c>
      <c r="Z21" s="727">
        <f>'ERZ - 2014'!L21-E21</f>
        <v>0</v>
      </c>
      <c r="AA21" s="727">
        <f>'ERZ - 2014'!V21-P21</f>
        <v>0</v>
      </c>
    </row>
    <row r="22" spans="1:27" x14ac:dyDescent="0.2">
      <c r="A22" s="201" t="s">
        <v>378</v>
      </c>
      <c r="B22" s="202" t="s">
        <v>340</v>
      </c>
      <c r="C22" s="204">
        <v>47</v>
      </c>
      <c r="D22" s="750" t="s">
        <v>379</v>
      </c>
      <c r="E22" s="206">
        <v>176043008.85999998</v>
      </c>
      <c r="F22" s="207">
        <v>19796831.449999999</v>
      </c>
      <c r="G22" s="207">
        <v>0</v>
      </c>
      <c r="H22" s="207"/>
      <c r="I22" s="207">
        <v>-497383.19</v>
      </c>
      <c r="J22" s="207">
        <v>0</v>
      </c>
      <c r="K22" s="207"/>
      <c r="L22" s="208">
        <f t="shared" si="0"/>
        <v>195342457.11999997</v>
      </c>
      <c r="M22" s="211" t="s">
        <v>380</v>
      </c>
      <c r="N22" s="211" t="s">
        <v>340</v>
      </c>
      <c r="O22" s="750" t="s">
        <v>381</v>
      </c>
      <c r="P22" s="199">
        <v>-20996705.860000003</v>
      </c>
      <c r="Q22" s="207">
        <v>-6109158.4800000004</v>
      </c>
      <c r="R22" s="207">
        <v>0</v>
      </c>
      <c r="S22" s="207">
        <v>102466.59</v>
      </c>
      <c r="T22" s="207">
        <v>0</v>
      </c>
      <c r="U22" s="207">
        <v>0</v>
      </c>
      <c r="V22" s="207">
        <f t="shared" si="2"/>
        <v>-27003397.750000004</v>
      </c>
      <c r="W22" s="208">
        <f t="shared" si="1"/>
        <v>168339059.36999997</v>
      </c>
      <c r="Y22" s="728">
        <v>1845</v>
      </c>
      <c r="Z22" s="727">
        <f>'ERZ - 2014'!L22-E22</f>
        <v>0</v>
      </c>
      <c r="AA22" s="727">
        <f>'ERZ - 2014'!V22-P22</f>
        <v>0</v>
      </c>
    </row>
    <row r="23" spans="1:27" x14ac:dyDescent="0.2">
      <c r="A23" s="201" t="s">
        <v>382</v>
      </c>
      <c r="B23" s="202" t="s">
        <v>340</v>
      </c>
      <c r="C23" s="204">
        <v>47</v>
      </c>
      <c r="D23" s="750" t="s">
        <v>613</v>
      </c>
      <c r="E23" s="206">
        <v>56311697.18</v>
      </c>
      <c r="F23" s="207">
        <v>8043376.4800000004</v>
      </c>
      <c r="G23" s="207">
        <v>0</v>
      </c>
      <c r="H23" s="207"/>
      <c r="I23" s="207">
        <v>-395373.1</v>
      </c>
      <c r="J23" s="207">
        <v>0</v>
      </c>
      <c r="K23" s="207"/>
      <c r="L23" s="208">
        <f t="shared" si="0"/>
        <v>63959700.559999995</v>
      </c>
      <c r="M23" s="211" t="s">
        <v>384</v>
      </c>
      <c r="N23" s="211" t="s">
        <v>340</v>
      </c>
      <c r="O23" s="750" t="s">
        <v>614</v>
      </c>
      <c r="P23" s="199">
        <v>-8449150.5399999991</v>
      </c>
      <c r="Q23" s="207">
        <v>-2367377.6700000004</v>
      </c>
      <c r="R23" s="207">
        <v>0</v>
      </c>
      <c r="S23" s="207">
        <v>106477.47</v>
      </c>
      <c r="T23" s="207">
        <v>0</v>
      </c>
      <c r="U23" s="207">
        <v>0</v>
      </c>
      <c r="V23" s="207">
        <f t="shared" si="2"/>
        <v>-10710050.739999998</v>
      </c>
      <c r="W23" s="208">
        <f t="shared" si="1"/>
        <v>53249649.819999993</v>
      </c>
      <c r="Y23" s="728">
        <v>1850</v>
      </c>
      <c r="Z23" s="727">
        <f>'ERZ - 2014'!L23-E23</f>
        <v>0</v>
      </c>
      <c r="AA23" s="727">
        <f>'ERZ - 2014'!V23-P23</f>
        <v>0</v>
      </c>
    </row>
    <row r="24" spans="1:27" x14ac:dyDescent="0.2">
      <c r="A24" s="201" t="s">
        <v>382</v>
      </c>
      <c r="B24" s="202" t="s">
        <v>144</v>
      </c>
      <c r="C24" s="204">
        <v>47</v>
      </c>
      <c r="D24" s="202" t="s">
        <v>615</v>
      </c>
      <c r="E24" s="199">
        <v>2140299.36</v>
      </c>
      <c r="F24" s="207">
        <v>1294292.8800000001</v>
      </c>
      <c r="G24" s="207">
        <v>-64204.69</v>
      </c>
      <c r="H24" s="207"/>
      <c r="I24" s="207">
        <v>0</v>
      </c>
      <c r="J24" s="207">
        <v>0</v>
      </c>
      <c r="K24" s="207"/>
      <c r="L24" s="208">
        <f>SUM(E24:K24)</f>
        <v>3370387.5500000003</v>
      </c>
      <c r="M24" s="211"/>
      <c r="N24" s="211"/>
      <c r="O24" s="750"/>
      <c r="P24" s="199"/>
      <c r="Q24" s="207"/>
      <c r="R24" s="207"/>
      <c r="S24" s="207"/>
      <c r="T24" s="207"/>
      <c r="U24" s="207"/>
      <c r="V24" s="207"/>
      <c r="W24" s="208">
        <f t="shared" si="1"/>
        <v>3370387.5500000003</v>
      </c>
      <c r="Y24" s="728">
        <v>1850</v>
      </c>
      <c r="Z24" s="727">
        <f>'ERZ - 2014'!L24-E24</f>
        <v>0</v>
      </c>
      <c r="AA24" s="727">
        <f>'ERZ - 2014'!V24-P24</f>
        <v>0</v>
      </c>
    </row>
    <row r="25" spans="1:27" x14ac:dyDescent="0.2">
      <c r="A25" s="201" t="s">
        <v>387</v>
      </c>
      <c r="B25" s="202" t="s">
        <v>340</v>
      </c>
      <c r="C25" s="204">
        <v>47</v>
      </c>
      <c r="D25" s="750" t="s">
        <v>388</v>
      </c>
      <c r="E25" s="206">
        <v>45397344.829999998</v>
      </c>
      <c r="F25" s="207">
        <v>5862482.96</v>
      </c>
      <c r="G25" s="207">
        <v>0</v>
      </c>
      <c r="H25" s="207"/>
      <c r="I25" s="207">
        <v>-12233.2</v>
      </c>
      <c r="J25" s="207">
        <v>0</v>
      </c>
      <c r="K25" s="207"/>
      <c r="L25" s="208">
        <f t="shared" si="0"/>
        <v>51247594.589999996</v>
      </c>
      <c r="M25" s="211" t="s">
        <v>389</v>
      </c>
      <c r="N25" s="211" t="s">
        <v>340</v>
      </c>
      <c r="O25" s="750" t="s">
        <v>390</v>
      </c>
      <c r="P25" s="199">
        <v>-3794853.2199999997</v>
      </c>
      <c r="Q25" s="207">
        <v>-1155452.28</v>
      </c>
      <c r="R25" s="207">
        <v>0</v>
      </c>
      <c r="S25" s="207">
        <v>1746.88</v>
      </c>
      <c r="T25" s="207">
        <v>0</v>
      </c>
      <c r="U25" s="207">
        <v>0</v>
      </c>
      <c r="V25" s="207">
        <f t="shared" si="2"/>
        <v>-4948558.62</v>
      </c>
      <c r="W25" s="208">
        <f t="shared" si="1"/>
        <v>46299035.969999999</v>
      </c>
      <c r="Y25" s="728">
        <v>1840</v>
      </c>
      <c r="Z25" s="727">
        <f>'ERZ - 2014'!L25-E25</f>
        <v>0</v>
      </c>
      <c r="AA25" s="727">
        <f>'ERZ - 2014'!V25-P25</f>
        <v>0</v>
      </c>
    </row>
    <row r="26" spans="1:27" x14ac:dyDescent="0.2">
      <c r="A26" s="201" t="s">
        <v>192</v>
      </c>
      <c r="B26" s="202" t="s">
        <v>340</v>
      </c>
      <c r="C26" s="204">
        <v>47</v>
      </c>
      <c r="D26" s="750" t="s">
        <v>193</v>
      </c>
      <c r="E26" s="206">
        <v>9396529.9399999995</v>
      </c>
      <c r="F26" s="207">
        <v>1019928.47</v>
      </c>
      <c r="G26" s="207">
        <v>0</v>
      </c>
      <c r="H26" s="207"/>
      <c r="I26" s="207">
        <v>-27739.52</v>
      </c>
      <c r="J26" s="207">
        <v>0</v>
      </c>
      <c r="K26" s="207"/>
      <c r="L26" s="208">
        <f t="shared" si="0"/>
        <v>10388718.890000001</v>
      </c>
      <c r="M26" s="211" t="s">
        <v>391</v>
      </c>
      <c r="N26" s="211" t="s">
        <v>340</v>
      </c>
      <c r="O26" s="750" t="s">
        <v>392</v>
      </c>
      <c r="P26" s="199">
        <v>-3244135.67</v>
      </c>
      <c r="Q26" s="207">
        <v>-679176.20000000007</v>
      </c>
      <c r="R26" s="207">
        <v>0</v>
      </c>
      <c r="S26" s="207">
        <v>14346.21</v>
      </c>
      <c r="T26" s="207">
        <v>0</v>
      </c>
      <c r="U26" s="207">
        <v>0</v>
      </c>
      <c r="V26" s="207">
        <f t="shared" si="2"/>
        <v>-3908965.66</v>
      </c>
      <c r="W26" s="208">
        <f t="shared" si="1"/>
        <v>6479753.2300000004</v>
      </c>
      <c r="Y26" s="728">
        <v>1840</v>
      </c>
      <c r="Z26" s="727">
        <f>'ERZ - 2014'!L26-E26</f>
        <v>0</v>
      </c>
      <c r="AA26" s="727">
        <f>'ERZ - 2014'!V26-P26</f>
        <v>0</v>
      </c>
    </row>
    <row r="27" spans="1:27" x14ac:dyDescent="0.2">
      <c r="A27" s="201" t="s">
        <v>196</v>
      </c>
      <c r="B27" s="202" t="s">
        <v>340</v>
      </c>
      <c r="C27" s="204">
        <v>47</v>
      </c>
      <c r="D27" s="750" t="s">
        <v>393</v>
      </c>
      <c r="E27" s="206">
        <v>3011493.4699999997</v>
      </c>
      <c r="F27" s="207">
        <v>689268.57</v>
      </c>
      <c r="G27" s="207">
        <v>0</v>
      </c>
      <c r="H27" s="207"/>
      <c r="I27" s="207">
        <v>-49823.83</v>
      </c>
      <c r="J27" s="207">
        <v>0</v>
      </c>
      <c r="K27" s="207"/>
      <c r="L27" s="208">
        <f t="shared" si="0"/>
        <v>3650938.2099999995</v>
      </c>
      <c r="M27" s="211" t="s">
        <v>394</v>
      </c>
      <c r="N27" s="211" t="s">
        <v>340</v>
      </c>
      <c r="O27" s="750" t="s">
        <v>395</v>
      </c>
      <c r="P27" s="199">
        <v>-670122.43000000005</v>
      </c>
      <c r="Q27" s="207">
        <v>-189935.75999999998</v>
      </c>
      <c r="R27" s="207">
        <v>0</v>
      </c>
      <c r="S27" s="207">
        <v>25160.080000000002</v>
      </c>
      <c r="T27" s="207">
        <v>0</v>
      </c>
      <c r="U27" s="207">
        <v>0</v>
      </c>
      <c r="V27" s="207">
        <f t="shared" si="2"/>
        <v>-834898.1100000001</v>
      </c>
      <c r="W27" s="208">
        <f t="shared" si="1"/>
        <v>2816040.0999999996</v>
      </c>
      <c r="Y27" s="728">
        <v>1845</v>
      </c>
      <c r="Z27" s="727">
        <f>'ERZ - 2014'!L27-E27</f>
        <v>0</v>
      </c>
      <c r="AA27" s="727">
        <f>'ERZ - 2014'!V27-P27</f>
        <v>0</v>
      </c>
    </row>
    <row r="28" spans="1:27" x14ac:dyDescent="0.2">
      <c r="A28" s="201" t="s">
        <v>196</v>
      </c>
      <c r="B28" s="202" t="s">
        <v>144</v>
      </c>
      <c r="C28" s="204">
        <v>47</v>
      </c>
      <c r="D28" s="202" t="s">
        <v>197</v>
      </c>
      <c r="E28" s="199">
        <v>89803.77</v>
      </c>
      <c r="F28" s="207">
        <v>-21352.68</v>
      </c>
      <c r="G28" s="207">
        <v>0</v>
      </c>
      <c r="H28" s="207"/>
      <c r="I28" s="207">
        <v>0</v>
      </c>
      <c r="J28" s="207">
        <v>0</v>
      </c>
      <c r="K28" s="207"/>
      <c r="L28" s="208">
        <f t="shared" si="0"/>
        <v>68451.09</v>
      </c>
      <c r="M28" s="211"/>
      <c r="N28" s="211"/>
      <c r="O28" s="750"/>
      <c r="P28" s="199"/>
      <c r="Q28" s="207"/>
      <c r="R28" s="207"/>
      <c r="S28" s="207"/>
      <c r="T28" s="207"/>
      <c r="U28" s="207"/>
      <c r="V28" s="207"/>
      <c r="W28" s="208">
        <f t="shared" si="1"/>
        <v>68451.09</v>
      </c>
      <c r="Y28" s="728">
        <v>1845</v>
      </c>
      <c r="Z28" s="727">
        <f>'ERZ - 2014'!L28-E28</f>
        <v>0</v>
      </c>
      <c r="AA28" s="727">
        <f>'ERZ - 2014'!V28-P28</f>
        <v>0</v>
      </c>
    </row>
    <row r="29" spans="1:27" x14ac:dyDescent="0.2">
      <c r="A29" s="201" t="s">
        <v>396</v>
      </c>
      <c r="B29" s="202" t="s">
        <v>340</v>
      </c>
      <c r="C29" s="204">
        <v>47</v>
      </c>
      <c r="D29" s="750" t="s">
        <v>397</v>
      </c>
      <c r="E29" s="206">
        <v>4217304.51</v>
      </c>
      <c r="F29" s="207">
        <v>1632151.71</v>
      </c>
      <c r="G29" s="207">
        <v>0</v>
      </c>
      <c r="H29" s="207"/>
      <c r="I29" s="207">
        <v>0</v>
      </c>
      <c r="J29" s="207">
        <v>0</v>
      </c>
      <c r="K29" s="207"/>
      <c r="L29" s="208">
        <f t="shared" si="0"/>
        <v>5849456.2199999997</v>
      </c>
      <c r="M29" s="211" t="s">
        <v>398</v>
      </c>
      <c r="N29" s="211" t="s">
        <v>340</v>
      </c>
      <c r="O29" s="750" t="s">
        <v>399</v>
      </c>
      <c r="P29" s="199">
        <v>-211693.37</v>
      </c>
      <c r="Q29" s="207">
        <v>-144143.93</v>
      </c>
      <c r="R29" s="207">
        <v>0</v>
      </c>
      <c r="S29" s="207">
        <v>0</v>
      </c>
      <c r="T29" s="207">
        <v>0</v>
      </c>
      <c r="U29" s="207">
        <v>0</v>
      </c>
      <c r="V29" s="207">
        <f t="shared" si="2"/>
        <v>-355837.3</v>
      </c>
      <c r="W29" s="208">
        <f t="shared" si="1"/>
        <v>5493618.9199999999</v>
      </c>
      <c r="Y29" s="728">
        <v>1845</v>
      </c>
      <c r="Z29" s="727">
        <f>'ERZ - 2014'!L29-E29</f>
        <v>0</v>
      </c>
      <c r="AA29" s="727">
        <f>'ERZ - 2014'!V29-P29</f>
        <v>0</v>
      </c>
    </row>
    <row r="30" spans="1:27" x14ac:dyDescent="0.2">
      <c r="A30" s="201" t="s">
        <v>396</v>
      </c>
      <c r="B30" s="202" t="s">
        <v>144</v>
      </c>
      <c r="C30" s="204">
        <v>47</v>
      </c>
      <c r="D30" s="202" t="s">
        <v>400</v>
      </c>
      <c r="E30" s="199">
        <v>730187.07</v>
      </c>
      <c r="F30" s="207">
        <v>2190386.9</v>
      </c>
      <c r="G30" s="207">
        <v>-269732</v>
      </c>
      <c r="H30" s="207"/>
      <c r="I30" s="207">
        <v>0</v>
      </c>
      <c r="J30" s="207">
        <v>0</v>
      </c>
      <c r="K30" s="207"/>
      <c r="L30" s="208">
        <f t="shared" si="0"/>
        <v>2650841.9699999997</v>
      </c>
      <c r="M30" s="211"/>
      <c r="N30" s="211"/>
      <c r="O30" s="750"/>
      <c r="P30" s="199"/>
      <c r="Q30" s="207"/>
      <c r="R30" s="207"/>
      <c r="S30" s="207"/>
      <c r="T30" s="207"/>
      <c r="U30" s="207"/>
      <c r="V30" s="207"/>
      <c r="W30" s="208">
        <f t="shared" si="1"/>
        <v>2650841.9699999997</v>
      </c>
      <c r="Y30" s="728">
        <v>1845</v>
      </c>
      <c r="Z30" s="727">
        <f>'ERZ - 2014'!L30-E30</f>
        <v>0</v>
      </c>
      <c r="AA30" s="727">
        <f>'ERZ - 2014'!V30-P30</f>
        <v>0</v>
      </c>
    </row>
    <row r="31" spans="1:27" x14ac:dyDescent="0.2">
      <c r="A31" s="215">
        <v>120250</v>
      </c>
      <c r="B31" s="202"/>
      <c r="C31" s="204">
        <v>47</v>
      </c>
      <c r="D31" s="212" t="s">
        <v>401</v>
      </c>
      <c r="E31" s="199">
        <v>101904.6</v>
      </c>
      <c r="F31" s="207">
        <v>312642.48</v>
      </c>
      <c r="G31" s="207">
        <v>0</v>
      </c>
      <c r="H31" s="207"/>
      <c r="I31" s="207">
        <v>0</v>
      </c>
      <c r="J31" s="207">
        <v>0</v>
      </c>
      <c r="K31" s="207"/>
      <c r="L31" s="208">
        <f t="shared" si="0"/>
        <v>414547.07999999996</v>
      </c>
      <c r="M31" s="216">
        <v>126250</v>
      </c>
      <c r="N31" s="211"/>
      <c r="O31" s="217" t="s">
        <v>402</v>
      </c>
      <c r="P31" s="199">
        <v>-1455.78</v>
      </c>
      <c r="Q31" s="207">
        <v>-7377.88</v>
      </c>
      <c r="R31" s="207">
        <v>0</v>
      </c>
      <c r="S31" s="207">
        <v>0</v>
      </c>
      <c r="T31" s="207">
        <v>0</v>
      </c>
      <c r="U31" s="207">
        <v>0</v>
      </c>
      <c r="V31" s="207">
        <f t="shared" si="2"/>
        <v>-8833.66</v>
      </c>
      <c r="W31" s="208">
        <f t="shared" si="1"/>
        <v>405713.42</v>
      </c>
      <c r="Y31" s="728">
        <v>1860</v>
      </c>
      <c r="Z31" s="727">
        <f>'ERZ - 2014'!L31-E31</f>
        <v>0</v>
      </c>
      <c r="AA31" s="727">
        <f>'ERZ - 2014'!V31-P31</f>
        <v>0</v>
      </c>
    </row>
    <row r="32" spans="1:27" x14ac:dyDescent="0.2">
      <c r="A32" s="215">
        <v>120250</v>
      </c>
      <c r="B32" s="202" t="s">
        <v>144</v>
      </c>
      <c r="C32" s="204">
        <v>47</v>
      </c>
      <c r="D32" s="202" t="s">
        <v>403</v>
      </c>
      <c r="E32" s="199">
        <v>338122.17</v>
      </c>
      <c r="F32" s="207">
        <v>-18806.84</v>
      </c>
      <c r="G32" s="207">
        <v>0</v>
      </c>
      <c r="H32" s="207"/>
      <c r="I32" s="207">
        <v>0</v>
      </c>
      <c r="J32" s="207">
        <v>0</v>
      </c>
      <c r="K32" s="207"/>
      <c r="L32" s="208">
        <f t="shared" si="0"/>
        <v>319315.32999999996</v>
      </c>
      <c r="M32" s="216"/>
      <c r="N32" s="211"/>
      <c r="O32" s="217"/>
      <c r="P32" s="199"/>
      <c r="Q32" s="207"/>
      <c r="R32" s="207"/>
      <c r="S32" s="207"/>
      <c r="T32" s="207"/>
      <c r="U32" s="207"/>
      <c r="V32" s="207"/>
      <c r="W32" s="208">
        <f t="shared" si="1"/>
        <v>319315.32999999996</v>
      </c>
      <c r="Y32" s="728">
        <v>1860</v>
      </c>
      <c r="Z32" s="727">
        <f>'ERZ - 2014'!L32-E32</f>
        <v>0</v>
      </c>
      <c r="AA32" s="727">
        <f>'ERZ - 2014'!V32-P32</f>
        <v>0</v>
      </c>
    </row>
    <row r="33" spans="1:27" x14ac:dyDescent="0.2">
      <c r="A33" s="201" t="s">
        <v>404</v>
      </c>
      <c r="B33" s="202" t="s">
        <v>340</v>
      </c>
      <c r="C33" s="204">
        <v>47</v>
      </c>
      <c r="D33" s="750" t="s">
        <v>405</v>
      </c>
      <c r="E33" s="206">
        <v>4492118.4999999991</v>
      </c>
      <c r="F33" s="207">
        <v>130032.17</v>
      </c>
      <c r="G33" s="207">
        <v>0</v>
      </c>
      <c r="H33" s="207"/>
      <c r="I33" s="207">
        <v>-129313.97</v>
      </c>
      <c r="J33" s="207">
        <v>0</v>
      </c>
      <c r="K33" s="207"/>
      <c r="L33" s="208">
        <f t="shared" si="0"/>
        <v>4492836.6999999993</v>
      </c>
      <c r="M33" s="211" t="s">
        <v>406</v>
      </c>
      <c r="N33" s="211" t="s">
        <v>340</v>
      </c>
      <c r="O33" s="750" t="s">
        <v>407</v>
      </c>
      <c r="P33" s="199">
        <v>-793089.89000000013</v>
      </c>
      <c r="Q33" s="207">
        <v>-205771.07</v>
      </c>
      <c r="R33" s="207">
        <v>0</v>
      </c>
      <c r="S33" s="207">
        <v>29873.97</v>
      </c>
      <c r="T33" s="207">
        <v>0</v>
      </c>
      <c r="U33" s="207">
        <v>0</v>
      </c>
      <c r="V33" s="207">
        <f t="shared" si="2"/>
        <v>-968986.99000000022</v>
      </c>
      <c r="W33" s="208">
        <f t="shared" si="1"/>
        <v>3523849.709999999</v>
      </c>
      <c r="Y33" s="728">
        <v>1860</v>
      </c>
      <c r="Z33" s="727">
        <f>'ERZ - 2014'!L33-E33</f>
        <v>0</v>
      </c>
      <c r="AA33" s="727">
        <f>'ERZ - 2014'!V33-P33</f>
        <v>0</v>
      </c>
    </row>
    <row r="34" spans="1:27" x14ac:dyDescent="0.2">
      <c r="A34" s="201" t="s">
        <v>404</v>
      </c>
      <c r="B34" s="202" t="s">
        <v>144</v>
      </c>
      <c r="C34" s="204">
        <v>47</v>
      </c>
      <c r="D34" s="202" t="s">
        <v>408</v>
      </c>
      <c r="E34" s="199">
        <v>70068.800000000003</v>
      </c>
      <c r="F34" s="207">
        <v>11290.31</v>
      </c>
      <c r="G34" s="207">
        <v>0</v>
      </c>
      <c r="H34" s="207"/>
      <c r="I34" s="207">
        <v>0</v>
      </c>
      <c r="J34" s="207">
        <v>0</v>
      </c>
      <c r="K34" s="207"/>
      <c r="L34" s="208">
        <f t="shared" si="0"/>
        <v>81359.11</v>
      </c>
      <c r="M34" s="211"/>
      <c r="N34" s="211"/>
      <c r="O34" s="750"/>
      <c r="P34" s="199"/>
      <c r="Q34" s="207"/>
      <c r="R34" s="207">
        <v>0</v>
      </c>
      <c r="S34" s="207"/>
      <c r="T34" s="207"/>
      <c r="U34" s="207"/>
      <c r="V34" s="207"/>
      <c r="W34" s="208">
        <f t="shared" si="1"/>
        <v>81359.11</v>
      </c>
      <c r="Y34" s="728">
        <v>1860</v>
      </c>
      <c r="Z34" s="727">
        <f>'ERZ - 2014'!L34-E34</f>
        <v>0</v>
      </c>
      <c r="AA34" s="727">
        <f>'ERZ - 2014'!V34-P34</f>
        <v>0</v>
      </c>
    </row>
    <row r="35" spans="1:27" x14ac:dyDescent="0.2">
      <c r="A35" s="201" t="s">
        <v>409</v>
      </c>
      <c r="B35" s="202" t="s">
        <v>340</v>
      </c>
      <c r="C35" s="204">
        <v>47</v>
      </c>
      <c r="D35" s="750" t="s">
        <v>410</v>
      </c>
      <c r="E35" s="206">
        <v>5613612.7800000003</v>
      </c>
      <c r="F35" s="207">
        <v>178518.26</v>
      </c>
      <c r="G35" s="207">
        <v>0</v>
      </c>
      <c r="H35" s="207"/>
      <c r="I35" s="207">
        <v>0</v>
      </c>
      <c r="J35" s="207">
        <v>0</v>
      </c>
      <c r="K35" s="207"/>
      <c r="L35" s="208">
        <f t="shared" si="0"/>
        <v>5792131.04</v>
      </c>
      <c r="M35" s="211" t="s">
        <v>411</v>
      </c>
      <c r="N35" s="211" t="s">
        <v>340</v>
      </c>
      <c r="O35" s="750" t="s">
        <v>412</v>
      </c>
      <c r="P35" s="199">
        <v>-792846.46000000008</v>
      </c>
      <c r="Q35" s="207">
        <v>-241637.2</v>
      </c>
      <c r="R35" s="207">
        <v>0</v>
      </c>
      <c r="S35" s="207">
        <v>0</v>
      </c>
      <c r="T35" s="207">
        <v>0</v>
      </c>
      <c r="U35" s="207">
        <v>0</v>
      </c>
      <c r="V35" s="207">
        <f t="shared" si="2"/>
        <v>-1034483.6600000001</v>
      </c>
      <c r="W35" s="208">
        <f t="shared" si="1"/>
        <v>4757647.38</v>
      </c>
      <c r="Y35" s="728">
        <v>1860</v>
      </c>
      <c r="Z35" s="727">
        <f>'ERZ - 2014'!L35-E35</f>
        <v>0</v>
      </c>
      <c r="AA35" s="727">
        <f>'ERZ - 2014'!V35-P35</f>
        <v>0</v>
      </c>
    </row>
    <row r="36" spans="1:27" x14ac:dyDescent="0.2">
      <c r="A36" s="201" t="s">
        <v>238</v>
      </c>
      <c r="B36" s="202" t="s">
        <v>340</v>
      </c>
      <c r="C36" s="204">
        <v>47</v>
      </c>
      <c r="D36" s="750" t="s">
        <v>413</v>
      </c>
      <c r="E36" s="206">
        <v>29021333.43</v>
      </c>
      <c r="F36" s="207">
        <v>1182219.94</v>
      </c>
      <c r="G36" s="207">
        <v>0</v>
      </c>
      <c r="H36" s="207"/>
      <c r="I36" s="207">
        <v>-34312.82</v>
      </c>
      <c r="J36" s="207">
        <v>0</v>
      </c>
      <c r="K36" s="207"/>
      <c r="L36" s="208">
        <f t="shared" si="0"/>
        <v>30169240.550000001</v>
      </c>
      <c r="M36" s="211" t="s">
        <v>414</v>
      </c>
      <c r="N36" s="211" t="s">
        <v>340</v>
      </c>
      <c r="O36" s="750" t="s">
        <v>415</v>
      </c>
      <c r="P36" s="199">
        <v>-7967028.8800000008</v>
      </c>
      <c r="Q36" s="207">
        <v>-2218288.5900000003</v>
      </c>
      <c r="R36" s="207">
        <v>0</v>
      </c>
      <c r="S36" s="207">
        <v>14918.61</v>
      </c>
      <c r="T36" s="207">
        <v>0</v>
      </c>
      <c r="U36" s="207">
        <v>0</v>
      </c>
      <c r="V36" s="207">
        <f t="shared" si="2"/>
        <v>-10170398.860000001</v>
      </c>
      <c r="W36" s="208">
        <f t="shared" si="1"/>
        <v>19998841.689999998</v>
      </c>
      <c r="Y36" s="728">
        <v>1860</v>
      </c>
      <c r="Z36" s="727">
        <f>'ERZ - 2014'!L36-E36</f>
        <v>0</v>
      </c>
      <c r="AA36" s="727">
        <f>'ERZ - 2014'!V36-P36</f>
        <v>0</v>
      </c>
    </row>
    <row r="37" spans="1:27" x14ac:dyDescent="0.2">
      <c r="A37" s="201" t="s">
        <v>238</v>
      </c>
      <c r="B37" s="202" t="s">
        <v>239</v>
      </c>
      <c r="C37" s="204">
        <v>47</v>
      </c>
      <c r="D37" s="202" t="s">
        <v>240</v>
      </c>
      <c r="E37" s="199">
        <v>413818.66</v>
      </c>
      <c r="F37" s="207">
        <v>831556.58</v>
      </c>
      <c r="G37" s="207">
        <v>0</v>
      </c>
      <c r="H37" s="207"/>
      <c r="I37" s="207">
        <v>0</v>
      </c>
      <c r="J37" s="207">
        <v>0</v>
      </c>
      <c r="K37" s="207"/>
      <c r="L37" s="208">
        <f t="shared" si="0"/>
        <v>1245375.24</v>
      </c>
      <c r="M37" s="216">
        <v>126410</v>
      </c>
      <c r="N37" s="211" t="s">
        <v>239</v>
      </c>
      <c r="O37" s="211" t="s">
        <v>416</v>
      </c>
      <c r="P37" s="199">
        <v>-13793.96</v>
      </c>
      <c r="Q37" s="207">
        <v>-55306.46</v>
      </c>
      <c r="R37" s="207">
        <v>0</v>
      </c>
      <c r="S37" s="207">
        <v>0</v>
      </c>
      <c r="T37" s="207">
        <v>0</v>
      </c>
      <c r="U37" s="207">
        <v>0</v>
      </c>
      <c r="V37" s="207">
        <f>SUM(P37:U37)</f>
        <v>-69100.42</v>
      </c>
      <c r="W37" s="208">
        <f>L37+V37</f>
        <v>1176274.82</v>
      </c>
      <c r="Y37" s="728">
        <v>1860</v>
      </c>
      <c r="Z37" s="727">
        <f>'ERZ - 2014'!L37-E37</f>
        <v>0</v>
      </c>
      <c r="AA37" s="727">
        <f>'ERZ - 2014'!V37-P37</f>
        <v>0</v>
      </c>
    </row>
    <row r="38" spans="1:27" x14ac:dyDescent="0.2">
      <c r="A38" s="201" t="s">
        <v>238</v>
      </c>
      <c r="B38" s="202" t="s">
        <v>417</v>
      </c>
      <c r="C38" s="204">
        <v>47</v>
      </c>
      <c r="D38" s="750" t="s">
        <v>418</v>
      </c>
      <c r="E38" s="206">
        <v>657370.26</v>
      </c>
      <c r="F38" s="207">
        <v>0</v>
      </c>
      <c r="G38" s="207">
        <v>0</v>
      </c>
      <c r="H38" s="207"/>
      <c r="I38" s="207">
        <v>0</v>
      </c>
      <c r="J38" s="207">
        <v>0</v>
      </c>
      <c r="K38" s="207"/>
      <c r="L38" s="208">
        <f t="shared" si="0"/>
        <v>657370.26</v>
      </c>
      <c r="M38" s="211" t="s">
        <v>414</v>
      </c>
      <c r="N38" s="211" t="s">
        <v>417</v>
      </c>
      <c r="O38" s="750" t="s">
        <v>419</v>
      </c>
      <c r="P38" s="199">
        <v>-121382.22</v>
      </c>
      <c r="Q38" s="207">
        <v>-43824.68</v>
      </c>
      <c r="R38" s="207">
        <v>0</v>
      </c>
      <c r="S38" s="207">
        <v>0</v>
      </c>
      <c r="T38" s="207">
        <v>0</v>
      </c>
      <c r="U38" s="207">
        <v>0</v>
      </c>
      <c r="V38" s="207">
        <f t="shared" si="2"/>
        <v>-165206.9</v>
      </c>
      <c r="W38" s="208">
        <f t="shared" si="1"/>
        <v>492163.36</v>
      </c>
      <c r="Y38" s="728">
        <v>1860</v>
      </c>
      <c r="Z38" s="727">
        <f>'ERZ - 2014'!L38-E38</f>
        <v>0</v>
      </c>
      <c r="AA38" s="727">
        <f>'ERZ - 2014'!V38-P38</f>
        <v>0</v>
      </c>
    </row>
    <row r="39" spans="1:27" x14ac:dyDescent="0.2">
      <c r="A39" s="201" t="s">
        <v>238</v>
      </c>
      <c r="B39" s="202" t="s">
        <v>420</v>
      </c>
      <c r="C39" s="204">
        <v>47</v>
      </c>
      <c r="D39" s="750" t="s">
        <v>421</v>
      </c>
      <c r="E39" s="206">
        <v>1012555.94</v>
      </c>
      <c r="F39" s="207">
        <v>0</v>
      </c>
      <c r="G39" s="207">
        <v>0</v>
      </c>
      <c r="H39" s="207"/>
      <c r="I39" s="207">
        <v>0</v>
      </c>
      <c r="J39" s="207">
        <v>0</v>
      </c>
      <c r="K39" s="207"/>
      <c r="L39" s="208">
        <f t="shared" si="0"/>
        <v>1012555.94</v>
      </c>
      <c r="M39" s="211" t="s">
        <v>414</v>
      </c>
      <c r="N39" s="211" t="s">
        <v>420</v>
      </c>
      <c r="O39" s="750" t="s">
        <v>422</v>
      </c>
      <c r="P39" s="199">
        <v>-272543.91000000003</v>
      </c>
      <c r="Q39" s="207">
        <v>-69596.790000000008</v>
      </c>
      <c r="R39" s="207">
        <v>0</v>
      </c>
      <c r="S39" s="207">
        <v>0</v>
      </c>
      <c r="T39" s="207">
        <v>0</v>
      </c>
      <c r="U39" s="207">
        <v>0</v>
      </c>
      <c r="V39" s="207">
        <f t="shared" si="2"/>
        <v>-342140.70000000007</v>
      </c>
      <c r="W39" s="208">
        <f t="shared" si="1"/>
        <v>670415.23999999987</v>
      </c>
      <c r="X39" s="751"/>
      <c r="Y39" s="728">
        <v>1860</v>
      </c>
      <c r="Z39" s="727">
        <f>'ERZ - 2014'!L39-E39</f>
        <v>0</v>
      </c>
      <c r="AA39" s="727">
        <f>'ERZ - 2014'!V39-P39</f>
        <v>0</v>
      </c>
    </row>
    <row r="40" spans="1:27" x14ac:dyDescent="0.2">
      <c r="A40" s="201" t="s">
        <v>238</v>
      </c>
      <c r="B40" s="202" t="s">
        <v>423</v>
      </c>
      <c r="C40" s="204">
        <v>47</v>
      </c>
      <c r="D40" s="750" t="s">
        <v>424</v>
      </c>
      <c r="E40" s="206">
        <v>5997790.2200000007</v>
      </c>
      <c r="F40" s="207">
        <v>1599100.56</v>
      </c>
      <c r="G40" s="207">
        <v>0</v>
      </c>
      <c r="H40" s="207"/>
      <c r="I40" s="207">
        <v>0</v>
      </c>
      <c r="J40" s="207">
        <v>0</v>
      </c>
      <c r="K40" s="207"/>
      <c r="L40" s="208">
        <f t="shared" si="0"/>
        <v>7596890.7800000012</v>
      </c>
      <c r="M40" s="211" t="s">
        <v>414</v>
      </c>
      <c r="N40" s="211" t="s">
        <v>423</v>
      </c>
      <c r="O40" s="750" t="s">
        <v>425</v>
      </c>
      <c r="P40" s="199">
        <v>-1275887.6000000001</v>
      </c>
      <c r="Q40" s="207">
        <v>-477015.16</v>
      </c>
      <c r="R40" s="207">
        <v>0</v>
      </c>
      <c r="S40" s="207">
        <v>0</v>
      </c>
      <c r="T40" s="207">
        <v>0</v>
      </c>
      <c r="U40" s="207">
        <v>0</v>
      </c>
      <c r="V40" s="207">
        <f t="shared" si="2"/>
        <v>-1752902.76</v>
      </c>
      <c r="W40" s="208">
        <f t="shared" si="1"/>
        <v>5843988.0200000014</v>
      </c>
      <c r="X40" s="751"/>
      <c r="Y40" s="728">
        <v>1860</v>
      </c>
      <c r="Z40" s="727">
        <f>'ERZ - 2014'!L40-E40</f>
        <v>0</v>
      </c>
      <c r="AA40" s="727">
        <f>'ERZ - 2014'!V40-P40</f>
        <v>0</v>
      </c>
    </row>
    <row r="41" spans="1:27" x14ac:dyDescent="0.2">
      <c r="A41" s="201" t="s">
        <v>238</v>
      </c>
      <c r="B41" s="202" t="s">
        <v>144</v>
      </c>
      <c r="C41" s="204">
        <v>47</v>
      </c>
      <c r="D41" s="202" t="s">
        <v>426</v>
      </c>
      <c r="E41" s="199">
        <v>737530.29</v>
      </c>
      <c r="F41" s="207">
        <v>176181.53</v>
      </c>
      <c r="G41" s="207">
        <v>0</v>
      </c>
      <c r="H41" s="207"/>
      <c r="I41" s="207">
        <v>0</v>
      </c>
      <c r="J41" s="207">
        <v>0</v>
      </c>
      <c r="K41" s="207"/>
      <c r="L41" s="208">
        <f>SUM(E41:K41)</f>
        <v>913711.82000000007</v>
      </c>
      <c r="M41" s="211"/>
      <c r="N41" s="211"/>
      <c r="O41" s="750"/>
      <c r="P41" s="199"/>
      <c r="Q41" s="207"/>
      <c r="R41" s="207"/>
      <c r="S41" s="207"/>
      <c r="T41" s="207"/>
      <c r="U41" s="207"/>
      <c r="V41" s="207"/>
      <c r="W41" s="208">
        <f t="shared" si="1"/>
        <v>913711.82000000007</v>
      </c>
      <c r="X41" s="751"/>
      <c r="Y41" s="728">
        <v>1860</v>
      </c>
      <c r="Z41" s="727">
        <f>'ERZ - 2014'!L41-E41</f>
        <v>0</v>
      </c>
      <c r="AA41" s="727">
        <f>'ERZ - 2014'!V41-P41</f>
        <v>0</v>
      </c>
    </row>
    <row r="42" spans="1:27" x14ac:dyDescent="0.2">
      <c r="A42" s="201" t="s">
        <v>427</v>
      </c>
      <c r="B42" s="202" t="s">
        <v>340</v>
      </c>
      <c r="C42" s="204">
        <v>47</v>
      </c>
      <c r="D42" s="750" t="s">
        <v>428</v>
      </c>
      <c r="E42" s="206">
        <v>799832.57000000007</v>
      </c>
      <c r="F42" s="207">
        <v>310319.60000000003</v>
      </c>
      <c r="G42" s="207">
        <v>0</v>
      </c>
      <c r="H42" s="207"/>
      <c r="I42" s="207">
        <v>0</v>
      </c>
      <c r="J42" s="207">
        <v>0</v>
      </c>
      <c r="K42" s="207"/>
      <c r="L42" s="208">
        <f t="shared" si="0"/>
        <v>1110152.1700000002</v>
      </c>
      <c r="M42" s="211" t="s">
        <v>429</v>
      </c>
      <c r="N42" s="211" t="s">
        <v>340</v>
      </c>
      <c r="O42" s="750" t="s">
        <v>430</v>
      </c>
      <c r="P42" s="199">
        <v>-88887.549999999988</v>
      </c>
      <c r="Q42" s="207">
        <v>-63717.24</v>
      </c>
      <c r="R42" s="207">
        <v>0</v>
      </c>
      <c r="S42" s="207">
        <v>0</v>
      </c>
      <c r="T42" s="207">
        <v>0</v>
      </c>
      <c r="U42" s="207">
        <v>0</v>
      </c>
      <c r="V42" s="207">
        <f t="shared" si="2"/>
        <v>-152604.78999999998</v>
      </c>
      <c r="W42" s="208">
        <f t="shared" si="1"/>
        <v>957547.38000000012</v>
      </c>
      <c r="X42" s="751"/>
      <c r="Y42" s="728">
        <v>1531</v>
      </c>
      <c r="Z42" s="727">
        <f>'ERZ - 2014'!L42-E42</f>
        <v>0</v>
      </c>
      <c r="AA42" s="727">
        <f>'ERZ - 2014'!V42-P42</f>
        <v>0</v>
      </c>
    </row>
    <row r="43" spans="1:27" x14ac:dyDescent="0.2">
      <c r="A43" s="201" t="s">
        <v>431</v>
      </c>
      <c r="B43" s="202" t="s">
        <v>340</v>
      </c>
      <c r="C43" s="204">
        <v>8</v>
      </c>
      <c r="D43" s="750" t="s">
        <v>432</v>
      </c>
      <c r="E43" s="206">
        <v>6006299.8199999994</v>
      </c>
      <c r="F43" s="207">
        <v>308423.28000000003</v>
      </c>
      <c r="G43" s="207">
        <v>0</v>
      </c>
      <c r="H43" s="207"/>
      <c r="I43" s="207">
        <v>0</v>
      </c>
      <c r="J43" s="207">
        <v>0</v>
      </c>
      <c r="K43" s="207">
        <v>-597364.32000000007</v>
      </c>
      <c r="L43" s="208">
        <f t="shared" si="0"/>
        <v>5717358.7799999993</v>
      </c>
      <c r="M43" s="211" t="s">
        <v>433</v>
      </c>
      <c r="N43" s="211" t="s">
        <v>340</v>
      </c>
      <c r="O43" s="750" t="s">
        <v>434</v>
      </c>
      <c r="P43" s="199">
        <v>-2695350.6</v>
      </c>
      <c r="Q43" s="207">
        <v>-736293.88000000012</v>
      </c>
      <c r="R43" s="207">
        <v>0</v>
      </c>
      <c r="S43" s="207">
        <v>0</v>
      </c>
      <c r="T43" s="207">
        <v>0</v>
      </c>
      <c r="U43" s="207">
        <v>597364.31999999995</v>
      </c>
      <c r="V43" s="207">
        <f t="shared" si="2"/>
        <v>-2834280.1600000006</v>
      </c>
      <c r="W43" s="208">
        <f t="shared" si="1"/>
        <v>2883078.6199999987</v>
      </c>
      <c r="X43" s="751"/>
      <c r="Y43" s="728">
        <v>1915</v>
      </c>
      <c r="Z43" s="727">
        <f>'ERZ - 2014'!L43-E43</f>
        <v>0</v>
      </c>
      <c r="AA43" s="727">
        <f>'ERZ - 2014'!V43-P43</f>
        <v>0</v>
      </c>
    </row>
    <row r="44" spans="1:27" x14ac:dyDescent="0.2">
      <c r="A44" s="201" t="s">
        <v>435</v>
      </c>
      <c r="B44" s="202" t="s">
        <v>436</v>
      </c>
      <c r="C44" s="204" t="s">
        <v>437</v>
      </c>
      <c r="D44" s="750" t="s">
        <v>438</v>
      </c>
      <c r="E44" s="206">
        <v>525003.41</v>
      </c>
      <c r="F44" s="207">
        <v>185331.25</v>
      </c>
      <c r="G44" s="207">
        <v>9600</v>
      </c>
      <c r="H44" s="207"/>
      <c r="I44" s="207">
        <v>0</v>
      </c>
      <c r="J44" s="207">
        <v>-48572.62</v>
      </c>
      <c r="K44" s="207"/>
      <c r="L44" s="208">
        <f t="shared" si="0"/>
        <v>671362.04</v>
      </c>
      <c r="M44" s="211" t="s">
        <v>439</v>
      </c>
      <c r="N44" s="211" t="s">
        <v>436</v>
      </c>
      <c r="O44" s="750" t="s">
        <v>440</v>
      </c>
      <c r="P44" s="199">
        <v>-239932.72000000003</v>
      </c>
      <c r="Q44" s="207">
        <v>-130919.06000000001</v>
      </c>
      <c r="R44" s="207">
        <v>0</v>
      </c>
      <c r="S44" s="207">
        <v>0</v>
      </c>
      <c r="T44" s="207">
        <v>42869.59</v>
      </c>
      <c r="U44" s="207">
        <v>0</v>
      </c>
      <c r="V44" s="207">
        <f t="shared" si="2"/>
        <v>-327982.19000000006</v>
      </c>
      <c r="W44" s="208">
        <f t="shared" si="1"/>
        <v>343379.85</v>
      </c>
      <c r="X44" s="751"/>
      <c r="Y44" s="728">
        <v>1930</v>
      </c>
      <c r="Z44" s="727">
        <f>'ERZ - 2014'!L44-E44</f>
        <v>0</v>
      </c>
      <c r="AA44" s="727">
        <f>'ERZ - 2014'!V44-P44</f>
        <v>0</v>
      </c>
    </row>
    <row r="45" spans="1:27" x14ac:dyDescent="0.2">
      <c r="A45" s="201" t="s">
        <v>435</v>
      </c>
      <c r="B45" s="202" t="s">
        <v>441</v>
      </c>
      <c r="C45" s="204">
        <v>10</v>
      </c>
      <c r="D45" s="750" t="s">
        <v>442</v>
      </c>
      <c r="E45" s="206">
        <v>3733463.13</v>
      </c>
      <c r="F45" s="207">
        <v>649392.38</v>
      </c>
      <c r="G45" s="207">
        <v>0</v>
      </c>
      <c r="H45" s="207"/>
      <c r="I45" s="207">
        <v>0</v>
      </c>
      <c r="J45" s="207">
        <v>0</v>
      </c>
      <c r="K45" s="207"/>
      <c r="L45" s="208">
        <f t="shared" si="0"/>
        <v>4382855.51</v>
      </c>
      <c r="M45" s="211" t="s">
        <v>439</v>
      </c>
      <c r="N45" s="211" t="s">
        <v>441</v>
      </c>
      <c r="O45" s="750" t="s">
        <v>443</v>
      </c>
      <c r="P45" s="199">
        <v>-1177138.33</v>
      </c>
      <c r="Q45" s="207">
        <v>-378318.11</v>
      </c>
      <c r="R45" s="207">
        <v>0</v>
      </c>
      <c r="S45" s="207">
        <v>0</v>
      </c>
      <c r="T45" s="207">
        <v>0</v>
      </c>
      <c r="U45" s="207">
        <v>0</v>
      </c>
      <c r="V45" s="207">
        <f t="shared" si="2"/>
        <v>-1555456.44</v>
      </c>
      <c r="W45" s="208">
        <f t="shared" si="1"/>
        <v>2827399.07</v>
      </c>
      <c r="X45" s="751"/>
      <c r="Y45" s="728">
        <v>1930</v>
      </c>
      <c r="Z45" s="727">
        <f>'ERZ - 2014'!L45-E45</f>
        <v>0</v>
      </c>
      <c r="AA45" s="727">
        <f>'ERZ - 2014'!V45-P45</f>
        <v>0</v>
      </c>
    </row>
    <row r="46" spans="1:27" x14ac:dyDescent="0.2">
      <c r="A46" s="201" t="s">
        <v>435</v>
      </c>
      <c r="B46" s="202" t="s">
        <v>444</v>
      </c>
      <c r="C46" s="204">
        <v>10</v>
      </c>
      <c r="D46" s="750" t="s">
        <v>445</v>
      </c>
      <c r="E46" s="206">
        <v>4896307.8599999994</v>
      </c>
      <c r="F46" s="207">
        <v>1195437.77</v>
      </c>
      <c r="G46" s="207">
        <v>2389.31</v>
      </c>
      <c r="H46" s="207"/>
      <c r="I46" s="207">
        <v>0</v>
      </c>
      <c r="J46" s="207">
        <v>0</v>
      </c>
      <c r="K46" s="207"/>
      <c r="L46" s="208">
        <f t="shared" si="0"/>
        <v>6094134.9399999985</v>
      </c>
      <c r="M46" s="211" t="s">
        <v>439</v>
      </c>
      <c r="N46" s="211" t="s">
        <v>444</v>
      </c>
      <c r="O46" s="750" t="s">
        <v>446</v>
      </c>
      <c r="P46" s="199">
        <v>-2431406.1799999997</v>
      </c>
      <c r="Q46" s="207">
        <v>-714661.74</v>
      </c>
      <c r="R46" s="207">
        <v>0</v>
      </c>
      <c r="S46" s="207">
        <v>0</v>
      </c>
      <c r="T46" s="207">
        <v>0</v>
      </c>
      <c r="U46" s="207">
        <v>0</v>
      </c>
      <c r="V46" s="207">
        <f t="shared" si="2"/>
        <v>-3146067.92</v>
      </c>
      <c r="W46" s="208">
        <f t="shared" si="1"/>
        <v>2948067.0199999986</v>
      </c>
      <c r="X46" s="751"/>
      <c r="Y46" s="728">
        <v>1930</v>
      </c>
      <c r="Z46" s="727">
        <f>'ERZ - 2014'!L46-E46</f>
        <v>0</v>
      </c>
      <c r="AA46" s="727">
        <f>'ERZ - 2014'!V46-P46</f>
        <v>0</v>
      </c>
    </row>
    <row r="47" spans="1:27" x14ac:dyDescent="0.2">
      <c r="A47" s="201" t="s">
        <v>435</v>
      </c>
      <c r="B47" s="202" t="s">
        <v>447</v>
      </c>
      <c r="C47" s="204">
        <v>10</v>
      </c>
      <c r="D47" s="750" t="s">
        <v>448</v>
      </c>
      <c r="E47" s="206">
        <v>768891.26</v>
      </c>
      <c r="F47" s="207">
        <v>109167.86</v>
      </c>
      <c r="G47" s="207">
        <v>182.74</v>
      </c>
      <c r="H47" s="207"/>
      <c r="I47" s="207">
        <v>0</v>
      </c>
      <c r="J47" s="207">
        <v>-46232.2</v>
      </c>
      <c r="K47" s="207"/>
      <c r="L47" s="208">
        <f t="shared" si="0"/>
        <v>832009.66</v>
      </c>
      <c r="M47" s="211" t="s">
        <v>439</v>
      </c>
      <c r="N47" s="211" t="s">
        <v>447</v>
      </c>
      <c r="O47" s="750" t="s">
        <v>449</v>
      </c>
      <c r="P47" s="199">
        <v>-249081.15</v>
      </c>
      <c r="Q47" s="207">
        <v>-64453.74</v>
      </c>
      <c r="R47" s="207">
        <v>0</v>
      </c>
      <c r="S47" s="207">
        <v>0</v>
      </c>
      <c r="T47" s="207">
        <v>17123.05</v>
      </c>
      <c r="U47" s="207">
        <v>0</v>
      </c>
      <c r="V47" s="207">
        <f t="shared" si="2"/>
        <v>-296411.84000000003</v>
      </c>
      <c r="W47" s="208">
        <f t="shared" si="1"/>
        <v>535597.82000000007</v>
      </c>
      <c r="X47" s="751"/>
      <c r="Y47" s="728">
        <v>1930</v>
      </c>
      <c r="Z47" s="727">
        <f>'ERZ - 2014'!L47-E47</f>
        <v>0</v>
      </c>
      <c r="AA47" s="727">
        <f>'ERZ - 2014'!V47-P47</f>
        <v>0</v>
      </c>
    </row>
    <row r="48" spans="1:27" x14ac:dyDescent="0.2">
      <c r="A48" s="201" t="s">
        <v>435</v>
      </c>
      <c r="B48" s="202" t="s">
        <v>450</v>
      </c>
      <c r="C48" s="204">
        <v>10</v>
      </c>
      <c r="D48" s="750" t="s">
        <v>451</v>
      </c>
      <c r="E48" s="206">
        <v>1173834.1399999999</v>
      </c>
      <c r="F48" s="207">
        <v>306110.76</v>
      </c>
      <c r="G48" s="207">
        <v>836</v>
      </c>
      <c r="H48" s="207"/>
      <c r="I48" s="207">
        <v>-3449.73</v>
      </c>
      <c r="J48" s="207">
        <v>-51996.71</v>
      </c>
      <c r="K48" s="207"/>
      <c r="L48" s="208">
        <f t="shared" si="0"/>
        <v>1425334.46</v>
      </c>
      <c r="M48" s="211" t="s">
        <v>439</v>
      </c>
      <c r="N48" s="211" t="s">
        <v>450</v>
      </c>
      <c r="O48" s="750" t="s">
        <v>452</v>
      </c>
      <c r="P48" s="199">
        <v>-648120.1</v>
      </c>
      <c r="Q48" s="207">
        <v>-212988.95</v>
      </c>
      <c r="R48" s="207">
        <v>0</v>
      </c>
      <c r="S48" s="207">
        <v>3449.73</v>
      </c>
      <c r="T48" s="207">
        <v>51996.71</v>
      </c>
      <c r="U48" s="207">
        <v>0</v>
      </c>
      <c r="V48" s="207">
        <f t="shared" si="2"/>
        <v>-805662.6100000001</v>
      </c>
      <c r="W48" s="208">
        <f t="shared" si="1"/>
        <v>619671.84999999986</v>
      </c>
      <c r="X48" s="751"/>
      <c r="Y48" s="728">
        <v>1930</v>
      </c>
      <c r="Z48" s="727">
        <f>'ERZ - 2014'!L48-E48</f>
        <v>0</v>
      </c>
      <c r="AA48" s="727">
        <f>'ERZ - 2014'!V48-P48</f>
        <v>0</v>
      </c>
    </row>
    <row r="49" spans="1:27" x14ac:dyDescent="0.2">
      <c r="A49" s="201" t="s">
        <v>453</v>
      </c>
      <c r="B49" s="202" t="s">
        <v>340</v>
      </c>
      <c r="C49" s="204">
        <v>8</v>
      </c>
      <c r="D49" s="750" t="s">
        <v>454</v>
      </c>
      <c r="E49" s="206">
        <v>1602210.2500000002</v>
      </c>
      <c r="F49" s="207">
        <v>256510.12</v>
      </c>
      <c r="G49" s="207">
        <v>0</v>
      </c>
      <c r="H49" s="207"/>
      <c r="I49" s="207">
        <v>0</v>
      </c>
      <c r="J49" s="207">
        <v>0</v>
      </c>
      <c r="K49" s="207">
        <v>-99962.25</v>
      </c>
      <c r="L49" s="208">
        <f t="shared" si="0"/>
        <v>1758758.12</v>
      </c>
      <c r="M49" s="211" t="s">
        <v>455</v>
      </c>
      <c r="N49" s="211" t="s">
        <v>340</v>
      </c>
      <c r="O49" s="750" t="s">
        <v>456</v>
      </c>
      <c r="P49" s="199">
        <v>-664979.34</v>
      </c>
      <c r="Q49" s="207">
        <v>-200843.21000000002</v>
      </c>
      <c r="R49" s="207">
        <v>0</v>
      </c>
      <c r="S49" s="207">
        <v>0</v>
      </c>
      <c r="T49" s="207">
        <v>0</v>
      </c>
      <c r="U49" s="207">
        <v>99962.25</v>
      </c>
      <c r="V49" s="207">
        <f t="shared" si="2"/>
        <v>-765860.3</v>
      </c>
      <c r="W49" s="208">
        <f t="shared" si="1"/>
        <v>992897.82000000007</v>
      </c>
      <c r="X49" s="751"/>
      <c r="Y49" s="728">
        <v>1940</v>
      </c>
      <c r="Z49" s="727">
        <f>'ERZ - 2014'!L49-E49</f>
        <v>0</v>
      </c>
      <c r="AA49" s="727">
        <f>'ERZ - 2014'!V49-P49</f>
        <v>0</v>
      </c>
    </row>
    <row r="50" spans="1:27" x14ac:dyDescent="0.2">
      <c r="A50" s="201" t="s">
        <v>457</v>
      </c>
      <c r="B50" s="202" t="s">
        <v>340</v>
      </c>
      <c r="C50" s="204" t="s">
        <v>458</v>
      </c>
      <c r="D50" s="750" t="s">
        <v>459</v>
      </c>
      <c r="E50" s="206">
        <v>586434.55000000005</v>
      </c>
      <c r="F50" s="207">
        <v>142230.42000000001</v>
      </c>
      <c r="G50" s="207">
        <v>0</v>
      </c>
      <c r="H50" s="207"/>
      <c r="I50" s="207">
        <v>0</v>
      </c>
      <c r="J50" s="207">
        <v>0</v>
      </c>
      <c r="K50" s="207">
        <v>-197905.1</v>
      </c>
      <c r="L50" s="208">
        <f t="shared" si="0"/>
        <v>530759.87000000011</v>
      </c>
      <c r="M50" s="211" t="s">
        <v>460</v>
      </c>
      <c r="N50" s="211" t="s">
        <v>340</v>
      </c>
      <c r="O50" s="750" t="s">
        <v>461</v>
      </c>
      <c r="P50" s="199">
        <v>-312951.62999999989</v>
      </c>
      <c r="Q50" s="207">
        <v>-186199.07</v>
      </c>
      <c r="R50" s="207">
        <v>0</v>
      </c>
      <c r="S50" s="207">
        <v>0</v>
      </c>
      <c r="T50" s="207">
        <v>0</v>
      </c>
      <c r="U50" s="207">
        <v>197905.1</v>
      </c>
      <c r="V50" s="207">
        <f t="shared" si="2"/>
        <v>-301245.59999999986</v>
      </c>
      <c r="W50" s="208">
        <f t="shared" si="1"/>
        <v>229514.27000000025</v>
      </c>
      <c r="X50" s="751"/>
      <c r="Y50" s="728">
        <v>1920</v>
      </c>
      <c r="Z50" s="727">
        <f>'ERZ - 2014'!L51-E50</f>
        <v>0</v>
      </c>
      <c r="AA50" s="727">
        <f>'ERZ - 2014'!V51-P50</f>
        <v>0</v>
      </c>
    </row>
    <row r="51" spans="1:27" x14ac:dyDescent="0.2">
      <c r="A51" s="201" t="s">
        <v>462</v>
      </c>
      <c r="B51" s="202" t="s">
        <v>340</v>
      </c>
      <c r="C51" s="204" t="s">
        <v>458</v>
      </c>
      <c r="D51" s="750" t="s">
        <v>463</v>
      </c>
      <c r="E51" s="206">
        <v>4735719.8000000007</v>
      </c>
      <c r="F51" s="207">
        <v>1562260.5</v>
      </c>
      <c r="G51" s="207">
        <v>0</v>
      </c>
      <c r="H51" s="207"/>
      <c r="I51" s="207">
        <v>0</v>
      </c>
      <c r="J51" s="207">
        <v>0</v>
      </c>
      <c r="K51" s="207">
        <v>-1067394</v>
      </c>
      <c r="L51" s="208">
        <f t="shared" si="0"/>
        <v>5230586.3000000007</v>
      </c>
      <c r="M51" s="211" t="s">
        <v>464</v>
      </c>
      <c r="N51" s="211" t="s">
        <v>340</v>
      </c>
      <c r="O51" s="750" t="s">
        <v>465</v>
      </c>
      <c r="P51" s="199">
        <v>-2679292.5099999998</v>
      </c>
      <c r="Q51" s="207">
        <v>-1008490.5299999999</v>
      </c>
      <c r="R51" s="207">
        <v>0</v>
      </c>
      <c r="S51" s="207">
        <v>0</v>
      </c>
      <c r="T51" s="207">
        <v>0</v>
      </c>
      <c r="U51" s="207">
        <v>1067394</v>
      </c>
      <c r="V51" s="207">
        <f t="shared" si="2"/>
        <v>-2620389.0399999996</v>
      </c>
      <c r="W51" s="208">
        <f t="shared" si="1"/>
        <v>2610197.2600000012</v>
      </c>
      <c r="X51" s="751"/>
      <c r="Y51" s="728">
        <v>1920</v>
      </c>
      <c r="Z51" s="727">
        <f>'ERZ - 2014'!L52-E51</f>
        <v>0</v>
      </c>
      <c r="AA51" s="727">
        <f>'ERZ - 2014'!V52-P51</f>
        <v>0</v>
      </c>
    </row>
    <row r="52" spans="1:27" x14ac:dyDescent="0.2">
      <c r="A52" s="201" t="s">
        <v>466</v>
      </c>
      <c r="B52" s="202" t="s">
        <v>340</v>
      </c>
      <c r="C52" s="204" t="s">
        <v>458</v>
      </c>
      <c r="D52" s="750" t="s">
        <v>467</v>
      </c>
      <c r="E52" s="206">
        <v>225513.91</v>
      </c>
      <c r="F52" s="207">
        <v>0</v>
      </c>
      <c r="G52" s="207">
        <v>0</v>
      </c>
      <c r="H52" s="207"/>
      <c r="I52" s="207">
        <v>0</v>
      </c>
      <c r="J52" s="207">
        <v>0</v>
      </c>
      <c r="K52" s="207"/>
      <c r="L52" s="208">
        <f t="shared" si="0"/>
        <v>225513.91</v>
      </c>
      <c r="M52" s="211" t="s">
        <v>468</v>
      </c>
      <c r="N52" s="211" t="s">
        <v>340</v>
      </c>
      <c r="O52" s="750" t="s">
        <v>469</v>
      </c>
      <c r="P52" s="199">
        <v>-141586.83000000002</v>
      </c>
      <c r="Q52" s="207">
        <v>-35449.590000000004</v>
      </c>
      <c r="R52" s="207">
        <v>0</v>
      </c>
      <c r="S52" s="207">
        <v>0</v>
      </c>
      <c r="T52" s="207">
        <v>0</v>
      </c>
      <c r="U52" s="207">
        <v>0</v>
      </c>
      <c r="V52" s="207">
        <f t="shared" si="2"/>
        <v>-177036.42</v>
      </c>
      <c r="W52" s="208">
        <f t="shared" si="1"/>
        <v>48477.489999999991</v>
      </c>
      <c r="X52" s="751"/>
      <c r="Y52" s="728">
        <v>1920</v>
      </c>
      <c r="Z52" s="727">
        <f>'ERZ - 2014'!L53-E52</f>
        <v>0</v>
      </c>
      <c r="AA52" s="727">
        <f>'ERZ - 2014'!V53-P52</f>
        <v>0</v>
      </c>
    </row>
    <row r="53" spans="1:27" ht="15" customHeight="1" x14ac:dyDescent="0.2">
      <c r="A53" s="219" t="s">
        <v>470</v>
      </c>
      <c r="B53" s="220"/>
      <c r="C53" s="222"/>
      <c r="D53" s="752"/>
      <c r="E53" s="224">
        <f t="shared" ref="E53:L53" si="3">SUM(E10:E52)</f>
        <v>637075784.56999993</v>
      </c>
      <c r="F53" s="225">
        <f t="shared" si="3"/>
        <v>73741248.86999999</v>
      </c>
      <c r="G53" s="225">
        <f t="shared" si="3"/>
        <v>589651.74</v>
      </c>
      <c r="H53" s="225">
        <f t="shared" si="3"/>
        <v>0</v>
      </c>
      <c r="I53" s="225">
        <f t="shared" si="3"/>
        <v>-1892616.3299999998</v>
      </c>
      <c r="J53" s="225">
        <f t="shared" si="3"/>
        <v>-172716.53</v>
      </c>
      <c r="K53" s="225">
        <f t="shared" si="3"/>
        <v>-1962625.67</v>
      </c>
      <c r="L53" s="226">
        <f t="shared" si="3"/>
        <v>707378726.64999998</v>
      </c>
      <c r="M53" s="227"/>
      <c r="N53" s="227"/>
      <c r="O53" s="752"/>
      <c r="P53" s="228">
        <f t="shared" ref="P53:W53" si="4">SUM(P10:P52)</f>
        <v>-86555760.019999981</v>
      </c>
      <c r="Q53" s="225">
        <f t="shared" si="4"/>
        <v>-25714496.349999994</v>
      </c>
      <c r="R53" s="225">
        <f t="shared" si="4"/>
        <v>0</v>
      </c>
      <c r="S53" s="225">
        <f t="shared" si="4"/>
        <v>406279.9</v>
      </c>
      <c r="T53" s="225">
        <f t="shared" si="4"/>
        <v>111989.35</v>
      </c>
      <c r="U53" s="225">
        <f t="shared" si="4"/>
        <v>1962625.67</v>
      </c>
      <c r="V53" s="225">
        <f t="shared" si="4"/>
        <v>-109789361.45</v>
      </c>
      <c r="W53" s="226">
        <f t="shared" si="4"/>
        <v>597589365.20000029</v>
      </c>
      <c r="X53" s="753"/>
      <c r="Y53" s="751"/>
    </row>
    <row r="54" spans="1:27" x14ac:dyDescent="0.2">
      <c r="A54" s="747" t="s">
        <v>471</v>
      </c>
      <c r="B54" s="230"/>
      <c r="C54" s="204"/>
      <c r="D54" s="750"/>
      <c r="E54" s="206"/>
      <c r="F54" s="207"/>
      <c r="G54" s="207"/>
      <c r="H54" s="207"/>
      <c r="I54" s="207"/>
      <c r="J54" s="207"/>
      <c r="K54" s="207"/>
      <c r="L54" s="208"/>
      <c r="M54" s="211"/>
      <c r="N54" s="211"/>
      <c r="O54" s="750"/>
      <c r="P54" s="199"/>
      <c r="Q54" s="207"/>
      <c r="R54" s="207"/>
      <c r="S54" s="207"/>
      <c r="T54" s="207"/>
      <c r="U54" s="207"/>
      <c r="V54" s="207"/>
      <c r="W54" s="208"/>
      <c r="X54" s="751"/>
      <c r="Y54" s="751"/>
      <c r="Z54" s="727"/>
      <c r="AA54" s="727"/>
    </row>
    <row r="55" spans="1:27" x14ac:dyDescent="0.2">
      <c r="A55" s="754" t="s">
        <v>472</v>
      </c>
      <c r="C55" s="731">
        <v>95</v>
      </c>
      <c r="D55" s="750" t="s">
        <v>473</v>
      </c>
      <c r="E55" s="206">
        <v>306903.66000000003</v>
      </c>
      <c r="F55" s="207">
        <v>2329938.63</v>
      </c>
      <c r="G55" s="207"/>
      <c r="H55" s="207"/>
      <c r="I55" s="207"/>
      <c r="J55" s="207"/>
      <c r="K55" s="207"/>
      <c r="L55" s="208">
        <f t="shared" ref="L55:L72" si="5">SUM(E55:K55)</f>
        <v>2636842.29</v>
      </c>
      <c r="M55" s="211"/>
      <c r="N55" s="211"/>
      <c r="O55" s="750"/>
      <c r="P55" s="199"/>
      <c r="Q55" s="207"/>
      <c r="R55" s="207"/>
      <c r="S55" s="207"/>
      <c r="T55" s="207"/>
      <c r="U55" s="207"/>
      <c r="V55" s="207"/>
      <c r="W55" s="208">
        <f t="shared" ref="W55:W72" si="6">L55+V55</f>
        <v>2636842.29</v>
      </c>
      <c r="Y55" s="728">
        <v>2055</v>
      </c>
      <c r="Z55" s="727">
        <f>'ERZ - 2014'!L56-E55</f>
        <v>0</v>
      </c>
      <c r="AA55" s="727">
        <f>'ERZ - 2014'!V56-P55</f>
        <v>0</v>
      </c>
    </row>
    <row r="56" spans="1:27" x14ac:dyDescent="0.2">
      <c r="A56" s="754" t="s">
        <v>474</v>
      </c>
      <c r="C56" s="731">
        <v>95</v>
      </c>
      <c r="D56" s="750" t="s">
        <v>475</v>
      </c>
      <c r="E56" s="206">
        <v>449851.82</v>
      </c>
      <c r="F56" s="207">
        <v>-243202.86</v>
      </c>
      <c r="G56" s="207"/>
      <c r="H56" s="207"/>
      <c r="I56" s="207"/>
      <c r="J56" s="207"/>
      <c r="K56" s="207"/>
      <c r="L56" s="208">
        <f t="shared" si="5"/>
        <v>206648.96000000002</v>
      </c>
      <c r="M56" s="211"/>
      <c r="N56" s="211"/>
      <c r="O56" s="750"/>
      <c r="P56" s="199"/>
      <c r="Q56" s="207"/>
      <c r="R56" s="207"/>
      <c r="S56" s="207"/>
      <c r="T56" s="207"/>
      <c r="U56" s="207"/>
      <c r="V56" s="207"/>
      <c r="W56" s="208">
        <f t="shared" si="6"/>
        <v>206648.96000000002</v>
      </c>
      <c r="Y56" s="728">
        <v>2055</v>
      </c>
      <c r="Z56" s="727">
        <f>'ERZ - 2014'!L57-E56</f>
        <v>0</v>
      </c>
      <c r="AA56" s="727">
        <f>'ERZ - 2014'!V57-P56</f>
        <v>0</v>
      </c>
    </row>
    <row r="57" spans="1:27" x14ac:dyDescent="0.2">
      <c r="A57" s="754" t="s">
        <v>476</v>
      </c>
      <c r="C57" s="731">
        <v>95</v>
      </c>
      <c r="D57" s="750" t="s">
        <v>477</v>
      </c>
      <c r="E57" s="206">
        <v>1633887.0299999998</v>
      </c>
      <c r="F57" s="207">
        <v>1380895.6</v>
      </c>
      <c r="G57" s="207"/>
      <c r="H57" s="207"/>
      <c r="I57" s="207"/>
      <c r="J57" s="207"/>
      <c r="K57" s="207"/>
      <c r="L57" s="208">
        <f t="shared" si="5"/>
        <v>3014782.63</v>
      </c>
      <c r="M57" s="211"/>
      <c r="N57" s="211"/>
      <c r="O57" s="750"/>
      <c r="P57" s="199"/>
      <c r="Q57" s="207"/>
      <c r="R57" s="207"/>
      <c r="S57" s="207"/>
      <c r="T57" s="207"/>
      <c r="U57" s="207"/>
      <c r="V57" s="207"/>
      <c r="W57" s="208">
        <f t="shared" si="6"/>
        <v>3014782.63</v>
      </c>
      <c r="Y57" s="728">
        <v>2055</v>
      </c>
      <c r="Z57" s="727">
        <f>'ERZ - 2014'!L58-E57</f>
        <v>0</v>
      </c>
      <c r="AA57" s="727">
        <f>'ERZ - 2014'!V58-P57</f>
        <v>0</v>
      </c>
    </row>
    <row r="58" spans="1:27" x14ac:dyDescent="0.2">
      <c r="A58" s="754" t="s">
        <v>478</v>
      </c>
      <c r="C58" s="731">
        <v>95</v>
      </c>
      <c r="D58" s="750" t="s">
        <v>479</v>
      </c>
      <c r="E58" s="206">
        <v>2596272.4699999997</v>
      </c>
      <c r="F58" s="207">
        <v>-325389.73</v>
      </c>
      <c r="G58" s="207"/>
      <c r="H58" s="207"/>
      <c r="I58" s="207"/>
      <c r="J58" s="207"/>
      <c r="K58" s="207"/>
      <c r="L58" s="208">
        <f t="shared" si="5"/>
        <v>2270882.7399999998</v>
      </c>
      <c r="M58" s="211"/>
      <c r="N58" s="211"/>
      <c r="O58" s="750"/>
      <c r="P58" s="199"/>
      <c r="Q58" s="207"/>
      <c r="R58" s="207"/>
      <c r="S58" s="207"/>
      <c r="T58" s="207"/>
      <c r="U58" s="207"/>
      <c r="V58" s="207"/>
      <c r="W58" s="208">
        <f t="shared" si="6"/>
        <v>2270882.7399999998</v>
      </c>
      <c r="Y58" s="728">
        <v>2055</v>
      </c>
      <c r="Z58" s="727">
        <f>'ERZ - 2014'!L59-E58</f>
        <v>0</v>
      </c>
      <c r="AA58" s="727">
        <f>'ERZ - 2014'!V59-P58</f>
        <v>0</v>
      </c>
    </row>
    <row r="59" spans="1:27" x14ac:dyDescent="0.2">
      <c r="A59" s="754" t="s">
        <v>480</v>
      </c>
      <c r="C59" s="731">
        <v>95</v>
      </c>
      <c r="D59" s="750" t="s">
        <v>481</v>
      </c>
      <c r="E59" s="206">
        <v>50464.279999999992</v>
      </c>
      <c r="F59" s="207">
        <v>-20449.650000000001</v>
      </c>
      <c r="G59" s="207"/>
      <c r="H59" s="207"/>
      <c r="I59" s="207"/>
      <c r="J59" s="207"/>
      <c r="K59" s="207"/>
      <c r="L59" s="208">
        <f t="shared" si="5"/>
        <v>30014.62999999999</v>
      </c>
      <c r="M59" s="211"/>
      <c r="N59" s="211"/>
      <c r="O59" s="750"/>
      <c r="P59" s="199"/>
      <c r="Q59" s="207"/>
      <c r="R59" s="207"/>
      <c r="S59" s="207"/>
      <c r="T59" s="207"/>
      <c r="U59" s="207"/>
      <c r="V59" s="207"/>
      <c r="W59" s="208">
        <f t="shared" si="6"/>
        <v>30014.62999999999</v>
      </c>
      <c r="Y59" s="728">
        <v>2055</v>
      </c>
      <c r="Z59" s="727">
        <f>'ERZ - 2014'!L60-E59</f>
        <v>0</v>
      </c>
      <c r="AA59" s="727">
        <f>'ERZ - 2014'!V60-P59</f>
        <v>0</v>
      </c>
    </row>
    <row r="60" spans="1:27" x14ac:dyDescent="0.2">
      <c r="A60" s="754" t="s">
        <v>482</v>
      </c>
      <c r="C60" s="731">
        <v>95</v>
      </c>
      <c r="D60" s="233" t="s">
        <v>483</v>
      </c>
      <c r="E60" s="206">
        <v>45341.969999999972</v>
      </c>
      <c r="F60" s="207">
        <v>201091.87</v>
      </c>
      <c r="G60" s="207"/>
      <c r="H60" s="207"/>
      <c r="I60" s="207"/>
      <c r="J60" s="207"/>
      <c r="K60" s="207"/>
      <c r="L60" s="208">
        <f t="shared" si="5"/>
        <v>246433.83999999997</v>
      </c>
      <c r="M60" s="211"/>
      <c r="N60" s="211"/>
      <c r="O60" s="750"/>
      <c r="P60" s="199"/>
      <c r="Q60" s="207"/>
      <c r="R60" s="207"/>
      <c r="S60" s="207"/>
      <c r="T60" s="207"/>
      <c r="U60" s="207"/>
      <c r="V60" s="207"/>
      <c r="W60" s="208">
        <f t="shared" si="6"/>
        <v>246433.83999999997</v>
      </c>
      <c r="Y60" s="728">
        <v>2055</v>
      </c>
      <c r="Z60" s="727">
        <f>'ERZ - 2014'!L61-E60</f>
        <v>0</v>
      </c>
      <c r="AA60" s="727">
        <f>'ERZ - 2014'!V61-P60</f>
        <v>0</v>
      </c>
    </row>
    <row r="61" spans="1:27" x14ac:dyDescent="0.2">
      <c r="A61" s="754" t="s">
        <v>486</v>
      </c>
      <c r="C61" s="731">
        <v>95</v>
      </c>
      <c r="D61" s="750" t="s">
        <v>487</v>
      </c>
      <c r="E61" s="206">
        <v>75000</v>
      </c>
      <c r="F61" s="207">
        <v>29150</v>
      </c>
      <c r="G61" s="207"/>
      <c r="H61" s="207"/>
      <c r="I61" s="207"/>
      <c r="J61" s="207"/>
      <c r="K61" s="207"/>
      <c r="L61" s="208">
        <f t="shared" si="5"/>
        <v>104150</v>
      </c>
      <c r="M61" s="211"/>
      <c r="N61" s="211"/>
      <c r="O61" s="750"/>
      <c r="P61" s="199"/>
      <c r="Q61" s="207"/>
      <c r="R61" s="207"/>
      <c r="S61" s="207"/>
      <c r="T61" s="207"/>
      <c r="U61" s="207"/>
      <c r="V61" s="207"/>
      <c r="W61" s="208">
        <f t="shared" si="6"/>
        <v>104150</v>
      </c>
      <c r="Y61" s="728">
        <v>2055</v>
      </c>
      <c r="Z61" s="727">
        <f>'ERZ - 2014'!L62-E61</f>
        <v>0</v>
      </c>
      <c r="AA61" s="727">
        <f>'ERZ - 2014'!V62-P61</f>
        <v>0</v>
      </c>
    </row>
    <row r="62" spans="1:27" x14ac:dyDescent="0.2">
      <c r="A62" s="754" t="s">
        <v>488</v>
      </c>
      <c r="C62" s="731">
        <v>95</v>
      </c>
      <c r="D62" s="235" t="s">
        <v>489</v>
      </c>
      <c r="E62" s="206">
        <v>0</v>
      </c>
      <c r="F62" s="207">
        <v>0</v>
      </c>
      <c r="G62" s="207"/>
      <c r="H62" s="207"/>
      <c r="I62" s="207"/>
      <c r="J62" s="207"/>
      <c r="K62" s="207"/>
      <c r="L62" s="208">
        <f t="shared" si="5"/>
        <v>0</v>
      </c>
      <c r="M62" s="211"/>
      <c r="N62" s="211"/>
      <c r="O62" s="750"/>
      <c r="P62" s="199"/>
      <c r="Q62" s="207"/>
      <c r="R62" s="207"/>
      <c r="S62" s="207"/>
      <c r="T62" s="207"/>
      <c r="U62" s="207"/>
      <c r="V62" s="207"/>
      <c r="W62" s="208">
        <f t="shared" si="6"/>
        <v>0</v>
      </c>
      <c r="Y62" s="728">
        <v>2055</v>
      </c>
      <c r="Z62" s="727">
        <f>'ERZ - 2014'!L63-E62</f>
        <v>0</v>
      </c>
      <c r="AA62" s="727">
        <f>'ERZ - 2014'!V63-P62</f>
        <v>0</v>
      </c>
    </row>
    <row r="63" spans="1:27" x14ac:dyDescent="0.2">
      <c r="A63" s="754" t="s">
        <v>490</v>
      </c>
      <c r="C63" s="731">
        <v>95</v>
      </c>
      <c r="D63" s="750" t="s">
        <v>491</v>
      </c>
      <c r="E63" s="206">
        <v>252077.7</v>
      </c>
      <c r="F63" s="207">
        <v>-113046.75</v>
      </c>
      <c r="G63" s="207"/>
      <c r="H63" s="207"/>
      <c r="I63" s="207"/>
      <c r="J63" s="207"/>
      <c r="K63" s="207"/>
      <c r="L63" s="208">
        <f t="shared" si="5"/>
        <v>139030.95000000001</v>
      </c>
      <c r="M63" s="211"/>
      <c r="N63" s="211"/>
      <c r="O63" s="750"/>
      <c r="P63" s="199"/>
      <c r="Q63" s="207"/>
      <c r="R63" s="207"/>
      <c r="S63" s="207"/>
      <c r="T63" s="207"/>
      <c r="U63" s="207"/>
      <c r="V63" s="207"/>
      <c r="W63" s="208">
        <f t="shared" si="6"/>
        <v>139030.95000000001</v>
      </c>
      <c r="Y63" s="728">
        <v>2055</v>
      </c>
      <c r="Z63" s="727">
        <f>'ERZ - 2014'!L64-E63</f>
        <v>0</v>
      </c>
      <c r="AA63" s="727">
        <f>'ERZ - 2014'!V64-P63</f>
        <v>0</v>
      </c>
    </row>
    <row r="64" spans="1:27" x14ac:dyDescent="0.2">
      <c r="A64" s="754" t="s">
        <v>492</v>
      </c>
      <c r="C64" s="731">
        <v>95</v>
      </c>
      <c r="D64" s="235" t="s">
        <v>493</v>
      </c>
      <c r="E64" s="206"/>
      <c r="F64" s="207">
        <v>0</v>
      </c>
      <c r="G64" s="207"/>
      <c r="H64" s="207"/>
      <c r="I64" s="207"/>
      <c r="J64" s="207"/>
      <c r="K64" s="207"/>
      <c r="L64" s="208">
        <f t="shared" si="5"/>
        <v>0</v>
      </c>
      <c r="M64" s="211"/>
      <c r="N64" s="211"/>
      <c r="O64" s="750"/>
      <c r="P64" s="199"/>
      <c r="Q64" s="207"/>
      <c r="R64" s="207"/>
      <c r="S64" s="207"/>
      <c r="T64" s="207"/>
      <c r="U64" s="207"/>
      <c r="V64" s="207"/>
      <c r="W64" s="208">
        <f t="shared" si="6"/>
        <v>0</v>
      </c>
      <c r="Y64" s="728">
        <v>2055</v>
      </c>
      <c r="Z64" s="727">
        <v>0</v>
      </c>
      <c r="AA64" s="727">
        <v>0</v>
      </c>
    </row>
    <row r="65" spans="1:27" x14ac:dyDescent="0.2">
      <c r="A65" s="754" t="s">
        <v>494</v>
      </c>
      <c r="C65" s="731">
        <v>91</v>
      </c>
      <c r="D65" s="750" t="s">
        <v>495</v>
      </c>
      <c r="E65" s="206">
        <v>2609.12</v>
      </c>
      <c r="F65" s="207">
        <v>29820.720000000001</v>
      </c>
      <c r="G65" s="207"/>
      <c r="H65" s="207"/>
      <c r="I65" s="207"/>
      <c r="J65" s="207"/>
      <c r="K65" s="207"/>
      <c r="L65" s="208">
        <f t="shared" si="5"/>
        <v>32429.84</v>
      </c>
      <c r="M65" s="211"/>
      <c r="N65" s="211"/>
      <c r="O65" s="750"/>
      <c r="P65" s="199"/>
      <c r="Q65" s="207"/>
      <c r="R65" s="207"/>
      <c r="S65" s="207"/>
      <c r="T65" s="207"/>
      <c r="U65" s="207"/>
      <c r="V65" s="207"/>
      <c r="W65" s="208">
        <f t="shared" si="6"/>
        <v>32429.84</v>
      </c>
      <c r="Y65" s="728">
        <v>2055</v>
      </c>
      <c r="Z65" s="727">
        <f>'ERZ - 2014'!L65-E65</f>
        <v>0</v>
      </c>
      <c r="AA65" s="727">
        <f>'ERZ - 2014'!V65-P65</f>
        <v>0</v>
      </c>
    </row>
    <row r="66" spans="1:27" x14ac:dyDescent="0.2">
      <c r="A66" s="754" t="s">
        <v>496</v>
      </c>
      <c r="C66" s="731">
        <v>91</v>
      </c>
      <c r="D66" s="750" t="s">
        <v>497</v>
      </c>
      <c r="E66" s="206">
        <v>14697.400000000001</v>
      </c>
      <c r="F66" s="207">
        <v>-13087.97</v>
      </c>
      <c r="G66" s="207"/>
      <c r="H66" s="207"/>
      <c r="I66" s="207"/>
      <c r="J66" s="207"/>
      <c r="K66" s="207"/>
      <c r="L66" s="208">
        <f t="shared" si="5"/>
        <v>1609.4300000000021</v>
      </c>
      <c r="M66" s="211"/>
      <c r="N66" s="211"/>
      <c r="O66" s="750"/>
      <c r="P66" s="199"/>
      <c r="Q66" s="207"/>
      <c r="R66" s="207"/>
      <c r="S66" s="207"/>
      <c r="T66" s="207"/>
      <c r="U66" s="207"/>
      <c r="V66" s="207"/>
      <c r="W66" s="208">
        <f t="shared" si="6"/>
        <v>1609.4300000000021</v>
      </c>
      <c r="Y66" s="728">
        <v>2055</v>
      </c>
      <c r="Z66" s="727">
        <f>'ERZ - 2014'!L66-E66</f>
        <v>0</v>
      </c>
      <c r="AA66" s="727">
        <f>'ERZ - 2014'!V66-P66</f>
        <v>0</v>
      </c>
    </row>
    <row r="67" spans="1:27" x14ac:dyDescent="0.2">
      <c r="A67" s="754" t="s">
        <v>498</v>
      </c>
      <c r="C67" s="731">
        <v>91</v>
      </c>
      <c r="D67" s="750" t="s">
        <v>499</v>
      </c>
      <c r="E67" s="206">
        <v>40142.74</v>
      </c>
      <c r="F67" s="207">
        <v>8660.99</v>
      </c>
      <c r="G67" s="207"/>
      <c r="H67" s="207"/>
      <c r="I67" s="207"/>
      <c r="J67" s="207"/>
      <c r="K67" s="207"/>
      <c r="L67" s="208">
        <f t="shared" si="5"/>
        <v>48803.729999999996</v>
      </c>
      <c r="M67" s="211"/>
      <c r="N67" s="211"/>
      <c r="O67" s="750"/>
      <c r="P67" s="199"/>
      <c r="Q67" s="207"/>
      <c r="R67" s="207"/>
      <c r="S67" s="207"/>
      <c r="T67" s="207"/>
      <c r="U67" s="207"/>
      <c r="V67" s="207"/>
      <c r="W67" s="208">
        <f t="shared" si="6"/>
        <v>48803.729999999996</v>
      </c>
      <c r="Y67" s="728">
        <v>2055</v>
      </c>
      <c r="Z67" s="727">
        <f>'ERZ - 2014'!L67-E67</f>
        <v>0</v>
      </c>
      <c r="AA67" s="727">
        <f>'ERZ - 2014'!V67-P67</f>
        <v>0</v>
      </c>
    </row>
    <row r="68" spans="1:27" x14ac:dyDescent="0.2">
      <c r="A68" s="754" t="s">
        <v>500</v>
      </c>
      <c r="C68" s="731">
        <v>91</v>
      </c>
      <c r="D68" s="750" t="s">
        <v>501</v>
      </c>
      <c r="E68" s="206">
        <v>2303.0500000000002</v>
      </c>
      <c r="F68" s="207">
        <v>-2179.79</v>
      </c>
      <c r="G68" s="207"/>
      <c r="H68" s="207"/>
      <c r="I68" s="207"/>
      <c r="J68" s="207"/>
      <c r="K68" s="207"/>
      <c r="L68" s="208">
        <f t="shared" si="5"/>
        <v>123.26000000000022</v>
      </c>
      <c r="M68" s="211"/>
      <c r="N68" s="211"/>
      <c r="O68" s="750"/>
      <c r="P68" s="199"/>
      <c r="Q68" s="207"/>
      <c r="R68" s="207"/>
      <c r="S68" s="207"/>
      <c r="T68" s="207"/>
      <c r="U68" s="207"/>
      <c r="V68" s="207"/>
      <c r="W68" s="208">
        <f t="shared" si="6"/>
        <v>123.26000000000022</v>
      </c>
      <c r="Y68" s="728">
        <v>2055</v>
      </c>
      <c r="Z68" s="727">
        <f>'ERZ - 2014'!L68-E68</f>
        <v>0</v>
      </c>
      <c r="AA68" s="727">
        <f>'ERZ - 2014'!V68-P68</f>
        <v>0</v>
      </c>
    </row>
    <row r="69" spans="1:27" x14ac:dyDescent="0.2">
      <c r="A69" s="754" t="s">
        <v>502</v>
      </c>
      <c r="C69" s="731">
        <v>91</v>
      </c>
      <c r="D69" s="236" t="s">
        <v>503</v>
      </c>
      <c r="E69" s="206">
        <v>0</v>
      </c>
      <c r="F69" s="207">
        <v>0</v>
      </c>
      <c r="G69" s="207"/>
      <c r="H69" s="207"/>
      <c r="I69" s="207"/>
      <c r="J69" s="207"/>
      <c r="K69" s="207"/>
      <c r="L69" s="208">
        <f t="shared" si="5"/>
        <v>0</v>
      </c>
      <c r="M69" s="211"/>
      <c r="N69" s="211"/>
      <c r="O69" s="750"/>
      <c r="P69" s="199"/>
      <c r="Q69" s="207"/>
      <c r="R69" s="207"/>
      <c r="S69" s="207"/>
      <c r="T69" s="207"/>
      <c r="U69" s="207"/>
      <c r="V69" s="207"/>
      <c r="W69" s="208">
        <f t="shared" si="6"/>
        <v>0</v>
      </c>
      <c r="Y69" s="728">
        <v>2055</v>
      </c>
      <c r="Z69" s="727">
        <f>'ERZ - 2014'!L69-E69</f>
        <v>0</v>
      </c>
      <c r="AA69" s="727">
        <f>'ERZ - 2014'!V69-P69</f>
        <v>0</v>
      </c>
    </row>
    <row r="70" spans="1:27" x14ac:dyDescent="0.2">
      <c r="A70" s="754" t="s">
        <v>616</v>
      </c>
      <c r="C70" s="731">
        <v>91</v>
      </c>
      <c r="D70" s="750" t="s">
        <v>505</v>
      </c>
      <c r="E70" s="206">
        <v>0</v>
      </c>
      <c r="F70" s="207">
        <v>193.62</v>
      </c>
      <c r="G70" s="207"/>
      <c r="H70" s="207"/>
      <c r="I70" s="207"/>
      <c r="J70" s="207"/>
      <c r="K70" s="207"/>
      <c r="L70" s="208">
        <f t="shared" si="5"/>
        <v>193.62</v>
      </c>
      <c r="M70" s="211"/>
      <c r="N70" s="211"/>
      <c r="O70" s="750"/>
      <c r="P70" s="199"/>
      <c r="Q70" s="207"/>
      <c r="R70" s="207"/>
      <c r="S70" s="207"/>
      <c r="T70" s="207"/>
      <c r="U70" s="207"/>
      <c r="V70" s="207"/>
      <c r="W70" s="208">
        <f t="shared" si="6"/>
        <v>193.62</v>
      </c>
      <c r="Y70" s="728">
        <v>2055</v>
      </c>
      <c r="Z70" s="727">
        <f>'ERZ - 2014'!L70-E70</f>
        <v>0</v>
      </c>
      <c r="AA70" s="727">
        <f>'ERZ - 2014'!V70-P70</f>
        <v>0</v>
      </c>
    </row>
    <row r="71" spans="1:27" x14ac:dyDescent="0.2">
      <c r="A71" s="754" t="s">
        <v>506</v>
      </c>
      <c r="C71" s="731">
        <v>91</v>
      </c>
      <c r="D71" s="750" t="s">
        <v>507</v>
      </c>
      <c r="E71" s="206">
        <v>34104.82</v>
      </c>
      <c r="F71" s="207">
        <v>-10435.280000000001</v>
      </c>
      <c r="G71" s="207"/>
      <c r="H71" s="207"/>
      <c r="I71" s="207"/>
      <c r="J71" s="207"/>
      <c r="K71" s="207"/>
      <c r="L71" s="208">
        <f t="shared" si="5"/>
        <v>23669.54</v>
      </c>
      <c r="M71" s="211"/>
      <c r="N71" s="211"/>
      <c r="O71" s="750"/>
      <c r="P71" s="199"/>
      <c r="Q71" s="207"/>
      <c r="R71" s="207"/>
      <c r="S71" s="207"/>
      <c r="T71" s="207"/>
      <c r="U71" s="207"/>
      <c r="V71" s="207"/>
      <c r="W71" s="208">
        <f t="shared" si="6"/>
        <v>23669.54</v>
      </c>
      <c r="Y71" s="728">
        <v>2055</v>
      </c>
      <c r="Z71" s="727">
        <f>'ERZ - 2014'!L71-E71</f>
        <v>0</v>
      </c>
      <c r="AA71" s="727">
        <f>'ERZ - 2014'!V71-P71</f>
        <v>0</v>
      </c>
    </row>
    <row r="72" spans="1:27" x14ac:dyDescent="0.2">
      <c r="A72" s="754" t="s">
        <v>508</v>
      </c>
      <c r="C72" s="731">
        <v>91</v>
      </c>
      <c r="D72" s="750" t="s">
        <v>509</v>
      </c>
      <c r="E72" s="206">
        <v>123.81</v>
      </c>
      <c r="F72" s="207">
        <v>62.04</v>
      </c>
      <c r="G72" s="207"/>
      <c r="H72" s="207"/>
      <c r="I72" s="207"/>
      <c r="J72" s="207"/>
      <c r="K72" s="207"/>
      <c r="L72" s="208">
        <f t="shared" si="5"/>
        <v>185.85</v>
      </c>
      <c r="M72" s="211"/>
      <c r="N72" s="211"/>
      <c r="O72" s="750"/>
      <c r="P72" s="199"/>
      <c r="Q72" s="207"/>
      <c r="R72" s="207"/>
      <c r="S72" s="207"/>
      <c r="T72" s="207"/>
      <c r="U72" s="207"/>
      <c r="V72" s="207"/>
      <c r="W72" s="208">
        <f t="shared" si="6"/>
        <v>185.85</v>
      </c>
      <c r="Y72" s="728">
        <v>2055</v>
      </c>
      <c r="Z72" s="727">
        <f>'ERZ - 2014'!L72-E72</f>
        <v>0</v>
      </c>
      <c r="AA72" s="727">
        <f>'ERZ - 2014'!V72-P72</f>
        <v>0</v>
      </c>
    </row>
    <row r="73" spans="1:27" x14ac:dyDescent="0.2">
      <c r="A73" s="755" t="s">
        <v>470</v>
      </c>
      <c r="B73" s="756"/>
      <c r="C73" s="757"/>
      <c r="D73" s="752"/>
      <c r="E73" s="240">
        <f>SUM(E55:E72)</f>
        <v>5503779.8700000001</v>
      </c>
      <c r="F73" s="225">
        <f t="shared" ref="F73:L73" si="7">SUM(F55:F72)</f>
        <v>3252021.4400000009</v>
      </c>
      <c r="G73" s="225">
        <f t="shared" si="7"/>
        <v>0</v>
      </c>
      <c r="H73" s="225">
        <f t="shared" si="7"/>
        <v>0</v>
      </c>
      <c r="I73" s="225">
        <f t="shared" si="7"/>
        <v>0</v>
      </c>
      <c r="J73" s="225">
        <f t="shared" si="7"/>
        <v>0</v>
      </c>
      <c r="K73" s="225">
        <f t="shared" si="7"/>
        <v>0</v>
      </c>
      <c r="L73" s="226">
        <f t="shared" si="7"/>
        <v>8755801.3099999968</v>
      </c>
      <c r="M73" s="241"/>
      <c r="N73" s="227"/>
      <c r="O73" s="752"/>
      <c r="P73" s="224">
        <v>0</v>
      </c>
      <c r="Q73" s="225">
        <f t="shared" ref="Q73:W73" si="8">SUM(Q55:Q72)</f>
        <v>0</v>
      </c>
      <c r="R73" s="225">
        <f t="shared" si="8"/>
        <v>0</v>
      </c>
      <c r="S73" s="225">
        <f t="shared" si="8"/>
        <v>0</v>
      </c>
      <c r="T73" s="225">
        <f t="shared" si="8"/>
        <v>0</v>
      </c>
      <c r="U73" s="225">
        <f t="shared" si="8"/>
        <v>0</v>
      </c>
      <c r="V73" s="225">
        <f t="shared" si="8"/>
        <v>0</v>
      </c>
      <c r="W73" s="226">
        <f t="shared" si="8"/>
        <v>8755801.3099999968</v>
      </c>
    </row>
    <row r="74" spans="1:27" s="729" customFormat="1" x14ac:dyDescent="0.2">
      <c r="A74" s="243" t="s">
        <v>510</v>
      </c>
      <c r="B74" s="244"/>
      <c r="C74" s="246"/>
      <c r="D74" s="244"/>
      <c r="E74" s="247">
        <f t="shared" ref="E74:L74" si="9">E53+E73</f>
        <v>642579564.43999994</v>
      </c>
      <c r="F74" s="248">
        <f t="shared" si="9"/>
        <v>76993270.309999987</v>
      </c>
      <c r="G74" s="248">
        <f t="shared" si="9"/>
        <v>589651.74</v>
      </c>
      <c r="H74" s="248">
        <f t="shared" si="9"/>
        <v>0</v>
      </c>
      <c r="I74" s="248">
        <f t="shared" si="9"/>
        <v>-1892616.3299999998</v>
      </c>
      <c r="J74" s="248">
        <f t="shared" si="9"/>
        <v>-172716.53</v>
      </c>
      <c r="K74" s="248">
        <f t="shared" si="9"/>
        <v>-1962625.67</v>
      </c>
      <c r="L74" s="249">
        <f t="shared" si="9"/>
        <v>716134527.95999992</v>
      </c>
      <c r="M74" s="250"/>
      <c r="N74" s="251"/>
      <c r="O74" s="758"/>
      <c r="P74" s="253">
        <f>P53+P73</f>
        <v>-86555760.019999981</v>
      </c>
      <c r="Q74" s="248">
        <f t="shared" ref="Q74:W74" si="10">Q53+Q73</f>
        <v>-25714496.349999994</v>
      </c>
      <c r="R74" s="248">
        <f t="shared" si="10"/>
        <v>0</v>
      </c>
      <c r="S74" s="248">
        <f t="shared" si="10"/>
        <v>406279.9</v>
      </c>
      <c r="T74" s="248">
        <f t="shared" si="10"/>
        <v>111989.35</v>
      </c>
      <c r="U74" s="248">
        <f t="shared" si="10"/>
        <v>1962625.67</v>
      </c>
      <c r="V74" s="248">
        <f t="shared" si="10"/>
        <v>-109789361.45</v>
      </c>
      <c r="W74" s="249">
        <f t="shared" si="10"/>
        <v>606345166.51000023</v>
      </c>
      <c r="X74" s="751"/>
      <c r="Y74" s="751"/>
    </row>
    <row r="75" spans="1:27" s="729" customFormat="1" x14ac:dyDescent="0.2">
      <c r="A75" s="254"/>
      <c r="B75" s="255"/>
      <c r="C75" s="257"/>
      <c r="D75" s="255"/>
      <c r="E75" s="311"/>
      <c r="F75" s="255"/>
      <c r="G75" s="255"/>
      <c r="H75" s="255"/>
      <c r="I75" s="255"/>
      <c r="J75" s="255"/>
      <c r="K75" s="255"/>
      <c r="L75" s="312"/>
      <c r="M75" s="211"/>
      <c r="N75" s="211"/>
      <c r="O75" s="750"/>
      <c r="P75" s="199"/>
      <c r="Q75" s="207"/>
      <c r="R75" s="207"/>
      <c r="S75" s="207"/>
      <c r="T75" s="207"/>
      <c r="U75" s="207"/>
      <c r="V75" s="207"/>
      <c r="W75" s="208"/>
      <c r="X75" s="751"/>
      <c r="Y75" s="751"/>
    </row>
    <row r="76" spans="1:27" x14ac:dyDescent="0.2">
      <c r="A76" s="747" t="s">
        <v>511</v>
      </c>
      <c r="B76" s="230"/>
      <c r="C76" s="204"/>
      <c r="D76" s="230"/>
      <c r="E76" s="759"/>
      <c r="F76" s="750"/>
      <c r="G76" s="750"/>
      <c r="H76" s="750"/>
      <c r="I76" s="750"/>
      <c r="J76" s="750"/>
      <c r="K76" s="750"/>
      <c r="L76" s="313"/>
      <c r="M76" s="211"/>
      <c r="N76" s="211"/>
      <c r="O76" s="750"/>
      <c r="P76" s="199"/>
      <c r="Q76" s="207"/>
      <c r="R76" s="207"/>
      <c r="S76" s="207"/>
      <c r="T76" s="207"/>
      <c r="U76" s="207"/>
      <c r="V76" s="207"/>
      <c r="W76" s="208"/>
      <c r="X76" s="751"/>
      <c r="Y76" s="751"/>
    </row>
    <row r="77" spans="1:27" x14ac:dyDescent="0.2">
      <c r="A77" s="201" t="s">
        <v>512</v>
      </c>
      <c r="B77" s="202" t="s">
        <v>340</v>
      </c>
      <c r="C77" s="204">
        <v>17</v>
      </c>
      <c r="D77" s="750" t="s">
        <v>513</v>
      </c>
      <c r="E77" s="206">
        <v>582319.89</v>
      </c>
      <c r="F77" s="207">
        <v>158336.99</v>
      </c>
      <c r="G77" s="207">
        <v>0</v>
      </c>
      <c r="H77" s="207"/>
      <c r="I77" s="207"/>
      <c r="J77" s="207">
        <v>0</v>
      </c>
      <c r="K77" s="760"/>
      <c r="L77" s="208">
        <f t="shared" ref="L77:L82" si="11">SUM(E77:K77)</f>
        <v>740656.88</v>
      </c>
      <c r="M77" s="211"/>
      <c r="N77" s="211"/>
      <c r="O77" s="750"/>
      <c r="P77" s="199"/>
      <c r="Q77" s="207"/>
      <c r="R77" s="207"/>
      <c r="S77" s="207"/>
      <c r="T77" s="207"/>
      <c r="U77" s="207"/>
      <c r="V77" s="207"/>
      <c r="W77" s="208">
        <f t="shared" ref="W77:W82" si="12">L77+V77</f>
        <v>740656.88</v>
      </c>
      <c r="X77" s="751"/>
      <c r="Y77" s="728">
        <v>1612</v>
      </c>
      <c r="Z77" s="727">
        <f>'ERZ - 2014'!L77-E77</f>
        <v>0</v>
      </c>
      <c r="AA77" s="727">
        <f>'ERZ - 2014'!V77-P77</f>
        <v>0</v>
      </c>
    </row>
    <row r="78" spans="1:27" x14ac:dyDescent="0.2">
      <c r="A78" s="263">
        <v>130104</v>
      </c>
      <c r="B78" s="202"/>
      <c r="C78" s="204">
        <v>12</v>
      </c>
      <c r="D78" s="750" t="s">
        <v>25</v>
      </c>
      <c r="E78" s="206"/>
      <c r="F78" s="207">
        <v>40478700</v>
      </c>
      <c r="G78" s="207">
        <v>0</v>
      </c>
      <c r="H78" s="207"/>
      <c r="I78" s="207"/>
      <c r="J78" s="207">
        <v>0</v>
      </c>
      <c r="K78" s="760"/>
      <c r="L78" s="207">
        <f t="shared" si="11"/>
        <v>40478700</v>
      </c>
      <c r="M78" s="264" t="s">
        <v>514</v>
      </c>
      <c r="N78" s="211"/>
      <c r="O78" s="264" t="s">
        <v>515</v>
      </c>
      <c r="P78" s="199"/>
      <c r="Q78" s="207">
        <v>-505983.75</v>
      </c>
      <c r="R78" s="207"/>
      <c r="S78" s="207"/>
      <c r="T78" s="207"/>
      <c r="U78" s="207"/>
      <c r="V78" s="207">
        <f>SUM(P78:U78)</f>
        <v>-505983.75</v>
      </c>
      <c r="W78" s="208">
        <f t="shared" si="12"/>
        <v>39972716.25</v>
      </c>
      <c r="X78" s="751"/>
      <c r="Y78" s="728">
        <v>1609</v>
      </c>
      <c r="Z78" s="727">
        <v>0</v>
      </c>
      <c r="AA78" s="727">
        <v>0</v>
      </c>
    </row>
    <row r="79" spans="1:27" x14ac:dyDescent="0.2">
      <c r="A79" s="201" t="s">
        <v>516</v>
      </c>
      <c r="B79" s="202" t="s">
        <v>517</v>
      </c>
      <c r="C79" s="204">
        <v>12</v>
      </c>
      <c r="D79" s="750" t="s">
        <v>518</v>
      </c>
      <c r="E79" s="206">
        <v>20009714.280000001</v>
      </c>
      <c r="F79" s="207">
        <v>1589005.21</v>
      </c>
      <c r="G79" s="207">
        <v>2642126.9900000002</v>
      </c>
      <c r="H79" s="207"/>
      <c r="I79" s="207"/>
      <c r="J79" s="207">
        <v>0</v>
      </c>
      <c r="K79" s="760"/>
      <c r="L79" s="208">
        <f t="shared" si="11"/>
        <v>24240846.480000004</v>
      </c>
      <c r="M79" s="211" t="s">
        <v>519</v>
      </c>
      <c r="N79" s="211" t="s">
        <v>517</v>
      </c>
      <c r="O79" s="750" t="s">
        <v>520</v>
      </c>
      <c r="P79" s="199">
        <v>-8367942.9100000001</v>
      </c>
      <c r="Q79" s="207">
        <v>-2490583.2200000002</v>
      </c>
      <c r="R79" s="207"/>
      <c r="S79" s="207"/>
      <c r="T79" s="207">
        <v>0</v>
      </c>
      <c r="U79" s="207">
        <v>0</v>
      </c>
      <c r="V79" s="207">
        <f>SUM(P79:U79)</f>
        <v>-10858526.130000001</v>
      </c>
      <c r="W79" s="208">
        <f t="shared" si="12"/>
        <v>13382320.350000003</v>
      </c>
      <c r="X79" s="751"/>
      <c r="Y79" s="728">
        <v>1611</v>
      </c>
      <c r="Z79" s="727">
        <f>'ERZ - 2014'!L78-E79</f>
        <v>0</v>
      </c>
      <c r="AA79" s="727">
        <f>'ERZ - 2014'!V78-P79</f>
        <v>0</v>
      </c>
    </row>
    <row r="80" spans="1:27" x14ac:dyDescent="0.2">
      <c r="A80" s="201" t="s">
        <v>516</v>
      </c>
      <c r="B80" s="202" t="s">
        <v>521</v>
      </c>
      <c r="C80" s="204">
        <v>12</v>
      </c>
      <c r="D80" s="750" t="s">
        <v>522</v>
      </c>
      <c r="E80" s="206">
        <v>154056.80000000002</v>
      </c>
      <c r="F80" s="207">
        <v>13734.5</v>
      </c>
      <c r="G80" s="207">
        <v>0</v>
      </c>
      <c r="H80" s="207"/>
      <c r="I80" s="207"/>
      <c r="J80" s="207">
        <v>0</v>
      </c>
      <c r="K80" s="760">
        <v>-14111.34</v>
      </c>
      <c r="L80" s="208">
        <f t="shared" si="11"/>
        <v>153679.96000000002</v>
      </c>
      <c r="M80" s="211" t="s">
        <v>519</v>
      </c>
      <c r="N80" s="211" t="s">
        <v>521</v>
      </c>
      <c r="O80" s="750" t="s">
        <v>523</v>
      </c>
      <c r="P80" s="199">
        <v>-45569.87000000001</v>
      </c>
      <c r="Q80" s="207">
        <v>-76934.180000000008</v>
      </c>
      <c r="R80" s="207"/>
      <c r="S80" s="207"/>
      <c r="T80" s="207">
        <v>0</v>
      </c>
      <c r="U80" s="207">
        <v>14111.34</v>
      </c>
      <c r="V80" s="207">
        <f>SUM(P80:U80)</f>
        <v>-108392.71000000002</v>
      </c>
      <c r="W80" s="208">
        <f t="shared" si="12"/>
        <v>45287.25</v>
      </c>
      <c r="X80" s="751"/>
      <c r="Y80" s="728">
        <v>1611</v>
      </c>
      <c r="Z80" s="727">
        <f>'ERZ - 2014'!L79-E80</f>
        <v>0</v>
      </c>
      <c r="AA80" s="727">
        <f>'ERZ - 2014'!V79-P80</f>
        <v>0</v>
      </c>
    </row>
    <row r="81" spans="1:27" x14ac:dyDescent="0.2">
      <c r="A81" s="201" t="s">
        <v>516</v>
      </c>
      <c r="B81" s="202" t="s">
        <v>524</v>
      </c>
      <c r="C81" s="204">
        <v>12</v>
      </c>
      <c r="D81" s="750" t="s">
        <v>525</v>
      </c>
      <c r="E81" s="206">
        <v>2142969.3800000004</v>
      </c>
      <c r="F81" s="207">
        <v>1331760.3900000001</v>
      </c>
      <c r="G81" s="207">
        <v>121924</v>
      </c>
      <c r="H81" s="207"/>
      <c r="I81" s="207"/>
      <c r="J81" s="207">
        <v>0</v>
      </c>
      <c r="K81" s="760">
        <v>-441863.24</v>
      </c>
      <c r="L81" s="208">
        <f t="shared" si="11"/>
        <v>3154790.5300000003</v>
      </c>
      <c r="M81" s="211" t="s">
        <v>519</v>
      </c>
      <c r="N81" s="211" t="s">
        <v>524</v>
      </c>
      <c r="O81" s="750" t="s">
        <v>526</v>
      </c>
      <c r="P81" s="199">
        <v>-1016532.9900000001</v>
      </c>
      <c r="Q81" s="207">
        <v>-572653.23</v>
      </c>
      <c r="R81" s="207"/>
      <c r="S81" s="207"/>
      <c r="T81" s="207">
        <v>0</v>
      </c>
      <c r="U81" s="207">
        <v>441863.24</v>
      </c>
      <c r="V81" s="207">
        <f>SUM(P81:U81)</f>
        <v>-1147322.9800000002</v>
      </c>
      <c r="W81" s="208">
        <f t="shared" si="12"/>
        <v>2007467.55</v>
      </c>
      <c r="X81" s="751"/>
      <c r="Y81" s="728">
        <v>1611</v>
      </c>
      <c r="Z81" s="727">
        <f>'ERZ - 2014'!L80-E81</f>
        <v>0</v>
      </c>
      <c r="AA81" s="727">
        <f>'ERZ - 2014'!V80-P81</f>
        <v>0</v>
      </c>
    </row>
    <row r="82" spans="1:27" x14ac:dyDescent="0.2">
      <c r="A82" s="201" t="s">
        <v>516</v>
      </c>
      <c r="B82" s="202" t="s">
        <v>528</v>
      </c>
      <c r="C82" s="204">
        <v>12</v>
      </c>
      <c r="D82" s="750" t="s">
        <v>529</v>
      </c>
      <c r="E82" s="206">
        <v>3477556.2199999997</v>
      </c>
      <c r="F82" s="207"/>
      <c r="G82" s="207">
        <v>0</v>
      </c>
      <c r="H82" s="207"/>
      <c r="I82" s="207"/>
      <c r="J82" s="207">
        <v>0</v>
      </c>
      <c r="K82" s="760"/>
      <c r="L82" s="208">
        <f t="shared" si="11"/>
        <v>3477556.2199999997</v>
      </c>
      <c r="M82" s="211" t="s">
        <v>519</v>
      </c>
      <c r="N82" s="211" t="s">
        <v>528</v>
      </c>
      <c r="O82" s="750" t="s">
        <v>530</v>
      </c>
      <c r="P82" s="199">
        <v>-2243830.71</v>
      </c>
      <c r="Q82" s="207">
        <v>-654354.21</v>
      </c>
      <c r="R82" s="207"/>
      <c r="S82" s="207"/>
      <c r="T82" s="207">
        <v>0</v>
      </c>
      <c r="U82" s="207">
        <v>0</v>
      </c>
      <c r="V82" s="207">
        <f>SUM(P82:U82)</f>
        <v>-2898184.92</v>
      </c>
      <c r="W82" s="208">
        <f t="shared" si="12"/>
        <v>579371.29999999981</v>
      </c>
      <c r="X82" s="751"/>
      <c r="Y82" s="728">
        <v>1611</v>
      </c>
      <c r="Z82" s="727">
        <f>'ERZ - 2014'!L81-E82</f>
        <v>0</v>
      </c>
      <c r="AA82" s="727">
        <f>'ERZ - 2014'!V81-P82</f>
        <v>0</v>
      </c>
    </row>
    <row r="83" spans="1:27" x14ac:dyDescent="0.2">
      <c r="A83" s="755" t="s">
        <v>470</v>
      </c>
      <c r="B83" s="756"/>
      <c r="C83" s="757"/>
      <c r="D83" s="267"/>
      <c r="E83" s="224">
        <f>SUM(E77:E82)</f>
        <v>26366616.57</v>
      </c>
      <c r="F83" s="225">
        <f t="shared" ref="F83:L83" si="13">SUM(F77:F82)</f>
        <v>43571537.090000004</v>
      </c>
      <c r="G83" s="225">
        <f t="shared" si="13"/>
        <v>2764050.99</v>
      </c>
      <c r="H83" s="225">
        <f t="shared" si="13"/>
        <v>0</v>
      </c>
      <c r="I83" s="225">
        <f t="shared" si="13"/>
        <v>0</v>
      </c>
      <c r="J83" s="225">
        <f t="shared" si="13"/>
        <v>0</v>
      </c>
      <c r="K83" s="225">
        <f t="shared" si="13"/>
        <v>-455974.58</v>
      </c>
      <c r="L83" s="226">
        <f t="shared" si="13"/>
        <v>72246230.070000008</v>
      </c>
      <c r="M83" s="241"/>
      <c r="N83" s="227"/>
      <c r="O83" s="752"/>
      <c r="P83" s="228">
        <f>SUM(P77:P82)</f>
        <v>-11673876.48</v>
      </c>
      <c r="Q83" s="225">
        <f t="shared" ref="Q83:W83" si="14">SUM(Q77:Q82)</f>
        <v>-4300508.59</v>
      </c>
      <c r="R83" s="225">
        <f t="shared" si="14"/>
        <v>0</v>
      </c>
      <c r="S83" s="225">
        <f t="shared" si="14"/>
        <v>0</v>
      </c>
      <c r="T83" s="225">
        <f t="shared" si="14"/>
        <v>0</v>
      </c>
      <c r="U83" s="225">
        <f t="shared" si="14"/>
        <v>455974.58</v>
      </c>
      <c r="V83" s="225">
        <f t="shared" si="14"/>
        <v>-15518410.490000002</v>
      </c>
      <c r="W83" s="226">
        <f t="shared" si="14"/>
        <v>56727819.579999998</v>
      </c>
      <c r="X83" s="751"/>
      <c r="Y83" s="751"/>
    </row>
    <row r="84" spans="1:27" s="735" customFormat="1" x14ac:dyDescent="0.2">
      <c r="A84" s="747" t="s">
        <v>534</v>
      </c>
      <c r="C84" s="733"/>
      <c r="D84" s="750"/>
      <c r="E84" s="206"/>
      <c r="F84" s="207"/>
      <c r="G84" s="207"/>
      <c r="H84" s="207"/>
      <c r="I84" s="207"/>
      <c r="J84" s="207"/>
      <c r="K84" s="207"/>
      <c r="L84" s="208"/>
      <c r="M84" s="211"/>
      <c r="N84" s="211"/>
      <c r="O84" s="750"/>
      <c r="P84" s="199"/>
      <c r="Q84" s="207"/>
      <c r="R84" s="207"/>
      <c r="S84" s="207"/>
      <c r="T84" s="207"/>
      <c r="U84" s="207"/>
      <c r="V84" s="207"/>
      <c r="W84" s="208"/>
    </row>
    <row r="85" spans="1:27" x14ac:dyDescent="0.2">
      <c r="A85" s="754" t="s">
        <v>535</v>
      </c>
      <c r="C85" s="731">
        <v>91</v>
      </c>
      <c r="D85" s="750" t="s">
        <v>536</v>
      </c>
      <c r="E85" s="206">
        <v>0</v>
      </c>
      <c r="F85" s="207">
        <v>0</v>
      </c>
      <c r="G85" s="207"/>
      <c r="H85" s="207"/>
      <c r="I85" s="207"/>
      <c r="J85" s="207"/>
      <c r="K85" s="207"/>
      <c r="L85" s="208">
        <f>SUM(E85:K85)</f>
        <v>0</v>
      </c>
      <c r="M85" s="211"/>
      <c r="N85" s="211"/>
      <c r="O85" s="750"/>
      <c r="P85" s="199"/>
      <c r="Q85" s="207"/>
      <c r="R85" s="207"/>
      <c r="S85" s="207"/>
      <c r="T85" s="207"/>
      <c r="U85" s="207"/>
      <c r="V85" s="207"/>
      <c r="W85" s="208">
        <f>L85+V85</f>
        <v>0</v>
      </c>
      <c r="Z85" s="727">
        <f>'ERZ - 2014'!L84-E85</f>
        <v>0</v>
      </c>
      <c r="AA85" s="727">
        <f>'ERZ - 2014'!V84-P85</f>
        <v>0</v>
      </c>
    </row>
    <row r="86" spans="1:27" x14ac:dyDescent="0.2">
      <c r="A86" s="754" t="s">
        <v>537</v>
      </c>
      <c r="C86" s="731">
        <v>91</v>
      </c>
      <c r="D86" s="750" t="s">
        <v>538</v>
      </c>
      <c r="E86" s="206">
        <v>23939.66</v>
      </c>
      <c r="F86" s="207">
        <v>-23785.599999999999</v>
      </c>
      <c r="G86" s="207"/>
      <c r="H86" s="207"/>
      <c r="I86" s="207"/>
      <c r="J86" s="207"/>
      <c r="K86" s="207"/>
      <c r="L86" s="208">
        <f>SUM(E86:K86)</f>
        <v>154.06000000000131</v>
      </c>
      <c r="M86" s="211"/>
      <c r="N86" s="211"/>
      <c r="O86" s="750"/>
      <c r="P86" s="199"/>
      <c r="Q86" s="207"/>
      <c r="R86" s="207"/>
      <c r="S86" s="207"/>
      <c r="T86" s="207"/>
      <c r="U86" s="207"/>
      <c r="V86" s="207"/>
      <c r="W86" s="208">
        <f>L86+V86</f>
        <v>154.06000000000131</v>
      </c>
      <c r="Y86" s="728">
        <v>2055</v>
      </c>
      <c r="Z86" s="727">
        <f>'ERZ - 2014'!L85-E86</f>
        <v>0</v>
      </c>
      <c r="AA86" s="727">
        <f>'ERZ - 2014'!V85-P86</f>
        <v>0</v>
      </c>
    </row>
    <row r="87" spans="1:27" x14ac:dyDescent="0.2">
      <c r="A87" s="754" t="s">
        <v>539</v>
      </c>
      <c r="C87" s="731">
        <v>95</v>
      </c>
      <c r="D87" s="750" t="s">
        <v>540</v>
      </c>
      <c r="E87" s="206"/>
      <c r="F87" s="207">
        <v>107408.25</v>
      </c>
      <c r="G87" s="207"/>
      <c r="H87" s="207"/>
      <c r="I87" s="207"/>
      <c r="J87" s="207"/>
      <c r="K87" s="207"/>
      <c r="L87" s="208">
        <f>SUM(E87:K87)</f>
        <v>107408.25</v>
      </c>
      <c r="M87" s="211"/>
      <c r="N87" s="211"/>
      <c r="O87" s="750"/>
      <c r="P87" s="199"/>
      <c r="Q87" s="207"/>
      <c r="R87" s="207"/>
      <c r="S87" s="207"/>
      <c r="T87" s="207"/>
      <c r="U87" s="207"/>
      <c r="V87" s="207"/>
      <c r="W87" s="208">
        <f>L87+V87</f>
        <v>107408.25</v>
      </c>
      <c r="Y87" s="728">
        <v>2055</v>
      </c>
      <c r="Z87" s="727">
        <v>0</v>
      </c>
      <c r="AA87" s="727">
        <v>0</v>
      </c>
    </row>
    <row r="88" spans="1:27" x14ac:dyDescent="0.2">
      <c r="A88" s="754" t="s">
        <v>541</v>
      </c>
      <c r="C88" s="731">
        <v>91</v>
      </c>
      <c r="D88" s="269" t="s">
        <v>542</v>
      </c>
      <c r="E88" s="206"/>
      <c r="F88" s="207">
        <v>0</v>
      </c>
      <c r="G88" s="207"/>
      <c r="H88" s="207"/>
      <c r="I88" s="207"/>
      <c r="J88" s="207"/>
      <c r="K88" s="207"/>
      <c r="L88" s="208">
        <f>SUM(E88:K88)</f>
        <v>0</v>
      </c>
      <c r="M88" s="211"/>
      <c r="N88" s="211"/>
      <c r="O88" s="750"/>
      <c r="P88" s="199"/>
      <c r="Q88" s="207"/>
      <c r="R88" s="207"/>
      <c r="S88" s="207"/>
      <c r="T88" s="207"/>
      <c r="U88" s="207"/>
      <c r="V88" s="207"/>
      <c r="W88" s="208">
        <f>L88+V88</f>
        <v>0</v>
      </c>
      <c r="Y88" s="728">
        <v>2055</v>
      </c>
      <c r="Z88" s="727">
        <f>'ERZ - 2014'!L87-E88</f>
        <v>0</v>
      </c>
      <c r="AA88" s="727">
        <f>'ERZ - 2014'!V87-P88</f>
        <v>0</v>
      </c>
    </row>
    <row r="89" spans="1:27" x14ac:dyDescent="0.2">
      <c r="A89" s="754" t="s">
        <v>545</v>
      </c>
      <c r="C89" s="731">
        <v>95</v>
      </c>
      <c r="D89" s="750" t="s">
        <v>546</v>
      </c>
      <c r="E89" s="206">
        <v>1592539.38</v>
      </c>
      <c r="F89" s="207">
        <v>-1079939.0899999999</v>
      </c>
      <c r="G89" s="207"/>
      <c r="H89" s="207"/>
      <c r="I89" s="207"/>
      <c r="J89" s="207"/>
      <c r="K89" s="207"/>
      <c r="L89" s="208">
        <f>SUM(E89:K89)</f>
        <v>512600.29000000004</v>
      </c>
      <c r="M89" s="211"/>
      <c r="N89" s="211"/>
      <c r="O89" s="750"/>
      <c r="P89" s="199"/>
      <c r="Q89" s="207"/>
      <c r="R89" s="207"/>
      <c r="S89" s="207"/>
      <c r="T89" s="207"/>
      <c r="U89" s="207"/>
      <c r="V89" s="207"/>
      <c r="W89" s="208">
        <f>L89+V89</f>
        <v>512600.29000000004</v>
      </c>
      <c r="Y89" s="728">
        <v>2055</v>
      </c>
      <c r="Z89" s="727">
        <f>'ERZ - 2014'!L86-E89</f>
        <v>0</v>
      </c>
      <c r="AA89" s="727">
        <f>'ERZ - 2014'!V86-P89</f>
        <v>0</v>
      </c>
    </row>
    <row r="90" spans="1:27" x14ac:dyDescent="0.2">
      <c r="A90" s="755" t="s">
        <v>470</v>
      </c>
      <c r="B90" s="756"/>
      <c r="C90" s="757"/>
      <c r="D90" s="267"/>
      <c r="E90" s="224">
        <f t="shared" ref="E90:L90" si="15">SUM(E85:E89)</f>
        <v>1616479.0399999998</v>
      </c>
      <c r="F90" s="225">
        <f t="shared" si="15"/>
        <v>-996316.43999999983</v>
      </c>
      <c r="G90" s="225">
        <f t="shared" si="15"/>
        <v>0</v>
      </c>
      <c r="H90" s="225">
        <f t="shared" si="15"/>
        <v>0</v>
      </c>
      <c r="I90" s="225">
        <f t="shared" si="15"/>
        <v>0</v>
      </c>
      <c r="J90" s="225">
        <f t="shared" si="15"/>
        <v>0</v>
      </c>
      <c r="K90" s="225">
        <f t="shared" si="15"/>
        <v>0</v>
      </c>
      <c r="L90" s="226">
        <f t="shared" si="15"/>
        <v>620162.60000000009</v>
      </c>
      <c r="M90" s="241"/>
      <c r="N90" s="227"/>
      <c r="O90" s="752"/>
      <c r="P90" s="224">
        <v>0</v>
      </c>
      <c r="Q90" s="225">
        <f t="shared" ref="Q90:W90" si="16">SUM(Q85:Q89)</f>
        <v>0</v>
      </c>
      <c r="R90" s="225">
        <f t="shared" si="16"/>
        <v>0</v>
      </c>
      <c r="S90" s="225">
        <f t="shared" si="16"/>
        <v>0</v>
      </c>
      <c r="T90" s="225">
        <f t="shared" si="16"/>
        <v>0</v>
      </c>
      <c r="U90" s="225">
        <f t="shared" si="16"/>
        <v>0</v>
      </c>
      <c r="V90" s="225">
        <f t="shared" si="16"/>
        <v>0</v>
      </c>
      <c r="W90" s="226">
        <f t="shared" si="16"/>
        <v>620162.60000000009</v>
      </c>
    </row>
    <row r="91" spans="1:27" x14ac:dyDescent="0.2">
      <c r="A91" s="243" t="s">
        <v>547</v>
      </c>
      <c r="B91" s="756"/>
      <c r="C91" s="757"/>
      <c r="D91" s="756"/>
      <c r="E91" s="247">
        <f t="shared" ref="E91:L91" si="17">E83+E90</f>
        <v>27983095.609999999</v>
      </c>
      <c r="F91" s="248">
        <f t="shared" si="17"/>
        <v>42575220.650000006</v>
      </c>
      <c r="G91" s="248">
        <f t="shared" si="17"/>
        <v>2764050.99</v>
      </c>
      <c r="H91" s="248">
        <f t="shared" si="17"/>
        <v>0</v>
      </c>
      <c r="I91" s="248">
        <f t="shared" si="17"/>
        <v>0</v>
      </c>
      <c r="J91" s="248">
        <f t="shared" si="17"/>
        <v>0</v>
      </c>
      <c r="K91" s="248">
        <f t="shared" si="17"/>
        <v>-455974.58</v>
      </c>
      <c r="L91" s="249">
        <f t="shared" si="17"/>
        <v>72866392.670000002</v>
      </c>
      <c r="M91" s="250"/>
      <c r="N91" s="251"/>
      <c r="O91" s="758"/>
      <c r="P91" s="247">
        <f t="shared" ref="P91:W91" si="18">P83+P90</f>
        <v>-11673876.48</v>
      </c>
      <c r="Q91" s="248">
        <f t="shared" si="18"/>
        <v>-4300508.59</v>
      </c>
      <c r="R91" s="248">
        <f t="shared" si="18"/>
        <v>0</v>
      </c>
      <c r="S91" s="248">
        <f t="shared" si="18"/>
        <v>0</v>
      </c>
      <c r="T91" s="248">
        <f t="shared" si="18"/>
        <v>0</v>
      </c>
      <c r="U91" s="248">
        <f t="shared" si="18"/>
        <v>455974.58</v>
      </c>
      <c r="V91" s="248">
        <f t="shared" si="18"/>
        <v>-15518410.490000002</v>
      </c>
      <c r="W91" s="249">
        <f t="shared" si="18"/>
        <v>57347982.18</v>
      </c>
    </row>
    <row r="92" spans="1:27" s="729" customFormat="1" ht="13.5" thickBot="1" x14ac:dyDescent="0.25">
      <c r="A92" s="761" t="s">
        <v>548</v>
      </c>
      <c r="B92" s="762"/>
      <c r="C92" s="763"/>
      <c r="D92" s="762"/>
      <c r="E92" s="274">
        <f t="shared" ref="E92:L92" si="19">+E91+E74</f>
        <v>670562660.04999995</v>
      </c>
      <c r="F92" s="275">
        <f t="shared" si="19"/>
        <v>119568490.95999999</v>
      </c>
      <c r="G92" s="275">
        <f t="shared" si="19"/>
        <v>3353702.7300000004</v>
      </c>
      <c r="H92" s="275">
        <f t="shared" si="19"/>
        <v>0</v>
      </c>
      <c r="I92" s="275">
        <f t="shared" si="19"/>
        <v>-1892616.3299999998</v>
      </c>
      <c r="J92" s="275">
        <f t="shared" si="19"/>
        <v>-172716.53</v>
      </c>
      <c r="K92" s="275">
        <f t="shared" si="19"/>
        <v>-2418600.25</v>
      </c>
      <c r="L92" s="276">
        <f t="shared" si="19"/>
        <v>789000920.62999988</v>
      </c>
      <c r="M92" s="277"/>
      <c r="N92" s="278"/>
      <c r="O92" s="764"/>
      <c r="P92" s="276">
        <f t="shared" ref="P92:W92" si="20">+P91+P74</f>
        <v>-98229636.499999985</v>
      </c>
      <c r="Q92" s="275">
        <f t="shared" si="20"/>
        <v>-30015004.939999994</v>
      </c>
      <c r="R92" s="275">
        <f t="shared" si="20"/>
        <v>0</v>
      </c>
      <c r="S92" s="275">
        <f t="shared" si="20"/>
        <v>406279.9</v>
      </c>
      <c r="T92" s="275">
        <f t="shared" si="20"/>
        <v>111989.35</v>
      </c>
      <c r="U92" s="275">
        <f t="shared" si="20"/>
        <v>2418600.25</v>
      </c>
      <c r="V92" s="275">
        <f t="shared" si="20"/>
        <v>-125307771.94</v>
      </c>
      <c r="W92" s="276">
        <f t="shared" si="20"/>
        <v>663693148.69000018</v>
      </c>
    </row>
    <row r="93" spans="1:27" ht="13.5" thickTop="1" x14ac:dyDescent="0.2">
      <c r="A93" s="765"/>
      <c r="E93" s="766"/>
      <c r="J93" s="750"/>
      <c r="K93" s="750"/>
      <c r="L93" s="767"/>
      <c r="M93" s="211"/>
      <c r="N93" s="211"/>
      <c r="O93" s="750"/>
      <c r="P93" s="199"/>
      <c r="Q93" s="207"/>
      <c r="R93" s="207"/>
      <c r="S93" s="207"/>
      <c r="T93" s="207"/>
      <c r="U93" s="207"/>
      <c r="V93" s="207"/>
      <c r="W93" s="208"/>
    </row>
    <row r="94" spans="1:27" x14ac:dyDescent="0.2">
      <c r="A94" s="747" t="s">
        <v>84</v>
      </c>
      <c r="E94" s="766"/>
      <c r="L94" s="767"/>
      <c r="M94" s="211"/>
      <c r="N94" s="211"/>
      <c r="O94" s="750"/>
      <c r="P94" s="199"/>
      <c r="Q94" s="207"/>
      <c r="R94" s="207"/>
      <c r="S94" s="207"/>
      <c r="T94" s="207"/>
      <c r="U94" s="207"/>
      <c r="V94" s="207"/>
      <c r="W94" s="208"/>
    </row>
    <row r="95" spans="1:27" x14ac:dyDescent="0.2">
      <c r="A95" s="754" t="s">
        <v>549</v>
      </c>
      <c r="D95" s="750" t="s">
        <v>550</v>
      </c>
      <c r="E95" s="206">
        <v>-53433.159999999996</v>
      </c>
      <c r="F95" s="207">
        <v>0</v>
      </c>
      <c r="G95" s="207"/>
      <c r="H95" s="207"/>
      <c r="I95" s="207"/>
      <c r="J95" s="207"/>
      <c r="K95" s="207"/>
      <c r="L95" s="208">
        <f t="shared" ref="L95:L106" si="21">SUM(E95:K95)</f>
        <v>-53433.159999999996</v>
      </c>
      <c r="M95" s="211" t="s">
        <v>551</v>
      </c>
      <c r="N95" s="211"/>
      <c r="O95" s="750" t="s">
        <v>552</v>
      </c>
      <c r="P95" s="199">
        <v>3863.47</v>
      </c>
      <c r="Q95" s="207">
        <v>1187.4000000000001</v>
      </c>
      <c r="R95" s="207"/>
      <c r="S95" s="207"/>
      <c r="T95" s="207"/>
      <c r="U95" s="207"/>
      <c r="V95" s="207">
        <f t="shared" ref="V95:V106" si="22">SUM(P95:U95)</f>
        <v>5050.87</v>
      </c>
      <c r="W95" s="208">
        <f t="shared" ref="W95:W106" si="23">L95+V95</f>
        <v>-48382.289999999994</v>
      </c>
      <c r="Y95" s="728">
        <v>2440</v>
      </c>
      <c r="Z95" s="727">
        <f>'ERZ - 2014'!L93-E95</f>
        <v>0</v>
      </c>
      <c r="AA95" s="727">
        <f>'ERZ - 2014'!V93-P95</f>
        <v>0</v>
      </c>
    </row>
    <row r="96" spans="1:27" x14ac:dyDescent="0.2">
      <c r="A96" s="754" t="s">
        <v>553</v>
      </c>
      <c r="D96" s="750" t="s">
        <v>554</v>
      </c>
      <c r="E96" s="206">
        <v>-2878743.93</v>
      </c>
      <c r="F96" s="207">
        <v>-1091197.32</v>
      </c>
      <c r="G96" s="207"/>
      <c r="H96" s="207"/>
      <c r="I96" s="207"/>
      <c r="J96" s="207"/>
      <c r="K96" s="207"/>
      <c r="L96" s="208">
        <f t="shared" si="21"/>
        <v>-3969941.25</v>
      </c>
      <c r="M96" s="211" t="s">
        <v>555</v>
      </c>
      <c r="N96" s="211"/>
      <c r="O96" s="750" t="s">
        <v>556</v>
      </c>
      <c r="P96" s="199">
        <v>130790.81</v>
      </c>
      <c r="Q96" s="207">
        <v>62260.77</v>
      </c>
      <c r="R96" s="207"/>
      <c r="S96" s="207"/>
      <c r="T96" s="207"/>
      <c r="U96" s="207"/>
      <c r="V96" s="207">
        <f t="shared" si="22"/>
        <v>193051.58</v>
      </c>
      <c r="W96" s="208">
        <f t="shared" si="23"/>
        <v>-3776889.67</v>
      </c>
      <c r="Y96" s="728">
        <v>2440</v>
      </c>
      <c r="Z96" s="727">
        <f>'ERZ - 2014'!L94-E96</f>
        <v>0</v>
      </c>
      <c r="AA96" s="727">
        <f>'ERZ - 2014'!V94-P96</f>
        <v>0</v>
      </c>
    </row>
    <row r="97" spans="1:27" x14ac:dyDescent="0.2">
      <c r="A97" s="754" t="s">
        <v>557</v>
      </c>
      <c r="D97" s="750" t="s">
        <v>558</v>
      </c>
      <c r="E97" s="206">
        <v>-737128.39</v>
      </c>
      <c r="F97" s="207">
        <v>-314582.48</v>
      </c>
      <c r="G97" s="207"/>
      <c r="H97" s="207"/>
      <c r="I97" s="207"/>
      <c r="J97" s="207"/>
      <c r="K97" s="207"/>
      <c r="L97" s="208">
        <f t="shared" si="21"/>
        <v>-1051710.8700000001</v>
      </c>
      <c r="M97" s="211" t="s">
        <v>559</v>
      </c>
      <c r="N97" s="211"/>
      <c r="O97" s="750" t="s">
        <v>560</v>
      </c>
      <c r="P97" s="199">
        <v>32733.78</v>
      </c>
      <c r="Q97" s="207">
        <v>19876</v>
      </c>
      <c r="R97" s="207"/>
      <c r="S97" s="207"/>
      <c r="T97" s="207"/>
      <c r="U97" s="207"/>
      <c r="V97" s="207">
        <f t="shared" si="22"/>
        <v>52609.78</v>
      </c>
      <c r="W97" s="208">
        <f t="shared" si="23"/>
        <v>-999101.09000000008</v>
      </c>
      <c r="Y97" s="728">
        <v>2440</v>
      </c>
      <c r="Z97" s="727">
        <f>'ERZ - 2014'!L95-E97</f>
        <v>0</v>
      </c>
      <c r="AA97" s="727">
        <f>'ERZ - 2014'!V95-P97</f>
        <v>0</v>
      </c>
    </row>
    <row r="98" spans="1:27" x14ac:dyDescent="0.2">
      <c r="A98" s="754" t="s">
        <v>561</v>
      </c>
      <c r="D98" s="750" t="s">
        <v>562</v>
      </c>
      <c r="E98" s="206">
        <v>-333088.76</v>
      </c>
      <c r="F98" s="207">
        <v>-125424.99</v>
      </c>
      <c r="G98" s="207"/>
      <c r="H98" s="207"/>
      <c r="I98" s="207"/>
      <c r="J98" s="207"/>
      <c r="K98" s="207"/>
      <c r="L98" s="208">
        <f t="shared" si="21"/>
        <v>-458513.75</v>
      </c>
      <c r="M98" s="211" t="s">
        <v>563</v>
      </c>
      <c r="N98" s="211"/>
      <c r="O98" s="750" t="s">
        <v>564</v>
      </c>
      <c r="P98" s="199">
        <v>20848.11</v>
      </c>
      <c r="Q98" s="207">
        <v>9895.0300000000007</v>
      </c>
      <c r="R98" s="207"/>
      <c r="S98" s="207"/>
      <c r="T98" s="207"/>
      <c r="U98" s="207"/>
      <c r="V98" s="207">
        <f t="shared" si="22"/>
        <v>30743.14</v>
      </c>
      <c r="W98" s="208">
        <f t="shared" si="23"/>
        <v>-427770.61</v>
      </c>
      <c r="Y98" s="728">
        <v>2440</v>
      </c>
      <c r="Z98" s="727">
        <f>'ERZ - 2014'!L96-E98</f>
        <v>0</v>
      </c>
      <c r="AA98" s="727">
        <f>'ERZ - 2014'!V96-P98</f>
        <v>0</v>
      </c>
    </row>
    <row r="99" spans="1:27" x14ac:dyDescent="0.2">
      <c r="A99" s="754" t="s">
        <v>565</v>
      </c>
      <c r="D99" s="750" t="s">
        <v>566</v>
      </c>
      <c r="E99" s="206">
        <v>-5437419.8099999996</v>
      </c>
      <c r="F99" s="207">
        <v>-2893956.09</v>
      </c>
      <c r="G99" s="207"/>
      <c r="H99" s="207"/>
      <c r="I99" s="207"/>
      <c r="J99" s="207"/>
      <c r="K99" s="207"/>
      <c r="L99" s="208">
        <f t="shared" si="21"/>
        <v>-8331375.8999999994</v>
      </c>
      <c r="M99" s="211" t="s">
        <v>567</v>
      </c>
      <c r="N99" s="211"/>
      <c r="O99" s="750" t="s">
        <v>568</v>
      </c>
      <c r="P99" s="199">
        <v>248436.63</v>
      </c>
      <c r="Q99" s="207">
        <v>172109.94</v>
      </c>
      <c r="R99" s="207"/>
      <c r="S99" s="207"/>
      <c r="T99" s="207"/>
      <c r="U99" s="207"/>
      <c r="V99" s="207">
        <f t="shared" si="22"/>
        <v>420546.57</v>
      </c>
      <c r="W99" s="208">
        <f t="shared" si="23"/>
        <v>-7910829.3299999991</v>
      </c>
      <c r="Y99" s="728">
        <v>2440</v>
      </c>
      <c r="Z99" s="727">
        <f>'ERZ - 2014'!L97-E99</f>
        <v>0</v>
      </c>
      <c r="AA99" s="727">
        <f>'ERZ - 2014'!V97-P99</f>
        <v>0</v>
      </c>
    </row>
    <row r="100" spans="1:27" x14ac:dyDescent="0.2">
      <c r="A100" s="754" t="s">
        <v>569</v>
      </c>
      <c r="D100" s="750" t="s">
        <v>617</v>
      </c>
      <c r="E100" s="206">
        <v>-513131.85</v>
      </c>
      <c r="F100" s="207">
        <v>-220156.87</v>
      </c>
      <c r="G100" s="207"/>
      <c r="H100" s="207"/>
      <c r="I100" s="207"/>
      <c r="J100" s="207"/>
      <c r="K100" s="207"/>
      <c r="L100" s="208">
        <f t="shared" si="21"/>
        <v>-733288.72</v>
      </c>
      <c r="M100" s="211" t="s">
        <v>571</v>
      </c>
      <c r="N100" s="211"/>
      <c r="O100" s="750" t="s">
        <v>618</v>
      </c>
      <c r="P100" s="199">
        <v>25166</v>
      </c>
      <c r="Q100" s="207">
        <v>17806.010000000002</v>
      </c>
      <c r="R100" s="207"/>
      <c r="S100" s="207"/>
      <c r="T100" s="207"/>
      <c r="U100" s="207"/>
      <c r="V100" s="207">
        <f t="shared" si="22"/>
        <v>42972.01</v>
      </c>
      <c r="W100" s="208">
        <f t="shared" si="23"/>
        <v>-690316.71</v>
      </c>
      <c r="Y100" s="728">
        <v>2440</v>
      </c>
      <c r="Z100" s="727">
        <f>'ERZ - 2014'!L98-E100</f>
        <v>0</v>
      </c>
      <c r="AA100" s="727">
        <f>'ERZ - 2014'!V98-P100</f>
        <v>0</v>
      </c>
    </row>
    <row r="101" spans="1:27" x14ac:dyDescent="0.2">
      <c r="A101" s="754" t="s">
        <v>573</v>
      </c>
      <c r="D101" s="750" t="s">
        <v>574</v>
      </c>
      <c r="E101" s="206">
        <v>-1816471.53</v>
      </c>
      <c r="F101" s="207">
        <v>-973891.26</v>
      </c>
      <c r="G101" s="207"/>
      <c r="H101" s="207"/>
      <c r="I101" s="207"/>
      <c r="J101" s="207"/>
      <c r="K101" s="207"/>
      <c r="L101" s="208">
        <f t="shared" si="21"/>
        <v>-2790362.79</v>
      </c>
      <c r="M101" s="211" t="s">
        <v>575</v>
      </c>
      <c r="N101" s="211"/>
      <c r="O101" s="750" t="s">
        <v>576</v>
      </c>
      <c r="P101" s="199">
        <v>60637.61</v>
      </c>
      <c r="Q101" s="207">
        <v>46068.34</v>
      </c>
      <c r="R101" s="207"/>
      <c r="S101" s="207"/>
      <c r="T101" s="207"/>
      <c r="U101" s="207"/>
      <c r="V101" s="207">
        <f t="shared" si="22"/>
        <v>106705.95</v>
      </c>
      <c r="W101" s="208">
        <f t="shared" si="23"/>
        <v>-2683656.84</v>
      </c>
      <c r="Y101" s="728">
        <v>2440</v>
      </c>
      <c r="Z101" s="727">
        <f>'ERZ - 2014'!L99-E101</f>
        <v>0</v>
      </c>
      <c r="AA101" s="727">
        <f>'ERZ - 2014'!V99-P101</f>
        <v>0</v>
      </c>
    </row>
    <row r="102" spans="1:27" x14ac:dyDescent="0.2">
      <c r="A102" s="754" t="s">
        <v>577</v>
      </c>
      <c r="D102" s="750" t="s">
        <v>578</v>
      </c>
      <c r="E102" s="206">
        <v>-659207.03</v>
      </c>
      <c r="F102" s="207">
        <v>-196158.67</v>
      </c>
      <c r="G102" s="207"/>
      <c r="H102" s="207"/>
      <c r="I102" s="207"/>
      <c r="J102" s="207"/>
      <c r="K102" s="207"/>
      <c r="L102" s="208">
        <f t="shared" si="21"/>
        <v>-855365.70000000007</v>
      </c>
      <c r="M102" s="211" t="s">
        <v>579</v>
      </c>
      <c r="N102" s="211"/>
      <c r="O102" s="750" t="s">
        <v>580</v>
      </c>
      <c r="P102" s="199">
        <v>55659.759999999995</v>
      </c>
      <c r="Q102" s="207">
        <v>37864.300000000003</v>
      </c>
      <c r="R102" s="207"/>
      <c r="S102" s="207"/>
      <c r="T102" s="207"/>
      <c r="U102" s="207"/>
      <c r="V102" s="207">
        <f t="shared" si="22"/>
        <v>93524.06</v>
      </c>
      <c r="W102" s="208">
        <f t="shared" si="23"/>
        <v>-761841.64000000013</v>
      </c>
      <c r="Y102" s="728">
        <v>2440</v>
      </c>
      <c r="Z102" s="727">
        <f>'ERZ - 2014'!L100-E102</f>
        <v>0</v>
      </c>
      <c r="AA102" s="727">
        <f>'ERZ - 2014'!V100-P102</f>
        <v>0</v>
      </c>
    </row>
    <row r="103" spans="1:27" x14ac:dyDescent="0.2">
      <c r="A103" s="754" t="s">
        <v>581</v>
      </c>
      <c r="D103" s="750" t="s">
        <v>582</v>
      </c>
      <c r="E103" s="206">
        <v>-714.01</v>
      </c>
      <c r="F103" s="207">
        <v>0</v>
      </c>
      <c r="G103" s="207"/>
      <c r="H103" s="207"/>
      <c r="I103" s="207"/>
      <c r="J103" s="207"/>
      <c r="K103" s="207"/>
      <c r="L103" s="208">
        <f t="shared" si="21"/>
        <v>-714.01</v>
      </c>
      <c r="M103" s="211" t="s">
        <v>583</v>
      </c>
      <c r="N103" s="211"/>
      <c r="O103" s="750" t="s">
        <v>584</v>
      </c>
      <c r="P103" s="199">
        <v>71.399999999999991</v>
      </c>
      <c r="Q103" s="207">
        <v>28.56</v>
      </c>
      <c r="R103" s="207"/>
      <c r="S103" s="207"/>
      <c r="T103" s="207"/>
      <c r="U103" s="207"/>
      <c r="V103" s="207">
        <f t="shared" si="22"/>
        <v>99.96</v>
      </c>
      <c r="W103" s="208">
        <f t="shared" si="23"/>
        <v>-614.04999999999995</v>
      </c>
      <c r="Y103" s="728">
        <v>2440</v>
      </c>
      <c r="Z103" s="727">
        <f>'ERZ - 2014'!L101-E103</f>
        <v>0</v>
      </c>
      <c r="AA103" s="727">
        <f>'ERZ - 2014'!V101-P103</f>
        <v>0</v>
      </c>
    </row>
    <row r="104" spans="1:27" x14ac:dyDescent="0.2">
      <c r="A104" s="754" t="s">
        <v>585</v>
      </c>
      <c r="D104" s="750" t="s">
        <v>586</v>
      </c>
      <c r="E104" s="206">
        <v>-831.85</v>
      </c>
      <c r="F104" s="207">
        <v>0</v>
      </c>
      <c r="G104" s="207"/>
      <c r="H104" s="207"/>
      <c r="I104" s="207"/>
      <c r="J104" s="207"/>
      <c r="K104" s="207"/>
      <c r="L104" s="208">
        <f t="shared" si="21"/>
        <v>-831.85</v>
      </c>
      <c r="M104" s="211" t="s">
        <v>587</v>
      </c>
      <c r="N104" s="211"/>
      <c r="O104" s="750" t="s">
        <v>588</v>
      </c>
      <c r="P104" s="199">
        <v>52</v>
      </c>
      <c r="Q104" s="207">
        <v>23.76</v>
      </c>
      <c r="R104" s="207"/>
      <c r="S104" s="207"/>
      <c r="T104" s="207"/>
      <c r="U104" s="207"/>
      <c r="V104" s="207">
        <f t="shared" si="22"/>
        <v>75.760000000000005</v>
      </c>
      <c r="W104" s="208">
        <f t="shared" si="23"/>
        <v>-756.09</v>
      </c>
      <c r="Y104" s="728">
        <v>2440</v>
      </c>
      <c r="Z104" s="727">
        <f>'ERZ - 2014'!L102-E104</f>
        <v>0</v>
      </c>
      <c r="AA104" s="727">
        <f>'ERZ - 2014'!V102-P104</f>
        <v>0</v>
      </c>
    </row>
    <row r="105" spans="1:27" x14ac:dyDescent="0.2">
      <c r="A105" s="201" t="s">
        <v>589</v>
      </c>
      <c r="B105" s="202" t="s">
        <v>340</v>
      </c>
      <c r="D105" s="202" t="s">
        <v>590</v>
      </c>
      <c r="E105" s="206">
        <v>-2240196</v>
      </c>
      <c r="F105" s="207">
        <v>0</v>
      </c>
      <c r="G105" s="207"/>
      <c r="H105" s="207"/>
      <c r="I105" s="207"/>
      <c r="J105" s="207"/>
      <c r="K105" s="207"/>
      <c r="L105" s="208">
        <f t="shared" si="21"/>
        <v>-2240196</v>
      </c>
      <c r="M105" s="211" t="s">
        <v>591</v>
      </c>
      <c r="N105" s="211"/>
      <c r="O105" s="750" t="s">
        <v>592</v>
      </c>
      <c r="P105" s="199">
        <v>84007.35</v>
      </c>
      <c r="Q105" s="207">
        <v>56004.9</v>
      </c>
      <c r="R105" s="207"/>
      <c r="S105" s="207"/>
      <c r="T105" s="207"/>
      <c r="U105" s="207"/>
      <c r="V105" s="207">
        <f t="shared" si="22"/>
        <v>140012.25</v>
      </c>
      <c r="W105" s="208">
        <f t="shared" si="23"/>
        <v>-2100183.75</v>
      </c>
      <c r="Y105" s="728">
        <v>2440</v>
      </c>
      <c r="Z105" s="727">
        <f>'ERZ - 2014'!L103-E105</f>
        <v>0</v>
      </c>
      <c r="AA105" s="727">
        <f>'ERZ - 2014'!V103-P105</f>
        <v>0</v>
      </c>
    </row>
    <row r="106" spans="1:27" x14ac:dyDescent="0.2">
      <c r="A106" s="201" t="s">
        <v>593</v>
      </c>
      <c r="B106" s="202" t="s">
        <v>340</v>
      </c>
      <c r="D106" s="750" t="s">
        <v>594</v>
      </c>
      <c r="E106" s="206">
        <v>-214070</v>
      </c>
      <c r="F106" s="207">
        <v>-132840</v>
      </c>
      <c r="G106" s="207"/>
      <c r="H106" s="207"/>
      <c r="I106" s="207"/>
      <c r="J106" s="207"/>
      <c r="K106" s="207"/>
      <c r="L106" s="208">
        <f t="shared" si="21"/>
        <v>-346910</v>
      </c>
      <c r="M106" s="211" t="s">
        <v>595</v>
      </c>
      <c r="N106" s="211"/>
      <c r="O106" s="750" t="s">
        <v>596</v>
      </c>
      <c r="P106" s="199">
        <v>12779</v>
      </c>
      <c r="Q106" s="207">
        <v>18699.330000000002</v>
      </c>
      <c r="R106" s="207"/>
      <c r="S106" s="207"/>
      <c r="T106" s="207"/>
      <c r="U106" s="207"/>
      <c r="V106" s="207">
        <f t="shared" si="22"/>
        <v>31478.33</v>
      </c>
      <c r="W106" s="208">
        <f t="shared" si="23"/>
        <v>-315431.67</v>
      </c>
      <c r="Y106" s="728">
        <v>1531</v>
      </c>
      <c r="Z106" s="727">
        <f>'ERZ - 2014'!L104-E106</f>
        <v>0</v>
      </c>
      <c r="AA106" s="727">
        <f>'ERZ - 2014'!V104-P106</f>
        <v>0</v>
      </c>
    </row>
    <row r="107" spans="1:27" x14ac:dyDescent="0.2">
      <c r="A107" s="747" t="s">
        <v>597</v>
      </c>
      <c r="E107" s="206"/>
      <c r="F107" s="207"/>
      <c r="G107" s="207"/>
      <c r="H107" s="207"/>
      <c r="I107" s="207"/>
      <c r="J107" s="207"/>
      <c r="K107" s="207"/>
      <c r="L107" s="208"/>
      <c r="M107" s="211"/>
      <c r="N107" s="211"/>
      <c r="O107" s="750"/>
      <c r="P107" s="199"/>
      <c r="Q107" s="207"/>
      <c r="R107" s="207"/>
      <c r="S107" s="207"/>
      <c r="T107" s="207"/>
      <c r="U107" s="207"/>
      <c r="V107" s="207"/>
      <c r="W107" s="208"/>
    </row>
    <row r="108" spans="1:27" x14ac:dyDescent="0.2">
      <c r="A108" s="754" t="s">
        <v>598</v>
      </c>
      <c r="B108" s="768"/>
      <c r="D108" s="768" t="s">
        <v>600</v>
      </c>
      <c r="E108" s="206">
        <v>-340509.03999999992</v>
      </c>
      <c r="F108" s="207">
        <v>-130734.95999999996</v>
      </c>
      <c r="G108" s="207"/>
      <c r="H108" s="207"/>
      <c r="I108" s="207"/>
      <c r="J108" s="207"/>
      <c r="K108" s="207"/>
      <c r="L108" s="208">
        <f>SUM(E108:K108)</f>
        <v>-471243.99999999988</v>
      </c>
      <c r="M108" s="211"/>
      <c r="N108" s="211"/>
      <c r="O108" s="750"/>
      <c r="P108" s="199"/>
      <c r="Q108" s="207"/>
      <c r="R108" s="207"/>
      <c r="S108" s="207"/>
      <c r="T108" s="207"/>
      <c r="U108" s="207"/>
      <c r="V108" s="207"/>
      <c r="W108" s="208">
        <f>L108+V108</f>
        <v>-471243.99999999988</v>
      </c>
      <c r="Y108" s="728" t="s">
        <v>71</v>
      </c>
      <c r="Z108" s="727">
        <f>'ERZ - 2014'!L106-E108</f>
        <v>0</v>
      </c>
      <c r="AA108" s="727">
        <f>'ERZ - 2014'!V106-P108</f>
        <v>0</v>
      </c>
    </row>
    <row r="109" spans="1:27" x14ac:dyDescent="0.2">
      <c r="A109" s="754" t="s">
        <v>601</v>
      </c>
      <c r="B109" s="768"/>
      <c r="D109" s="768" t="s">
        <v>602</v>
      </c>
      <c r="E109" s="206">
        <v>-359736.62999999977</v>
      </c>
      <c r="F109" s="207">
        <v>-451920.33000000007</v>
      </c>
      <c r="G109" s="207"/>
      <c r="H109" s="207"/>
      <c r="I109" s="207"/>
      <c r="J109" s="207"/>
      <c r="K109" s="207"/>
      <c r="L109" s="208">
        <f>SUM(E109:K109)</f>
        <v>-811656.95999999985</v>
      </c>
      <c r="M109" s="211"/>
      <c r="N109" s="211"/>
      <c r="O109" s="750"/>
      <c r="P109" s="199"/>
      <c r="Q109" s="207"/>
      <c r="R109" s="207"/>
      <c r="S109" s="207"/>
      <c r="T109" s="207"/>
      <c r="U109" s="207"/>
      <c r="V109" s="207"/>
      <c r="W109" s="208">
        <f>L109+V109</f>
        <v>-811656.95999999985</v>
      </c>
      <c r="Y109" s="728" t="s">
        <v>71</v>
      </c>
      <c r="Z109" s="727">
        <f>'ERZ - 2014'!L107-E109</f>
        <v>0</v>
      </c>
      <c r="AA109" s="727">
        <f>'ERZ - 2014'!V107-P109</f>
        <v>0</v>
      </c>
    </row>
    <row r="110" spans="1:27" x14ac:dyDescent="0.2">
      <c r="A110" s="769" t="s">
        <v>603</v>
      </c>
      <c r="B110" s="768"/>
      <c r="D110" s="768" t="s">
        <v>605</v>
      </c>
      <c r="E110" s="206">
        <v>-243489.26</v>
      </c>
      <c r="F110" s="207">
        <v>173077.16</v>
      </c>
      <c r="G110" s="207"/>
      <c r="H110" s="207"/>
      <c r="I110" s="207"/>
      <c r="J110" s="207"/>
      <c r="K110" s="207"/>
      <c r="L110" s="208">
        <f>SUM(E110:K110)</f>
        <v>-70412.100000000006</v>
      </c>
      <c r="M110" s="211"/>
      <c r="N110" s="211"/>
      <c r="O110" s="750"/>
      <c r="P110" s="199"/>
      <c r="Q110" s="207"/>
      <c r="R110" s="207"/>
      <c r="S110" s="207"/>
      <c r="T110" s="207"/>
      <c r="U110" s="207"/>
      <c r="V110" s="207"/>
      <c r="W110" s="208">
        <f>L110+V110</f>
        <v>-70412.100000000006</v>
      </c>
      <c r="Y110" s="728" t="s">
        <v>71</v>
      </c>
      <c r="Z110" s="727">
        <f>'ERZ - 2014'!L108-E110</f>
        <v>0</v>
      </c>
      <c r="AA110" s="727">
        <f>'ERZ - 2014'!V108-P110</f>
        <v>0</v>
      </c>
    </row>
    <row r="111" spans="1:27" x14ac:dyDescent="0.2">
      <c r="A111" s="243" t="s">
        <v>606</v>
      </c>
      <c r="B111" s="756"/>
      <c r="C111" s="757"/>
      <c r="D111" s="756"/>
      <c r="E111" s="247">
        <f t="shared" ref="E111:L111" si="24">SUM(E95:E110)</f>
        <v>-15828171.249999996</v>
      </c>
      <c r="F111" s="248">
        <f t="shared" si="24"/>
        <v>-6357785.8099999996</v>
      </c>
      <c r="G111" s="248">
        <f t="shared" si="24"/>
        <v>0</v>
      </c>
      <c r="H111" s="248">
        <f t="shared" si="24"/>
        <v>0</v>
      </c>
      <c r="I111" s="248">
        <f t="shared" si="24"/>
        <v>0</v>
      </c>
      <c r="J111" s="248">
        <f t="shared" si="24"/>
        <v>0</v>
      </c>
      <c r="K111" s="248">
        <f t="shared" si="24"/>
        <v>0</v>
      </c>
      <c r="L111" s="249">
        <f t="shared" si="24"/>
        <v>-22185957.060000006</v>
      </c>
      <c r="M111" s="241"/>
      <c r="N111" s="227"/>
      <c r="O111" s="752"/>
      <c r="P111" s="247">
        <f>SUM(P95:P110)</f>
        <v>675045.91999999993</v>
      </c>
      <c r="Q111" s="224">
        <f t="shared" ref="Q111:W111" si="25">SUM(Q95:Q110)</f>
        <v>441824.34</v>
      </c>
      <c r="R111" s="224">
        <f t="shared" si="25"/>
        <v>0</v>
      </c>
      <c r="S111" s="224">
        <f t="shared" si="25"/>
        <v>0</v>
      </c>
      <c r="T111" s="224">
        <f t="shared" si="25"/>
        <v>0</v>
      </c>
      <c r="U111" s="224">
        <f t="shared" si="25"/>
        <v>0</v>
      </c>
      <c r="V111" s="224">
        <f t="shared" si="25"/>
        <v>1116870.26</v>
      </c>
      <c r="W111" s="228">
        <f t="shared" si="25"/>
        <v>-21069086.800000004</v>
      </c>
    </row>
    <row r="112" spans="1:27" s="773" customFormat="1" ht="13.5" thickBot="1" x14ac:dyDescent="0.25">
      <c r="A112" s="288"/>
      <c r="B112" s="770"/>
      <c r="C112" s="771"/>
      <c r="D112" s="770"/>
      <c r="E112" s="291">
        <f t="shared" ref="E112:L112" si="26">+E111+E92</f>
        <v>654734488.79999995</v>
      </c>
      <c r="F112" s="291">
        <f t="shared" si="26"/>
        <v>113210705.14999999</v>
      </c>
      <c r="G112" s="291">
        <f t="shared" si="26"/>
        <v>3353702.7300000004</v>
      </c>
      <c r="H112" s="291">
        <f t="shared" si="26"/>
        <v>0</v>
      </c>
      <c r="I112" s="291">
        <f t="shared" si="26"/>
        <v>-1892616.3299999998</v>
      </c>
      <c r="J112" s="291">
        <f t="shared" si="26"/>
        <v>-172716.53</v>
      </c>
      <c r="K112" s="291">
        <f t="shared" si="26"/>
        <v>-2418600.25</v>
      </c>
      <c r="L112" s="292">
        <f t="shared" si="26"/>
        <v>766814963.56999981</v>
      </c>
      <c r="M112" s="293"/>
      <c r="N112" s="294"/>
      <c r="O112" s="772"/>
      <c r="P112" s="296">
        <f>+P111+P92</f>
        <v>-97554590.579999983</v>
      </c>
      <c r="Q112" s="296">
        <f t="shared" ref="Q112:W112" si="27">+Q111+Q92</f>
        <v>-29573180.599999994</v>
      </c>
      <c r="R112" s="296">
        <f t="shared" si="27"/>
        <v>0</v>
      </c>
      <c r="S112" s="296">
        <f t="shared" si="27"/>
        <v>406279.9</v>
      </c>
      <c r="T112" s="296">
        <f t="shared" si="27"/>
        <v>111989.35</v>
      </c>
      <c r="U112" s="296">
        <f t="shared" si="27"/>
        <v>2418600.25</v>
      </c>
      <c r="V112" s="296">
        <f t="shared" si="27"/>
        <v>-124190901.67999999</v>
      </c>
      <c r="W112" s="297">
        <f t="shared" si="27"/>
        <v>642624061.89000022</v>
      </c>
    </row>
    <row r="113" spans="4:29" ht="13.5" thickTop="1" x14ac:dyDescent="0.2">
      <c r="D113" s="730" t="s">
        <v>619</v>
      </c>
      <c r="E113" s="314">
        <f>'ERZ - 2014'!L110</f>
        <v>654734488.79999995</v>
      </c>
      <c r="F113" s="207"/>
      <c r="G113" s="207"/>
      <c r="H113" s="207"/>
      <c r="J113" s="207"/>
      <c r="K113" s="207"/>
      <c r="L113" s="207"/>
      <c r="P113" s="315">
        <f>'ERZ - 2014'!V110</f>
        <v>-97554590.579999983</v>
      </c>
      <c r="Q113" s="207"/>
      <c r="W113" s="316"/>
    </row>
    <row r="114" spans="4:29" x14ac:dyDescent="0.2">
      <c r="D114" s="730" t="s">
        <v>609</v>
      </c>
      <c r="E114" s="727">
        <f>E112-E113</f>
        <v>0</v>
      </c>
      <c r="P114" s="305">
        <f>P112-P113</f>
        <v>0</v>
      </c>
    </row>
    <row r="120" spans="4:29" x14ac:dyDescent="0.2">
      <c r="D120" s="728" t="s">
        <v>1108</v>
      </c>
      <c r="E120" s="305" t="e">
        <f>#REF!</f>
        <v>#REF!</v>
      </c>
      <c r="F120" s="305" t="e">
        <f>#REF!</f>
        <v>#REF!</v>
      </c>
      <c r="G120" s="305"/>
      <c r="H120" s="305"/>
      <c r="I120" s="305" t="e">
        <f>#REF!</f>
        <v>#REF!</v>
      </c>
      <c r="J120" s="305"/>
      <c r="K120" s="305"/>
      <c r="L120" s="305" t="e">
        <f>#REF!</f>
        <v>#REF!</v>
      </c>
      <c r="M120" s="305"/>
      <c r="N120" s="305"/>
      <c r="O120" s="305"/>
      <c r="P120" s="305" t="e">
        <f>#REF!</f>
        <v>#REF!</v>
      </c>
      <c r="Q120" s="305" t="e">
        <f>#REF!</f>
        <v>#REF!</v>
      </c>
      <c r="R120" s="305"/>
      <c r="S120" s="305" t="e">
        <f>#REF!</f>
        <v>#REF!</v>
      </c>
      <c r="T120" s="305"/>
      <c r="U120" s="305"/>
      <c r="V120" s="305" t="e">
        <f>#REF!</f>
        <v>#REF!</v>
      </c>
      <c r="W120" s="305" t="e">
        <f>#REF!</f>
        <v>#REF!</v>
      </c>
      <c r="X120" s="305"/>
      <c r="Y120" s="305"/>
      <c r="Z120" s="305"/>
      <c r="AA120" s="305"/>
      <c r="AB120" s="305"/>
      <c r="AC120" s="305"/>
    </row>
    <row r="121" spans="4:29" x14ac:dyDescent="0.2">
      <c r="D121" s="728" t="s">
        <v>93</v>
      </c>
      <c r="E121" s="305" t="e">
        <f>+E112-E120</f>
        <v>#REF!</v>
      </c>
      <c r="F121" s="305" t="e">
        <f t="shared" ref="F121:L121" si="28">+F112-F120</f>
        <v>#REF!</v>
      </c>
      <c r="G121" s="305">
        <f t="shared" si="28"/>
        <v>3353702.7300000004</v>
      </c>
      <c r="H121" s="305">
        <f t="shared" si="28"/>
        <v>0</v>
      </c>
      <c r="I121" s="305" t="e">
        <f t="shared" si="28"/>
        <v>#REF!</v>
      </c>
      <c r="J121" s="305">
        <f t="shared" si="28"/>
        <v>-172716.53</v>
      </c>
      <c r="K121" s="305">
        <f t="shared" si="28"/>
        <v>-2418600.25</v>
      </c>
      <c r="L121" s="305" t="e">
        <f t="shared" si="28"/>
        <v>#REF!</v>
      </c>
      <c r="M121" s="305"/>
      <c r="N121" s="305"/>
      <c r="O121" s="305"/>
      <c r="P121" s="305" t="e">
        <f t="shared" ref="P121:W121" si="29">+P112-P120</f>
        <v>#REF!</v>
      </c>
      <c r="Q121" s="305" t="e">
        <f t="shared" si="29"/>
        <v>#REF!</v>
      </c>
      <c r="R121" s="305">
        <f t="shared" si="29"/>
        <v>0</v>
      </c>
      <c r="S121" s="305" t="e">
        <f t="shared" si="29"/>
        <v>#REF!</v>
      </c>
      <c r="T121" s="305">
        <f t="shared" si="29"/>
        <v>111989.35</v>
      </c>
      <c r="U121" s="305">
        <f t="shared" si="29"/>
        <v>2418600.25</v>
      </c>
      <c r="V121" s="305" t="e">
        <f t="shared" si="29"/>
        <v>#REF!</v>
      </c>
      <c r="W121" s="305" t="e">
        <f t="shared" si="29"/>
        <v>#REF!</v>
      </c>
      <c r="X121" s="305"/>
      <c r="Y121" s="305"/>
      <c r="Z121" s="305"/>
      <c r="AA121" s="305"/>
      <c r="AB121" s="305"/>
      <c r="AC121" s="305"/>
    </row>
  </sheetData>
  <mergeCells count="6">
    <mergeCell ref="F7:G7"/>
    <mergeCell ref="A2:W2"/>
    <mergeCell ref="A3:W3"/>
    <mergeCell ref="A4:W4"/>
    <mergeCell ref="A6:L6"/>
    <mergeCell ref="M6:V6"/>
  </mergeCells>
  <pageMargins left="0.27559055118110237" right="0.15748031496062992" top="0.32" bottom="0.56000000000000005" header="0.19685039370078741" footer="0.35433070866141736"/>
  <pageSetup scale="45" fitToHeight="0" orientation="landscape" r:id="rId1"/>
  <headerFooter alignWithMargins="0">
    <oddFooter>&amp;LPrepared by:  Antonia Rimando&amp;CApproved by:  Chris Masters&amp;RPage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6626-D325-4EC6-902A-8127254B846E}">
  <sheetPr>
    <pageSetUpPr fitToPage="1"/>
  </sheetPr>
  <dimension ref="A2:AA119"/>
  <sheetViews>
    <sheetView topLeftCell="K1" workbookViewId="0">
      <selection activeCell="D121" sqref="D121"/>
    </sheetView>
  </sheetViews>
  <sheetFormatPr defaultColWidth="8.85546875" defaultRowHeight="12.75" x14ac:dyDescent="0.2"/>
  <cols>
    <col min="1" max="1" width="7.7109375" style="728" customWidth="1"/>
    <col min="2" max="2" width="11.7109375" style="728" customWidth="1"/>
    <col min="3" max="3" width="6.42578125" style="731" customWidth="1"/>
    <col min="4" max="4" width="30.28515625" style="728" bestFit="1" customWidth="1"/>
    <col min="5" max="5" width="18.7109375" style="728" bestFit="1" customWidth="1"/>
    <col min="6" max="6" width="13" style="728" bestFit="1" customWidth="1"/>
    <col min="7" max="7" width="13" style="728" customWidth="1"/>
    <col min="8" max="8" width="10.42578125" style="728" bestFit="1" customWidth="1"/>
    <col min="9" max="9" width="11.140625" style="728" customWidth="1"/>
    <col min="10" max="10" width="10.5703125" style="728" bestFit="1" customWidth="1"/>
    <col min="11" max="11" width="10.42578125" style="728" bestFit="1" customWidth="1"/>
    <col min="12" max="12" width="13.7109375" style="728" bestFit="1" customWidth="1"/>
    <col min="13" max="13" width="9.85546875" style="728" bestFit="1" customWidth="1"/>
    <col min="14" max="14" width="7.28515625" style="728" bestFit="1" customWidth="1"/>
    <col min="15" max="15" width="29.5703125" style="728" customWidth="1"/>
    <col min="16" max="16" width="14.7109375" style="728" bestFit="1" customWidth="1"/>
    <col min="17" max="17" width="14.28515625" style="732" customWidth="1"/>
    <col min="18" max="18" width="12" style="728" customWidth="1"/>
    <col min="19" max="19" width="12.5703125" style="728" bestFit="1" customWidth="1"/>
    <col min="20" max="20" width="11.7109375" style="728" customWidth="1"/>
    <col min="21" max="21" width="10.42578125" style="728" bestFit="1" customWidth="1"/>
    <col min="22" max="22" width="12.7109375" style="728" customWidth="1"/>
    <col min="23" max="23" width="14.5703125" style="305" bestFit="1" customWidth="1"/>
    <col min="24" max="24" width="3.85546875" style="728" customWidth="1"/>
    <col min="25" max="25" width="6.7109375" style="728" customWidth="1"/>
    <col min="26" max="26" width="12.42578125" style="728" bestFit="1" customWidth="1"/>
    <col min="27" max="241" width="8.85546875" style="728"/>
    <col min="242" max="242" width="7.7109375" style="728" customWidth="1"/>
    <col min="243" max="243" width="11.7109375" style="728" customWidth="1"/>
    <col min="244" max="244" width="6.42578125" style="728" customWidth="1"/>
    <col min="245" max="245" width="30.28515625" style="728" bestFit="1" customWidth="1"/>
    <col min="246" max="246" width="14.42578125" style="728" customWidth="1"/>
    <col min="247" max="247" width="13" style="728" bestFit="1" customWidth="1"/>
    <col min="248" max="248" width="13" style="728" customWidth="1"/>
    <col min="249" max="249" width="10.42578125" style="728" bestFit="1" customWidth="1"/>
    <col min="250" max="250" width="11.140625" style="728" customWidth="1"/>
    <col min="251" max="251" width="10.5703125" style="728" bestFit="1" customWidth="1"/>
    <col min="252" max="252" width="10" style="728" customWidth="1"/>
    <col min="253" max="253" width="13.7109375" style="728" bestFit="1" customWidth="1"/>
    <col min="254" max="254" width="9.85546875" style="728" bestFit="1" customWidth="1"/>
    <col min="255" max="255" width="7.28515625" style="728" bestFit="1" customWidth="1"/>
    <col min="256" max="256" width="29.5703125" style="728" customWidth="1"/>
    <col min="257" max="257" width="14.7109375" style="728" bestFit="1" customWidth="1"/>
    <col min="258" max="258" width="14.28515625" style="728" customWidth="1"/>
    <col min="259" max="259" width="12" style="728" customWidth="1"/>
    <col min="260" max="260" width="12.5703125" style="728" bestFit="1" customWidth="1"/>
    <col min="261" max="261" width="11.7109375" style="728" customWidth="1"/>
    <col min="262" max="262" width="10.42578125" style="728" bestFit="1" customWidth="1"/>
    <col min="263" max="263" width="12.7109375" style="728" customWidth="1"/>
    <col min="264" max="264" width="13.7109375" style="728" bestFit="1" customWidth="1"/>
    <col min="265" max="265" width="3.85546875" style="728" customWidth="1"/>
    <col min="266" max="266" width="12.42578125" style="728" bestFit="1" customWidth="1"/>
    <col min="267" max="267" width="10.140625" style="728" customWidth="1"/>
    <col min="268" max="268" width="11.42578125" style="728" bestFit="1" customWidth="1"/>
    <col min="269" max="269" width="10" style="728" customWidth="1"/>
    <col min="270" max="270" width="4.42578125" style="728" customWidth="1"/>
    <col min="271" max="271" width="13.5703125" style="728" customWidth="1"/>
    <col min="272" max="272" width="11.42578125" style="728" bestFit="1" customWidth="1"/>
    <col min="273" max="273" width="3.140625" style="728" customWidth="1"/>
    <col min="274" max="274" width="13.85546875" style="728" customWidth="1"/>
    <col min="275" max="497" width="8.85546875" style="728"/>
    <col min="498" max="498" width="7.7109375" style="728" customWidth="1"/>
    <col min="499" max="499" width="11.7109375" style="728" customWidth="1"/>
    <col min="500" max="500" width="6.42578125" style="728" customWidth="1"/>
    <col min="501" max="501" width="30.28515625" style="728" bestFit="1" customWidth="1"/>
    <col min="502" max="502" width="14.42578125" style="728" customWidth="1"/>
    <col min="503" max="503" width="13" style="728" bestFit="1" customWidth="1"/>
    <col min="504" max="504" width="13" style="728" customWidth="1"/>
    <col min="505" max="505" width="10.42578125" style="728" bestFit="1" customWidth="1"/>
    <col min="506" max="506" width="11.140625" style="728" customWidth="1"/>
    <col min="507" max="507" width="10.5703125" style="728" bestFit="1" customWidth="1"/>
    <col min="508" max="508" width="10" style="728" customWidth="1"/>
    <col min="509" max="509" width="13.7109375" style="728" bestFit="1" customWidth="1"/>
    <col min="510" max="510" width="9.85546875" style="728" bestFit="1" customWidth="1"/>
    <col min="511" max="511" width="7.28515625" style="728" bestFit="1" customWidth="1"/>
    <col min="512" max="512" width="29.5703125" style="728" customWidth="1"/>
    <col min="513" max="513" width="14.7109375" style="728" bestFit="1" customWidth="1"/>
    <col min="514" max="514" width="14.28515625" style="728" customWidth="1"/>
    <col min="515" max="515" width="12" style="728" customWidth="1"/>
    <col min="516" max="516" width="12.5703125" style="728" bestFit="1" customWidth="1"/>
    <col min="517" max="517" width="11.7109375" style="728" customWidth="1"/>
    <col min="518" max="518" width="10.42578125" style="728" bestFit="1" customWidth="1"/>
    <col min="519" max="519" width="12.7109375" style="728" customWidth="1"/>
    <col min="520" max="520" width="13.7109375" style="728" bestFit="1" customWidth="1"/>
    <col min="521" max="521" width="3.85546875" style="728" customWidth="1"/>
    <col min="522" max="522" width="12.42578125" style="728" bestFit="1" customWidth="1"/>
    <col min="523" max="523" width="10.140625" style="728" customWidth="1"/>
    <col min="524" max="524" width="11.42578125" style="728" bestFit="1" customWidth="1"/>
    <col min="525" max="525" width="10" style="728" customWidth="1"/>
    <col min="526" max="526" width="4.42578125" style="728" customWidth="1"/>
    <col min="527" max="527" width="13.5703125" style="728" customWidth="1"/>
    <col min="528" max="528" width="11.42578125" style="728" bestFit="1" customWidth="1"/>
    <col min="529" max="529" width="3.140625" style="728" customWidth="1"/>
    <col min="530" max="530" width="13.85546875" style="728" customWidth="1"/>
    <col min="531" max="753" width="8.85546875" style="728"/>
    <col min="754" max="754" width="7.7109375" style="728" customWidth="1"/>
    <col min="755" max="755" width="11.7109375" style="728" customWidth="1"/>
    <col min="756" max="756" width="6.42578125" style="728" customWidth="1"/>
    <col min="757" max="757" width="30.28515625" style="728" bestFit="1" customWidth="1"/>
    <col min="758" max="758" width="14.42578125" style="728" customWidth="1"/>
    <col min="759" max="759" width="13" style="728" bestFit="1" customWidth="1"/>
    <col min="760" max="760" width="13" style="728" customWidth="1"/>
    <col min="761" max="761" width="10.42578125" style="728" bestFit="1" customWidth="1"/>
    <col min="762" max="762" width="11.140625" style="728" customWidth="1"/>
    <col min="763" max="763" width="10.5703125" style="728" bestFit="1" customWidth="1"/>
    <col min="764" max="764" width="10" style="728" customWidth="1"/>
    <col min="765" max="765" width="13.7109375" style="728" bestFit="1" customWidth="1"/>
    <col min="766" max="766" width="9.85546875" style="728" bestFit="1" customWidth="1"/>
    <col min="767" max="767" width="7.28515625" style="728" bestFit="1" customWidth="1"/>
    <col min="768" max="768" width="29.5703125" style="728" customWidth="1"/>
    <col min="769" max="769" width="14.7109375" style="728" bestFit="1" customWidth="1"/>
    <col min="770" max="770" width="14.28515625" style="728" customWidth="1"/>
    <col min="771" max="771" width="12" style="728" customWidth="1"/>
    <col min="772" max="772" width="12.5703125" style="728" bestFit="1" customWidth="1"/>
    <col min="773" max="773" width="11.7109375" style="728" customWidth="1"/>
    <col min="774" max="774" width="10.42578125" style="728" bestFit="1" customWidth="1"/>
    <col min="775" max="775" width="12.7109375" style="728" customWidth="1"/>
    <col min="776" max="776" width="13.7109375" style="728" bestFit="1" customWidth="1"/>
    <col min="777" max="777" width="3.85546875" style="728" customWidth="1"/>
    <col min="778" max="778" width="12.42578125" style="728" bestFit="1" customWidth="1"/>
    <col min="779" max="779" width="10.140625" style="728" customWidth="1"/>
    <col min="780" max="780" width="11.42578125" style="728" bestFit="1" customWidth="1"/>
    <col min="781" max="781" width="10" style="728" customWidth="1"/>
    <col min="782" max="782" width="4.42578125" style="728" customWidth="1"/>
    <col min="783" max="783" width="13.5703125" style="728" customWidth="1"/>
    <col min="784" max="784" width="11.42578125" style="728" bestFit="1" customWidth="1"/>
    <col min="785" max="785" width="3.140625" style="728" customWidth="1"/>
    <col min="786" max="786" width="13.85546875" style="728" customWidth="1"/>
    <col min="787" max="1009" width="8.85546875" style="728"/>
    <col min="1010" max="1010" width="7.7109375" style="728" customWidth="1"/>
    <col min="1011" max="1011" width="11.7109375" style="728" customWidth="1"/>
    <col min="1012" max="1012" width="6.42578125" style="728" customWidth="1"/>
    <col min="1013" max="1013" width="30.28515625" style="728" bestFit="1" customWidth="1"/>
    <col min="1014" max="1014" width="14.42578125" style="728" customWidth="1"/>
    <col min="1015" max="1015" width="13" style="728" bestFit="1" customWidth="1"/>
    <col min="1016" max="1016" width="13" style="728" customWidth="1"/>
    <col min="1017" max="1017" width="10.42578125" style="728" bestFit="1" customWidth="1"/>
    <col min="1018" max="1018" width="11.140625" style="728" customWidth="1"/>
    <col min="1019" max="1019" width="10.5703125" style="728" bestFit="1" customWidth="1"/>
    <col min="1020" max="1020" width="10" style="728" customWidth="1"/>
    <col min="1021" max="1021" width="13.7109375" style="728" bestFit="1" customWidth="1"/>
    <col min="1022" max="1022" width="9.85546875" style="728" bestFit="1" customWidth="1"/>
    <col min="1023" max="1023" width="7.28515625" style="728" bestFit="1" customWidth="1"/>
    <col min="1024" max="1024" width="29.5703125" style="728" customWidth="1"/>
    <col min="1025" max="1025" width="14.7109375" style="728" bestFit="1" customWidth="1"/>
    <col min="1026" max="1026" width="14.28515625" style="728" customWidth="1"/>
    <col min="1027" max="1027" width="12" style="728" customWidth="1"/>
    <col min="1028" max="1028" width="12.5703125" style="728" bestFit="1" customWidth="1"/>
    <col min="1029" max="1029" width="11.7109375" style="728" customWidth="1"/>
    <col min="1030" max="1030" width="10.42578125" style="728" bestFit="1" customWidth="1"/>
    <col min="1031" max="1031" width="12.7109375" style="728" customWidth="1"/>
    <col min="1032" max="1032" width="13.7109375" style="728" bestFit="1" customWidth="1"/>
    <col min="1033" max="1033" width="3.85546875" style="728" customWidth="1"/>
    <col min="1034" max="1034" width="12.42578125" style="728" bestFit="1" customWidth="1"/>
    <col min="1035" max="1035" width="10.140625" style="728" customWidth="1"/>
    <col min="1036" max="1036" width="11.42578125" style="728" bestFit="1" customWidth="1"/>
    <col min="1037" max="1037" width="10" style="728" customWidth="1"/>
    <col min="1038" max="1038" width="4.42578125" style="728" customWidth="1"/>
    <col min="1039" max="1039" width="13.5703125" style="728" customWidth="1"/>
    <col min="1040" max="1040" width="11.42578125" style="728" bestFit="1" customWidth="1"/>
    <col min="1041" max="1041" width="3.140625" style="728" customWidth="1"/>
    <col min="1042" max="1042" width="13.85546875" style="728" customWidth="1"/>
    <col min="1043" max="1265" width="8.85546875" style="728"/>
    <col min="1266" max="1266" width="7.7109375" style="728" customWidth="1"/>
    <col min="1267" max="1267" width="11.7109375" style="728" customWidth="1"/>
    <col min="1268" max="1268" width="6.42578125" style="728" customWidth="1"/>
    <col min="1269" max="1269" width="30.28515625" style="728" bestFit="1" customWidth="1"/>
    <col min="1270" max="1270" width="14.42578125" style="728" customWidth="1"/>
    <col min="1271" max="1271" width="13" style="728" bestFit="1" customWidth="1"/>
    <col min="1272" max="1272" width="13" style="728" customWidth="1"/>
    <col min="1273" max="1273" width="10.42578125" style="728" bestFit="1" customWidth="1"/>
    <col min="1274" max="1274" width="11.140625" style="728" customWidth="1"/>
    <col min="1275" max="1275" width="10.5703125" style="728" bestFit="1" customWidth="1"/>
    <col min="1276" max="1276" width="10" style="728" customWidth="1"/>
    <col min="1277" max="1277" width="13.7109375" style="728" bestFit="1" customWidth="1"/>
    <col min="1278" max="1278" width="9.85546875" style="728" bestFit="1" customWidth="1"/>
    <col min="1279" max="1279" width="7.28515625" style="728" bestFit="1" customWidth="1"/>
    <col min="1280" max="1280" width="29.5703125" style="728" customWidth="1"/>
    <col min="1281" max="1281" width="14.7109375" style="728" bestFit="1" customWidth="1"/>
    <col min="1282" max="1282" width="14.28515625" style="728" customWidth="1"/>
    <col min="1283" max="1283" width="12" style="728" customWidth="1"/>
    <col min="1284" max="1284" width="12.5703125" style="728" bestFit="1" customWidth="1"/>
    <col min="1285" max="1285" width="11.7109375" style="728" customWidth="1"/>
    <col min="1286" max="1286" width="10.42578125" style="728" bestFit="1" customWidth="1"/>
    <col min="1287" max="1287" width="12.7109375" style="728" customWidth="1"/>
    <col min="1288" max="1288" width="13.7109375" style="728" bestFit="1" customWidth="1"/>
    <col min="1289" max="1289" width="3.85546875" style="728" customWidth="1"/>
    <col min="1290" max="1290" width="12.42578125" style="728" bestFit="1" customWidth="1"/>
    <col min="1291" max="1291" width="10.140625" style="728" customWidth="1"/>
    <col min="1292" max="1292" width="11.42578125" style="728" bestFit="1" customWidth="1"/>
    <col min="1293" max="1293" width="10" style="728" customWidth="1"/>
    <col min="1294" max="1294" width="4.42578125" style="728" customWidth="1"/>
    <col min="1295" max="1295" width="13.5703125" style="728" customWidth="1"/>
    <col min="1296" max="1296" width="11.42578125" style="728" bestFit="1" customWidth="1"/>
    <col min="1297" max="1297" width="3.140625" style="728" customWidth="1"/>
    <col min="1298" max="1298" width="13.85546875" style="728" customWidth="1"/>
    <col min="1299" max="1521" width="8.85546875" style="728"/>
    <col min="1522" max="1522" width="7.7109375" style="728" customWidth="1"/>
    <col min="1523" max="1523" width="11.7109375" style="728" customWidth="1"/>
    <col min="1524" max="1524" width="6.42578125" style="728" customWidth="1"/>
    <col min="1525" max="1525" width="30.28515625" style="728" bestFit="1" customWidth="1"/>
    <col min="1526" max="1526" width="14.42578125" style="728" customWidth="1"/>
    <col min="1527" max="1527" width="13" style="728" bestFit="1" customWidth="1"/>
    <col min="1528" max="1528" width="13" style="728" customWidth="1"/>
    <col min="1529" max="1529" width="10.42578125" style="728" bestFit="1" customWidth="1"/>
    <col min="1530" max="1530" width="11.140625" style="728" customWidth="1"/>
    <col min="1531" max="1531" width="10.5703125" style="728" bestFit="1" customWidth="1"/>
    <col min="1532" max="1532" width="10" style="728" customWidth="1"/>
    <col min="1533" max="1533" width="13.7109375" style="728" bestFit="1" customWidth="1"/>
    <col min="1534" max="1534" width="9.85546875" style="728" bestFit="1" customWidth="1"/>
    <col min="1535" max="1535" width="7.28515625" style="728" bestFit="1" customWidth="1"/>
    <col min="1536" max="1536" width="29.5703125" style="728" customWidth="1"/>
    <col min="1537" max="1537" width="14.7109375" style="728" bestFit="1" customWidth="1"/>
    <col min="1538" max="1538" width="14.28515625" style="728" customWidth="1"/>
    <col min="1539" max="1539" width="12" style="728" customWidth="1"/>
    <col min="1540" max="1540" width="12.5703125" style="728" bestFit="1" customWidth="1"/>
    <col min="1541" max="1541" width="11.7109375" style="728" customWidth="1"/>
    <col min="1542" max="1542" width="10.42578125" style="728" bestFit="1" customWidth="1"/>
    <col min="1543" max="1543" width="12.7109375" style="728" customWidth="1"/>
    <col min="1544" max="1544" width="13.7109375" style="728" bestFit="1" customWidth="1"/>
    <col min="1545" max="1545" width="3.85546875" style="728" customWidth="1"/>
    <col min="1546" max="1546" width="12.42578125" style="728" bestFit="1" customWidth="1"/>
    <col min="1547" max="1547" width="10.140625" style="728" customWidth="1"/>
    <col min="1548" max="1548" width="11.42578125" style="728" bestFit="1" customWidth="1"/>
    <col min="1549" max="1549" width="10" style="728" customWidth="1"/>
    <col min="1550" max="1550" width="4.42578125" style="728" customWidth="1"/>
    <col min="1551" max="1551" width="13.5703125" style="728" customWidth="1"/>
    <col min="1552" max="1552" width="11.42578125" style="728" bestFit="1" customWidth="1"/>
    <col min="1553" max="1553" width="3.140625" style="728" customWidth="1"/>
    <col min="1554" max="1554" width="13.85546875" style="728" customWidth="1"/>
    <col min="1555" max="1777" width="8.85546875" style="728"/>
    <col min="1778" max="1778" width="7.7109375" style="728" customWidth="1"/>
    <col min="1779" max="1779" width="11.7109375" style="728" customWidth="1"/>
    <col min="1780" max="1780" width="6.42578125" style="728" customWidth="1"/>
    <col min="1781" max="1781" width="30.28515625" style="728" bestFit="1" customWidth="1"/>
    <col min="1782" max="1782" width="14.42578125" style="728" customWidth="1"/>
    <col min="1783" max="1783" width="13" style="728" bestFit="1" customWidth="1"/>
    <col min="1784" max="1784" width="13" style="728" customWidth="1"/>
    <col min="1785" max="1785" width="10.42578125" style="728" bestFit="1" customWidth="1"/>
    <col min="1786" max="1786" width="11.140625" style="728" customWidth="1"/>
    <col min="1787" max="1787" width="10.5703125" style="728" bestFit="1" customWidth="1"/>
    <col min="1788" max="1788" width="10" style="728" customWidth="1"/>
    <col min="1789" max="1789" width="13.7109375" style="728" bestFit="1" customWidth="1"/>
    <col min="1790" max="1790" width="9.85546875" style="728" bestFit="1" customWidth="1"/>
    <col min="1791" max="1791" width="7.28515625" style="728" bestFit="1" customWidth="1"/>
    <col min="1792" max="1792" width="29.5703125" style="728" customWidth="1"/>
    <col min="1793" max="1793" width="14.7109375" style="728" bestFit="1" customWidth="1"/>
    <col min="1794" max="1794" width="14.28515625" style="728" customWidth="1"/>
    <col min="1795" max="1795" width="12" style="728" customWidth="1"/>
    <col min="1796" max="1796" width="12.5703125" style="728" bestFit="1" customWidth="1"/>
    <col min="1797" max="1797" width="11.7109375" style="728" customWidth="1"/>
    <col min="1798" max="1798" width="10.42578125" style="728" bestFit="1" customWidth="1"/>
    <col min="1799" max="1799" width="12.7109375" style="728" customWidth="1"/>
    <col min="1800" max="1800" width="13.7109375" style="728" bestFit="1" customWidth="1"/>
    <col min="1801" max="1801" width="3.85546875" style="728" customWidth="1"/>
    <col min="1802" max="1802" width="12.42578125" style="728" bestFit="1" customWidth="1"/>
    <col min="1803" max="1803" width="10.140625" style="728" customWidth="1"/>
    <col min="1804" max="1804" width="11.42578125" style="728" bestFit="1" customWidth="1"/>
    <col min="1805" max="1805" width="10" style="728" customWidth="1"/>
    <col min="1806" max="1806" width="4.42578125" style="728" customWidth="1"/>
    <col min="1807" max="1807" width="13.5703125" style="728" customWidth="1"/>
    <col min="1808" max="1808" width="11.42578125" style="728" bestFit="1" customWidth="1"/>
    <col min="1809" max="1809" width="3.140625" style="728" customWidth="1"/>
    <col min="1810" max="1810" width="13.85546875" style="728" customWidth="1"/>
    <col min="1811" max="2033" width="8.85546875" style="728"/>
    <col min="2034" max="2034" width="7.7109375" style="728" customWidth="1"/>
    <col min="2035" max="2035" width="11.7109375" style="728" customWidth="1"/>
    <col min="2036" max="2036" width="6.42578125" style="728" customWidth="1"/>
    <col min="2037" max="2037" width="30.28515625" style="728" bestFit="1" customWidth="1"/>
    <col min="2038" max="2038" width="14.42578125" style="728" customWidth="1"/>
    <col min="2039" max="2039" width="13" style="728" bestFit="1" customWidth="1"/>
    <col min="2040" max="2040" width="13" style="728" customWidth="1"/>
    <col min="2041" max="2041" width="10.42578125" style="728" bestFit="1" customWidth="1"/>
    <col min="2042" max="2042" width="11.140625" style="728" customWidth="1"/>
    <col min="2043" max="2043" width="10.5703125" style="728" bestFit="1" customWidth="1"/>
    <col min="2044" max="2044" width="10" style="728" customWidth="1"/>
    <col min="2045" max="2045" width="13.7109375" style="728" bestFit="1" customWidth="1"/>
    <col min="2046" max="2046" width="9.85546875" style="728" bestFit="1" customWidth="1"/>
    <col min="2047" max="2047" width="7.28515625" style="728" bestFit="1" customWidth="1"/>
    <col min="2048" max="2048" width="29.5703125" style="728" customWidth="1"/>
    <col min="2049" max="2049" width="14.7109375" style="728" bestFit="1" customWidth="1"/>
    <col min="2050" max="2050" width="14.28515625" style="728" customWidth="1"/>
    <col min="2051" max="2051" width="12" style="728" customWidth="1"/>
    <col min="2052" max="2052" width="12.5703125" style="728" bestFit="1" customWidth="1"/>
    <col min="2053" max="2053" width="11.7109375" style="728" customWidth="1"/>
    <col min="2054" max="2054" width="10.42578125" style="728" bestFit="1" customWidth="1"/>
    <col min="2055" max="2055" width="12.7109375" style="728" customWidth="1"/>
    <col min="2056" max="2056" width="13.7109375" style="728" bestFit="1" customWidth="1"/>
    <col min="2057" max="2057" width="3.85546875" style="728" customWidth="1"/>
    <col min="2058" max="2058" width="12.42578125" style="728" bestFit="1" customWidth="1"/>
    <col min="2059" max="2059" width="10.140625" style="728" customWidth="1"/>
    <col min="2060" max="2060" width="11.42578125" style="728" bestFit="1" customWidth="1"/>
    <col min="2061" max="2061" width="10" style="728" customWidth="1"/>
    <col min="2062" max="2062" width="4.42578125" style="728" customWidth="1"/>
    <col min="2063" max="2063" width="13.5703125" style="728" customWidth="1"/>
    <col min="2064" max="2064" width="11.42578125" style="728" bestFit="1" customWidth="1"/>
    <col min="2065" max="2065" width="3.140625" style="728" customWidth="1"/>
    <col min="2066" max="2066" width="13.85546875" style="728" customWidth="1"/>
    <col min="2067" max="2289" width="8.85546875" style="728"/>
    <col min="2290" max="2290" width="7.7109375" style="728" customWidth="1"/>
    <col min="2291" max="2291" width="11.7109375" style="728" customWidth="1"/>
    <col min="2292" max="2292" width="6.42578125" style="728" customWidth="1"/>
    <col min="2293" max="2293" width="30.28515625" style="728" bestFit="1" customWidth="1"/>
    <col min="2294" max="2294" width="14.42578125" style="728" customWidth="1"/>
    <col min="2295" max="2295" width="13" style="728" bestFit="1" customWidth="1"/>
    <col min="2296" max="2296" width="13" style="728" customWidth="1"/>
    <col min="2297" max="2297" width="10.42578125" style="728" bestFit="1" customWidth="1"/>
    <col min="2298" max="2298" width="11.140625" style="728" customWidth="1"/>
    <col min="2299" max="2299" width="10.5703125" style="728" bestFit="1" customWidth="1"/>
    <col min="2300" max="2300" width="10" style="728" customWidth="1"/>
    <col min="2301" max="2301" width="13.7109375" style="728" bestFit="1" customWidth="1"/>
    <col min="2302" max="2302" width="9.85546875" style="728" bestFit="1" customWidth="1"/>
    <col min="2303" max="2303" width="7.28515625" style="728" bestFit="1" customWidth="1"/>
    <col min="2304" max="2304" width="29.5703125" style="728" customWidth="1"/>
    <col min="2305" max="2305" width="14.7109375" style="728" bestFit="1" customWidth="1"/>
    <col min="2306" max="2306" width="14.28515625" style="728" customWidth="1"/>
    <col min="2307" max="2307" width="12" style="728" customWidth="1"/>
    <col min="2308" max="2308" width="12.5703125" style="728" bestFit="1" customWidth="1"/>
    <col min="2309" max="2309" width="11.7109375" style="728" customWidth="1"/>
    <col min="2310" max="2310" width="10.42578125" style="728" bestFit="1" customWidth="1"/>
    <col min="2311" max="2311" width="12.7109375" style="728" customWidth="1"/>
    <col min="2312" max="2312" width="13.7109375" style="728" bestFit="1" customWidth="1"/>
    <col min="2313" max="2313" width="3.85546875" style="728" customWidth="1"/>
    <col min="2314" max="2314" width="12.42578125" style="728" bestFit="1" customWidth="1"/>
    <col min="2315" max="2315" width="10.140625" style="728" customWidth="1"/>
    <col min="2316" max="2316" width="11.42578125" style="728" bestFit="1" customWidth="1"/>
    <col min="2317" max="2317" width="10" style="728" customWidth="1"/>
    <col min="2318" max="2318" width="4.42578125" style="728" customWidth="1"/>
    <col min="2319" max="2319" width="13.5703125" style="728" customWidth="1"/>
    <col min="2320" max="2320" width="11.42578125" style="728" bestFit="1" customWidth="1"/>
    <col min="2321" max="2321" width="3.140625" style="728" customWidth="1"/>
    <col min="2322" max="2322" width="13.85546875" style="728" customWidth="1"/>
    <col min="2323" max="2545" width="8.85546875" style="728"/>
    <col min="2546" max="2546" width="7.7109375" style="728" customWidth="1"/>
    <col min="2547" max="2547" width="11.7109375" style="728" customWidth="1"/>
    <col min="2548" max="2548" width="6.42578125" style="728" customWidth="1"/>
    <col min="2549" max="2549" width="30.28515625" style="728" bestFit="1" customWidth="1"/>
    <col min="2550" max="2550" width="14.42578125" style="728" customWidth="1"/>
    <col min="2551" max="2551" width="13" style="728" bestFit="1" customWidth="1"/>
    <col min="2552" max="2552" width="13" style="728" customWidth="1"/>
    <col min="2553" max="2553" width="10.42578125" style="728" bestFit="1" customWidth="1"/>
    <col min="2554" max="2554" width="11.140625" style="728" customWidth="1"/>
    <col min="2555" max="2555" width="10.5703125" style="728" bestFit="1" customWidth="1"/>
    <col min="2556" max="2556" width="10" style="728" customWidth="1"/>
    <col min="2557" max="2557" width="13.7109375" style="728" bestFit="1" customWidth="1"/>
    <col min="2558" max="2558" width="9.85546875" style="728" bestFit="1" customWidth="1"/>
    <col min="2559" max="2559" width="7.28515625" style="728" bestFit="1" customWidth="1"/>
    <col min="2560" max="2560" width="29.5703125" style="728" customWidth="1"/>
    <col min="2561" max="2561" width="14.7109375" style="728" bestFit="1" customWidth="1"/>
    <col min="2562" max="2562" width="14.28515625" style="728" customWidth="1"/>
    <col min="2563" max="2563" width="12" style="728" customWidth="1"/>
    <col min="2564" max="2564" width="12.5703125" style="728" bestFit="1" customWidth="1"/>
    <col min="2565" max="2565" width="11.7109375" style="728" customWidth="1"/>
    <col min="2566" max="2566" width="10.42578125" style="728" bestFit="1" customWidth="1"/>
    <col min="2567" max="2567" width="12.7109375" style="728" customWidth="1"/>
    <col min="2568" max="2568" width="13.7109375" style="728" bestFit="1" customWidth="1"/>
    <col min="2569" max="2569" width="3.85546875" style="728" customWidth="1"/>
    <col min="2570" max="2570" width="12.42578125" style="728" bestFit="1" customWidth="1"/>
    <col min="2571" max="2571" width="10.140625" style="728" customWidth="1"/>
    <col min="2572" max="2572" width="11.42578125" style="728" bestFit="1" customWidth="1"/>
    <col min="2573" max="2573" width="10" style="728" customWidth="1"/>
    <col min="2574" max="2574" width="4.42578125" style="728" customWidth="1"/>
    <col min="2575" max="2575" width="13.5703125" style="728" customWidth="1"/>
    <col min="2576" max="2576" width="11.42578125" style="728" bestFit="1" customWidth="1"/>
    <col min="2577" max="2577" width="3.140625" style="728" customWidth="1"/>
    <col min="2578" max="2578" width="13.85546875" style="728" customWidth="1"/>
    <col min="2579" max="2801" width="8.85546875" style="728"/>
    <col min="2802" max="2802" width="7.7109375" style="728" customWidth="1"/>
    <col min="2803" max="2803" width="11.7109375" style="728" customWidth="1"/>
    <col min="2804" max="2804" width="6.42578125" style="728" customWidth="1"/>
    <col min="2805" max="2805" width="30.28515625" style="728" bestFit="1" customWidth="1"/>
    <col min="2806" max="2806" width="14.42578125" style="728" customWidth="1"/>
    <col min="2807" max="2807" width="13" style="728" bestFit="1" customWidth="1"/>
    <col min="2808" max="2808" width="13" style="728" customWidth="1"/>
    <col min="2809" max="2809" width="10.42578125" style="728" bestFit="1" customWidth="1"/>
    <col min="2810" max="2810" width="11.140625" style="728" customWidth="1"/>
    <col min="2811" max="2811" width="10.5703125" style="728" bestFit="1" customWidth="1"/>
    <col min="2812" max="2812" width="10" style="728" customWidth="1"/>
    <col min="2813" max="2813" width="13.7109375" style="728" bestFit="1" customWidth="1"/>
    <col min="2814" max="2814" width="9.85546875" style="728" bestFit="1" customWidth="1"/>
    <col min="2815" max="2815" width="7.28515625" style="728" bestFit="1" customWidth="1"/>
    <col min="2816" max="2816" width="29.5703125" style="728" customWidth="1"/>
    <col min="2817" max="2817" width="14.7109375" style="728" bestFit="1" customWidth="1"/>
    <col min="2818" max="2818" width="14.28515625" style="728" customWidth="1"/>
    <col min="2819" max="2819" width="12" style="728" customWidth="1"/>
    <col min="2820" max="2820" width="12.5703125" style="728" bestFit="1" customWidth="1"/>
    <col min="2821" max="2821" width="11.7109375" style="728" customWidth="1"/>
    <col min="2822" max="2822" width="10.42578125" style="728" bestFit="1" customWidth="1"/>
    <col min="2823" max="2823" width="12.7109375" style="728" customWidth="1"/>
    <col min="2824" max="2824" width="13.7109375" style="728" bestFit="1" customWidth="1"/>
    <col min="2825" max="2825" width="3.85546875" style="728" customWidth="1"/>
    <col min="2826" max="2826" width="12.42578125" style="728" bestFit="1" customWidth="1"/>
    <col min="2827" max="2827" width="10.140625" style="728" customWidth="1"/>
    <col min="2828" max="2828" width="11.42578125" style="728" bestFit="1" customWidth="1"/>
    <col min="2829" max="2829" width="10" style="728" customWidth="1"/>
    <col min="2830" max="2830" width="4.42578125" style="728" customWidth="1"/>
    <col min="2831" max="2831" width="13.5703125" style="728" customWidth="1"/>
    <col min="2832" max="2832" width="11.42578125" style="728" bestFit="1" customWidth="1"/>
    <col min="2833" max="2833" width="3.140625" style="728" customWidth="1"/>
    <col min="2834" max="2834" width="13.85546875" style="728" customWidth="1"/>
    <col min="2835" max="3057" width="8.85546875" style="728"/>
    <col min="3058" max="3058" width="7.7109375" style="728" customWidth="1"/>
    <col min="3059" max="3059" width="11.7109375" style="728" customWidth="1"/>
    <col min="3060" max="3060" width="6.42578125" style="728" customWidth="1"/>
    <col min="3061" max="3061" width="30.28515625" style="728" bestFit="1" customWidth="1"/>
    <col min="3062" max="3062" width="14.42578125" style="728" customWidth="1"/>
    <col min="3063" max="3063" width="13" style="728" bestFit="1" customWidth="1"/>
    <col min="3064" max="3064" width="13" style="728" customWidth="1"/>
    <col min="3065" max="3065" width="10.42578125" style="728" bestFit="1" customWidth="1"/>
    <col min="3066" max="3066" width="11.140625" style="728" customWidth="1"/>
    <col min="3067" max="3067" width="10.5703125" style="728" bestFit="1" customWidth="1"/>
    <col min="3068" max="3068" width="10" style="728" customWidth="1"/>
    <col min="3069" max="3069" width="13.7109375" style="728" bestFit="1" customWidth="1"/>
    <col min="3070" max="3070" width="9.85546875" style="728" bestFit="1" customWidth="1"/>
    <col min="3071" max="3071" width="7.28515625" style="728" bestFit="1" customWidth="1"/>
    <col min="3072" max="3072" width="29.5703125" style="728" customWidth="1"/>
    <col min="3073" max="3073" width="14.7109375" style="728" bestFit="1" customWidth="1"/>
    <col min="3074" max="3074" width="14.28515625" style="728" customWidth="1"/>
    <col min="3075" max="3075" width="12" style="728" customWidth="1"/>
    <col min="3076" max="3076" width="12.5703125" style="728" bestFit="1" customWidth="1"/>
    <col min="3077" max="3077" width="11.7109375" style="728" customWidth="1"/>
    <col min="3078" max="3078" width="10.42578125" style="728" bestFit="1" customWidth="1"/>
    <col min="3079" max="3079" width="12.7109375" style="728" customWidth="1"/>
    <col min="3080" max="3080" width="13.7109375" style="728" bestFit="1" customWidth="1"/>
    <col min="3081" max="3081" width="3.85546875" style="728" customWidth="1"/>
    <col min="3082" max="3082" width="12.42578125" style="728" bestFit="1" customWidth="1"/>
    <col min="3083" max="3083" width="10.140625" style="728" customWidth="1"/>
    <col min="3084" max="3084" width="11.42578125" style="728" bestFit="1" customWidth="1"/>
    <col min="3085" max="3085" width="10" style="728" customWidth="1"/>
    <col min="3086" max="3086" width="4.42578125" style="728" customWidth="1"/>
    <col min="3087" max="3087" width="13.5703125" style="728" customWidth="1"/>
    <col min="3088" max="3088" width="11.42578125" style="728" bestFit="1" customWidth="1"/>
    <col min="3089" max="3089" width="3.140625" style="728" customWidth="1"/>
    <col min="3090" max="3090" width="13.85546875" style="728" customWidth="1"/>
    <col min="3091" max="3313" width="8.85546875" style="728"/>
    <col min="3314" max="3314" width="7.7109375" style="728" customWidth="1"/>
    <col min="3315" max="3315" width="11.7109375" style="728" customWidth="1"/>
    <col min="3316" max="3316" width="6.42578125" style="728" customWidth="1"/>
    <col min="3317" max="3317" width="30.28515625" style="728" bestFit="1" customWidth="1"/>
    <col min="3318" max="3318" width="14.42578125" style="728" customWidth="1"/>
    <col min="3319" max="3319" width="13" style="728" bestFit="1" customWidth="1"/>
    <col min="3320" max="3320" width="13" style="728" customWidth="1"/>
    <col min="3321" max="3321" width="10.42578125" style="728" bestFit="1" customWidth="1"/>
    <col min="3322" max="3322" width="11.140625" style="728" customWidth="1"/>
    <col min="3323" max="3323" width="10.5703125" style="728" bestFit="1" customWidth="1"/>
    <col min="3324" max="3324" width="10" style="728" customWidth="1"/>
    <col min="3325" max="3325" width="13.7109375" style="728" bestFit="1" customWidth="1"/>
    <col min="3326" max="3326" width="9.85546875" style="728" bestFit="1" customWidth="1"/>
    <col min="3327" max="3327" width="7.28515625" style="728" bestFit="1" customWidth="1"/>
    <col min="3328" max="3328" width="29.5703125" style="728" customWidth="1"/>
    <col min="3329" max="3329" width="14.7109375" style="728" bestFit="1" customWidth="1"/>
    <col min="3330" max="3330" width="14.28515625" style="728" customWidth="1"/>
    <col min="3331" max="3331" width="12" style="728" customWidth="1"/>
    <col min="3332" max="3332" width="12.5703125" style="728" bestFit="1" customWidth="1"/>
    <col min="3333" max="3333" width="11.7109375" style="728" customWidth="1"/>
    <col min="3334" max="3334" width="10.42578125" style="728" bestFit="1" customWidth="1"/>
    <col min="3335" max="3335" width="12.7109375" style="728" customWidth="1"/>
    <col min="3336" max="3336" width="13.7109375" style="728" bestFit="1" customWidth="1"/>
    <col min="3337" max="3337" width="3.85546875" style="728" customWidth="1"/>
    <col min="3338" max="3338" width="12.42578125" style="728" bestFit="1" customWidth="1"/>
    <col min="3339" max="3339" width="10.140625" style="728" customWidth="1"/>
    <col min="3340" max="3340" width="11.42578125" style="728" bestFit="1" customWidth="1"/>
    <col min="3341" max="3341" width="10" style="728" customWidth="1"/>
    <col min="3342" max="3342" width="4.42578125" style="728" customWidth="1"/>
    <col min="3343" max="3343" width="13.5703125" style="728" customWidth="1"/>
    <col min="3344" max="3344" width="11.42578125" style="728" bestFit="1" customWidth="1"/>
    <col min="3345" max="3345" width="3.140625" style="728" customWidth="1"/>
    <col min="3346" max="3346" width="13.85546875" style="728" customWidth="1"/>
    <col min="3347" max="3569" width="8.85546875" style="728"/>
    <col min="3570" max="3570" width="7.7109375" style="728" customWidth="1"/>
    <col min="3571" max="3571" width="11.7109375" style="728" customWidth="1"/>
    <col min="3572" max="3572" width="6.42578125" style="728" customWidth="1"/>
    <col min="3573" max="3573" width="30.28515625" style="728" bestFit="1" customWidth="1"/>
    <col min="3574" max="3574" width="14.42578125" style="728" customWidth="1"/>
    <col min="3575" max="3575" width="13" style="728" bestFit="1" customWidth="1"/>
    <col min="3576" max="3576" width="13" style="728" customWidth="1"/>
    <col min="3577" max="3577" width="10.42578125" style="728" bestFit="1" customWidth="1"/>
    <col min="3578" max="3578" width="11.140625" style="728" customWidth="1"/>
    <col min="3579" max="3579" width="10.5703125" style="728" bestFit="1" customWidth="1"/>
    <col min="3580" max="3580" width="10" style="728" customWidth="1"/>
    <col min="3581" max="3581" width="13.7109375" style="728" bestFit="1" customWidth="1"/>
    <col min="3582" max="3582" width="9.85546875" style="728" bestFit="1" customWidth="1"/>
    <col min="3583" max="3583" width="7.28515625" style="728" bestFit="1" customWidth="1"/>
    <col min="3584" max="3584" width="29.5703125" style="728" customWidth="1"/>
    <col min="3585" max="3585" width="14.7109375" style="728" bestFit="1" customWidth="1"/>
    <col min="3586" max="3586" width="14.28515625" style="728" customWidth="1"/>
    <col min="3587" max="3587" width="12" style="728" customWidth="1"/>
    <col min="3588" max="3588" width="12.5703125" style="728" bestFit="1" customWidth="1"/>
    <col min="3589" max="3589" width="11.7109375" style="728" customWidth="1"/>
    <col min="3590" max="3590" width="10.42578125" style="728" bestFit="1" customWidth="1"/>
    <col min="3591" max="3591" width="12.7109375" style="728" customWidth="1"/>
    <col min="3592" max="3592" width="13.7109375" style="728" bestFit="1" customWidth="1"/>
    <col min="3593" max="3593" width="3.85546875" style="728" customWidth="1"/>
    <col min="3594" max="3594" width="12.42578125" style="728" bestFit="1" customWidth="1"/>
    <col min="3595" max="3595" width="10.140625" style="728" customWidth="1"/>
    <col min="3596" max="3596" width="11.42578125" style="728" bestFit="1" customWidth="1"/>
    <col min="3597" max="3597" width="10" style="728" customWidth="1"/>
    <col min="3598" max="3598" width="4.42578125" style="728" customWidth="1"/>
    <col min="3599" max="3599" width="13.5703125" style="728" customWidth="1"/>
    <col min="3600" max="3600" width="11.42578125" style="728" bestFit="1" customWidth="1"/>
    <col min="3601" max="3601" width="3.140625" style="728" customWidth="1"/>
    <col min="3602" max="3602" width="13.85546875" style="728" customWidth="1"/>
    <col min="3603" max="3825" width="8.85546875" style="728"/>
    <col min="3826" max="3826" width="7.7109375" style="728" customWidth="1"/>
    <col min="3827" max="3827" width="11.7109375" style="728" customWidth="1"/>
    <col min="3828" max="3828" width="6.42578125" style="728" customWidth="1"/>
    <col min="3829" max="3829" width="30.28515625" style="728" bestFit="1" customWidth="1"/>
    <col min="3830" max="3830" width="14.42578125" style="728" customWidth="1"/>
    <col min="3831" max="3831" width="13" style="728" bestFit="1" customWidth="1"/>
    <col min="3832" max="3832" width="13" style="728" customWidth="1"/>
    <col min="3833" max="3833" width="10.42578125" style="728" bestFit="1" customWidth="1"/>
    <col min="3834" max="3834" width="11.140625" style="728" customWidth="1"/>
    <col min="3835" max="3835" width="10.5703125" style="728" bestFit="1" customWidth="1"/>
    <col min="3836" max="3836" width="10" style="728" customWidth="1"/>
    <col min="3837" max="3837" width="13.7109375" style="728" bestFit="1" customWidth="1"/>
    <col min="3838" max="3838" width="9.85546875" style="728" bestFit="1" customWidth="1"/>
    <col min="3839" max="3839" width="7.28515625" style="728" bestFit="1" customWidth="1"/>
    <col min="3840" max="3840" width="29.5703125" style="728" customWidth="1"/>
    <col min="3841" max="3841" width="14.7109375" style="728" bestFit="1" customWidth="1"/>
    <col min="3842" max="3842" width="14.28515625" style="728" customWidth="1"/>
    <col min="3843" max="3843" width="12" style="728" customWidth="1"/>
    <col min="3844" max="3844" width="12.5703125" style="728" bestFit="1" customWidth="1"/>
    <col min="3845" max="3845" width="11.7109375" style="728" customWidth="1"/>
    <col min="3846" max="3846" width="10.42578125" style="728" bestFit="1" customWidth="1"/>
    <col min="3847" max="3847" width="12.7109375" style="728" customWidth="1"/>
    <col min="3848" max="3848" width="13.7109375" style="728" bestFit="1" customWidth="1"/>
    <col min="3849" max="3849" width="3.85546875" style="728" customWidth="1"/>
    <col min="3850" max="3850" width="12.42578125" style="728" bestFit="1" customWidth="1"/>
    <col min="3851" max="3851" width="10.140625" style="728" customWidth="1"/>
    <col min="3852" max="3852" width="11.42578125" style="728" bestFit="1" customWidth="1"/>
    <col min="3853" max="3853" width="10" style="728" customWidth="1"/>
    <col min="3854" max="3854" width="4.42578125" style="728" customWidth="1"/>
    <col min="3855" max="3855" width="13.5703125" style="728" customWidth="1"/>
    <col min="3856" max="3856" width="11.42578125" style="728" bestFit="1" customWidth="1"/>
    <col min="3857" max="3857" width="3.140625" style="728" customWidth="1"/>
    <col min="3858" max="3858" width="13.85546875" style="728" customWidth="1"/>
    <col min="3859" max="4081" width="8.85546875" style="728"/>
    <col min="4082" max="4082" width="7.7109375" style="728" customWidth="1"/>
    <col min="4083" max="4083" width="11.7109375" style="728" customWidth="1"/>
    <col min="4084" max="4084" width="6.42578125" style="728" customWidth="1"/>
    <col min="4085" max="4085" width="30.28515625" style="728" bestFit="1" customWidth="1"/>
    <col min="4086" max="4086" width="14.42578125" style="728" customWidth="1"/>
    <col min="4087" max="4087" width="13" style="728" bestFit="1" customWidth="1"/>
    <col min="4088" max="4088" width="13" style="728" customWidth="1"/>
    <col min="4089" max="4089" width="10.42578125" style="728" bestFit="1" customWidth="1"/>
    <col min="4090" max="4090" width="11.140625" style="728" customWidth="1"/>
    <col min="4091" max="4091" width="10.5703125" style="728" bestFit="1" customWidth="1"/>
    <col min="4092" max="4092" width="10" style="728" customWidth="1"/>
    <col min="4093" max="4093" width="13.7109375" style="728" bestFit="1" customWidth="1"/>
    <col min="4094" max="4094" width="9.85546875" style="728" bestFit="1" customWidth="1"/>
    <col min="4095" max="4095" width="7.28515625" style="728" bestFit="1" customWidth="1"/>
    <col min="4096" max="4096" width="29.5703125" style="728" customWidth="1"/>
    <col min="4097" max="4097" width="14.7109375" style="728" bestFit="1" customWidth="1"/>
    <col min="4098" max="4098" width="14.28515625" style="728" customWidth="1"/>
    <col min="4099" max="4099" width="12" style="728" customWidth="1"/>
    <col min="4100" max="4100" width="12.5703125" style="728" bestFit="1" customWidth="1"/>
    <col min="4101" max="4101" width="11.7109375" style="728" customWidth="1"/>
    <col min="4102" max="4102" width="10.42578125" style="728" bestFit="1" customWidth="1"/>
    <col min="4103" max="4103" width="12.7109375" style="728" customWidth="1"/>
    <col min="4104" max="4104" width="13.7109375" style="728" bestFit="1" customWidth="1"/>
    <col min="4105" max="4105" width="3.85546875" style="728" customWidth="1"/>
    <col min="4106" max="4106" width="12.42578125" style="728" bestFit="1" customWidth="1"/>
    <col min="4107" max="4107" width="10.140625" style="728" customWidth="1"/>
    <col min="4108" max="4108" width="11.42578125" style="728" bestFit="1" customWidth="1"/>
    <col min="4109" max="4109" width="10" style="728" customWidth="1"/>
    <col min="4110" max="4110" width="4.42578125" style="728" customWidth="1"/>
    <col min="4111" max="4111" width="13.5703125" style="728" customWidth="1"/>
    <col min="4112" max="4112" width="11.42578125" style="728" bestFit="1" customWidth="1"/>
    <col min="4113" max="4113" width="3.140625" style="728" customWidth="1"/>
    <col min="4114" max="4114" width="13.85546875" style="728" customWidth="1"/>
    <col min="4115" max="4337" width="8.85546875" style="728"/>
    <col min="4338" max="4338" width="7.7109375" style="728" customWidth="1"/>
    <col min="4339" max="4339" width="11.7109375" style="728" customWidth="1"/>
    <col min="4340" max="4340" width="6.42578125" style="728" customWidth="1"/>
    <col min="4341" max="4341" width="30.28515625" style="728" bestFit="1" customWidth="1"/>
    <col min="4342" max="4342" width="14.42578125" style="728" customWidth="1"/>
    <col min="4343" max="4343" width="13" style="728" bestFit="1" customWidth="1"/>
    <col min="4344" max="4344" width="13" style="728" customWidth="1"/>
    <col min="4345" max="4345" width="10.42578125" style="728" bestFit="1" customWidth="1"/>
    <col min="4346" max="4346" width="11.140625" style="728" customWidth="1"/>
    <col min="4347" max="4347" width="10.5703125" style="728" bestFit="1" customWidth="1"/>
    <col min="4348" max="4348" width="10" style="728" customWidth="1"/>
    <col min="4349" max="4349" width="13.7109375" style="728" bestFit="1" customWidth="1"/>
    <col min="4350" max="4350" width="9.85546875" style="728" bestFit="1" customWidth="1"/>
    <col min="4351" max="4351" width="7.28515625" style="728" bestFit="1" customWidth="1"/>
    <col min="4352" max="4352" width="29.5703125" style="728" customWidth="1"/>
    <col min="4353" max="4353" width="14.7109375" style="728" bestFit="1" customWidth="1"/>
    <col min="4354" max="4354" width="14.28515625" style="728" customWidth="1"/>
    <col min="4355" max="4355" width="12" style="728" customWidth="1"/>
    <col min="4356" max="4356" width="12.5703125" style="728" bestFit="1" customWidth="1"/>
    <col min="4357" max="4357" width="11.7109375" style="728" customWidth="1"/>
    <col min="4358" max="4358" width="10.42578125" style="728" bestFit="1" customWidth="1"/>
    <col min="4359" max="4359" width="12.7109375" style="728" customWidth="1"/>
    <col min="4360" max="4360" width="13.7109375" style="728" bestFit="1" customWidth="1"/>
    <col min="4361" max="4361" width="3.85546875" style="728" customWidth="1"/>
    <col min="4362" max="4362" width="12.42578125" style="728" bestFit="1" customWidth="1"/>
    <col min="4363" max="4363" width="10.140625" style="728" customWidth="1"/>
    <col min="4364" max="4364" width="11.42578125" style="728" bestFit="1" customWidth="1"/>
    <col min="4365" max="4365" width="10" style="728" customWidth="1"/>
    <col min="4366" max="4366" width="4.42578125" style="728" customWidth="1"/>
    <col min="4367" max="4367" width="13.5703125" style="728" customWidth="1"/>
    <col min="4368" max="4368" width="11.42578125" style="728" bestFit="1" customWidth="1"/>
    <col min="4369" max="4369" width="3.140625" style="728" customWidth="1"/>
    <col min="4370" max="4370" width="13.85546875" style="728" customWidth="1"/>
    <col min="4371" max="4593" width="8.85546875" style="728"/>
    <col min="4594" max="4594" width="7.7109375" style="728" customWidth="1"/>
    <col min="4595" max="4595" width="11.7109375" style="728" customWidth="1"/>
    <col min="4596" max="4596" width="6.42578125" style="728" customWidth="1"/>
    <col min="4597" max="4597" width="30.28515625" style="728" bestFit="1" customWidth="1"/>
    <col min="4598" max="4598" width="14.42578125" style="728" customWidth="1"/>
    <col min="4599" max="4599" width="13" style="728" bestFit="1" customWidth="1"/>
    <col min="4600" max="4600" width="13" style="728" customWidth="1"/>
    <col min="4601" max="4601" width="10.42578125" style="728" bestFit="1" customWidth="1"/>
    <col min="4602" max="4602" width="11.140625" style="728" customWidth="1"/>
    <col min="4603" max="4603" width="10.5703125" style="728" bestFit="1" customWidth="1"/>
    <col min="4604" max="4604" width="10" style="728" customWidth="1"/>
    <col min="4605" max="4605" width="13.7109375" style="728" bestFit="1" customWidth="1"/>
    <col min="4606" max="4606" width="9.85546875" style="728" bestFit="1" customWidth="1"/>
    <col min="4607" max="4607" width="7.28515625" style="728" bestFit="1" customWidth="1"/>
    <col min="4608" max="4608" width="29.5703125" style="728" customWidth="1"/>
    <col min="4609" max="4609" width="14.7109375" style="728" bestFit="1" customWidth="1"/>
    <col min="4610" max="4610" width="14.28515625" style="728" customWidth="1"/>
    <col min="4611" max="4611" width="12" style="728" customWidth="1"/>
    <col min="4612" max="4612" width="12.5703125" style="728" bestFit="1" customWidth="1"/>
    <col min="4613" max="4613" width="11.7109375" style="728" customWidth="1"/>
    <col min="4614" max="4614" width="10.42578125" style="728" bestFit="1" customWidth="1"/>
    <col min="4615" max="4615" width="12.7109375" style="728" customWidth="1"/>
    <col min="4616" max="4616" width="13.7109375" style="728" bestFit="1" customWidth="1"/>
    <col min="4617" max="4617" width="3.85546875" style="728" customWidth="1"/>
    <col min="4618" max="4618" width="12.42578125" style="728" bestFit="1" customWidth="1"/>
    <col min="4619" max="4619" width="10.140625" style="728" customWidth="1"/>
    <col min="4620" max="4620" width="11.42578125" style="728" bestFit="1" customWidth="1"/>
    <col min="4621" max="4621" width="10" style="728" customWidth="1"/>
    <col min="4622" max="4622" width="4.42578125" style="728" customWidth="1"/>
    <col min="4623" max="4623" width="13.5703125" style="728" customWidth="1"/>
    <col min="4624" max="4624" width="11.42578125" style="728" bestFit="1" customWidth="1"/>
    <col min="4625" max="4625" width="3.140625" style="728" customWidth="1"/>
    <col min="4626" max="4626" width="13.85546875" style="728" customWidth="1"/>
    <col min="4627" max="4849" width="8.85546875" style="728"/>
    <col min="4850" max="4850" width="7.7109375" style="728" customWidth="1"/>
    <col min="4851" max="4851" width="11.7109375" style="728" customWidth="1"/>
    <col min="4852" max="4852" width="6.42578125" style="728" customWidth="1"/>
    <col min="4853" max="4853" width="30.28515625" style="728" bestFit="1" customWidth="1"/>
    <col min="4854" max="4854" width="14.42578125" style="728" customWidth="1"/>
    <col min="4855" max="4855" width="13" style="728" bestFit="1" customWidth="1"/>
    <col min="4856" max="4856" width="13" style="728" customWidth="1"/>
    <col min="4857" max="4857" width="10.42578125" style="728" bestFit="1" customWidth="1"/>
    <col min="4858" max="4858" width="11.140625" style="728" customWidth="1"/>
    <col min="4859" max="4859" width="10.5703125" style="728" bestFit="1" customWidth="1"/>
    <col min="4860" max="4860" width="10" style="728" customWidth="1"/>
    <col min="4861" max="4861" width="13.7109375" style="728" bestFit="1" customWidth="1"/>
    <col min="4862" max="4862" width="9.85546875" style="728" bestFit="1" customWidth="1"/>
    <col min="4863" max="4863" width="7.28515625" style="728" bestFit="1" customWidth="1"/>
    <col min="4864" max="4864" width="29.5703125" style="728" customWidth="1"/>
    <col min="4865" max="4865" width="14.7109375" style="728" bestFit="1" customWidth="1"/>
    <col min="4866" max="4866" width="14.28515625" style="728" customWidth="1"/>
    <col min="4867" max="4867" width="12" style="728" customWidth="1"/>
    <col min="4868" max="4868" width="12.5703125" style="728" bestFit="1" customWidth="1"/>
    <col min="4869" max="4869" width="11.7109375" style="728" customWidth="1"/>
    <col min="4870" max="4870" width="10.42578125" style="728" bestFit="1" customWidth="1"/>
    <col min="4871" max="4871" width="12.7109375" style="728" customWidth="1"/>
    <col min="4872" max="4872" width="13.7109375" style="728" bestFit="1" customWidth="1"/>
    <col min="4873" max="4873" width="3.85546875" style="728" customWidth="1"/>
    <col min="4874" max="4874" width="12.42578125" style="728" bestFit="1" customWidth="1"/>
    <col min="4875" max="4875" width="10.140625" style="728" customWidth="1"/>
    <col min="4876" max="4876" width="11.42578125" style="728" bestFit="1" customWidth="1"/>
    <col min="4877" max="4877" width="10" style="728" customWidth="1"/>
    <col min="4878" max="4878" width="4.42578125" style="728" customWidth="1"/>
    <col min="4879" max="4879" width="13.5703125" style="728" customWidth="1"/>
    <col min="4880" max="4880" width="11.42578125" style="728" bestFit="1" customWidth="1"/>
    <col min="4881" max="4881" width="3.140625" style="728" customWidth="1"/>
    <col min="4882" max="4882" width="13.85546875" style="728" customWidth="1"/>
    <col min="4883" max="5105" width="8.85546875" style="728"/>
    <col min="5106" max="5106" width="7.7109375" style="728" customWidth="1"/>
    <col min="5107" max="5107" width="11.7109375" style="728" customWidth="1"/>
    <col min="5108" max="5108" width="6.42578125" style="728" customWidth="1"/>
    <col min="5109" max="5109" width="30.28515625" style="728" bestFit="1" customWidth="1"/>
    <col min="5110" max="5110" width="14.42578125" style="728" customWidth="1"/>
    <col min="5111" max="5111" width="13" style="728" bestFit="1" customWidth="1"/>
    <col min="5112" max="5112" width="13" style="728" customWidth="1"/>
    <col min="5113" max="5113" width="10.42578125" style="728" bestFit="1" customWidth="1"/>
    <col min="5114" max="5114" width="11.140625" style="728" customWidth="1"/>
    <col min="5115" max="5115" width="10.5703125" style="728" bestFit="1" customWidth="1"/>
    <col min="5116" max="5116" width="10" style="728" customWidth="1"/>
    <col min="5117" max="5117" width="13.7109375" style="728" bestFit="1" customWidth="1"/>
    <col min="5118" max="5118" width="9.85546875" style="728" bestFit="1" customWidth="1"/>
    <col min="5119" max="5119" width="7.28515625" style="728" bestFit="1" customWidth="1"/>
    <col min="5120" max="5120" width="29.5703125" style="728" customWidth="1"/>
    <col min="5121" max="5121" width="14.7109375" style="728" bestFit="1" customWidth="1"/>
    <col min="5122" max="5122" width="14.28515625" style="728" customWidth="1"/>
    <col min="5123" max="5123" width="12" style="728" customWidth="1"/>
    <col min="5124" max="5124" width="12.5703125" style="728" bestFit="1" customWidth="1"/>
    <col min="5125" max="5125" width="11.7109375" style="728" customWidth="1"/>
    <col min="5126" max="5126" width="10.42578125" style="728" bestFit="1" customWidth="1"/>
    <col min="5127" max="5127" width="12.7109375" style="728" customWidth="1"/>
    <col min="5128" max="5128" width="13.7109375" style="728" bestFit="1" customWidth="1"/>
    <col min="5129" max="5129" width="3.85546875" style="728" customWidth="1"/>
    <col min="5130" max="5130" width="12.42578125" style="728" bestFit="1" customWidth="1"/>
    <col min="5131" max="5131" width="10.140625" style="728" customWidth="1"/>
    <col min="5132" max="5132" width="11.42578125" style="728" bestFit="1" customWidth="1"/>
    <col min="5133" max="5133" width="10" style="728" customWidth="1"/>
    <col min="5134" max="5134" width="4.42578125" style="728" customWidth="1"/>
    <col min="5135" max="5135" width="13.5703125" style="728" customWidth="1"/>
    <col min="5136" max="5136" width="11.42578125" style="728" bestFit="1" customWidth="1"/>
    <col min="5137" max="5137" width="3.140625" style="728" customWidth="1"/>
    <col min="5138" max="5138" width="13.85546875" style="728" customWidth="1"/>
    <col min="5139" max="5361" width="8.85546875" style="728"/>
    <col min="5362" max="5362" width="7.7109375" style="728" customWidth="1"/>
    <col min="5363" max="5363" width="11.7109375" style="728" customWidth="1"/>
    <col min="5364" max="5364" width="6.42578125" style="728" customWidth="1"/>
    <col min="5365" max="5365" width="30.28515625" style="728" bestFit="1" customWidth="1"/>
    <col min="5366" max="5366" width="14.42578125" style="728" customWidth="1"/>
    <col min="5367" max="5367" width="13" style="728" bestFit="1" customWidth="1"/>
    <col min="5368" max="5368" width="13" style="728" customWidth="1"/>
    <col min="5369" max="5369" width="10.42578125" style="728" bestFit="1" customWidth="1"/>
    <col min="5370" max="5370" width="11.140625" style="728" customWidth="1"/>
    <col min="5371" max="5371" width="10.5703125" style="728" bestFit="1" customWidth="1"/>
    <col min="5372" max="5372" width="10" style="728" customWidth="1"/>
    <col min="5373" max="5373" width="13.7109375" style="728" bestFit="1" customWidth="1"/>
    <col min="5374" max="5374" width="9.85546875" style="728" bestFit="1" customWidth="1"/>
    <col min="5375" max="5375" width="7.28515625" style="728" bestFit="1" customWidth="1"/>
    <col min="5376" max="5376" width="29.5703125" style="728" customWidth="1"/>
    <col min="5377" max="5377" width="14.7109375" style="728" bestFit="1" customWidth="1"/>
    <col min="5378" max="5378" width="14.28515625" style="728" customWidth="1"/>
    <col min="5379" max="5379" width="12" style="728" customWidth="1"/>
    <col min="5380" max="5380" width="12.5703125" style="728" bestFit="1" customWidth="1"/>
    <col min="5381" max="5381" width="11.7109375" style="728" customWidth="1"/>
    <col min="5382" max="5382" width="10.42578125" style="728" bestFit="1" customWidth="1"/>
    <col min="5383" max="5383" width="12.7109375" style="728" customWidth="1"/>
    <col min="5384" max="5384" width="13.7109375" style="728" bestFit="1" customWidth="1"/>
    <col min="5385" max="5385" width="3.85546875" style="728" customWidth="1"/>
    <col min="5386" max="5386" width="12.42578125" style="728" bestFit="1" customWidth="1"/>
    <col min="5387" max="5387" width="10.140625" style="728" customWidth="1"/>
    <col min="5388" max="5388" width="11.42578125" style="728" bestFit="1" customWidth="1"/>
    <col min="5389" max="5389" width="10" style="728" customWidth="1"/>
    <col min="5390" max="5390" width="4.42578125" style="728" customWidth="1"/>
    <col min="5391" max="5391" width="13.5703125" style="728" customWidth="1"/>
    <col min="5392" max="5392" width="11.42578125" style="728" bestFit="1" customWidth="1"/>
    <col min="5393" max="5393" width="3.140625" style="728" customWidth="1"/>
    <col min="5394" max="5394" width="13.85546875" style="728" customWidth="1"/>
    <col min="5395" max="5617" width="8.85546875" style="728"/>
    <col min="5618" max="5618" width="7.7109375" style="728" customWidth="1"/>
    <col min="5619" max="5619" width="11.7109375" style="728" customWidth="1"/>
    <col min="5620" max="5620" width="6.42578125" style="728" customWidth="1"/>
    <col min="5621" max="5621" width="30.28515625" style="728" bestFit="1" customWidth="1"/>
    <col min="5622" max="5622" width="14.42578125" style="728" customWidth="1"/>
    <col min="5623" max="5623" width="13" style="728" bestFit="1" customWidth="1"/>
    <col min="5624" max="5624" width="13" style="728" customWidth="1"/>
    <col min="5625" max="5625" width="10.42578125" style="728" bestFit="1" customWidth="1"/>
    <col min="5626" max="5626" width="11.140625" style="728" customWidth="1"/>
    <col min="5627" max="5627" width="10.5703125" style="728" bestFit="1" customWidth="1"/>
    <col min="5628" max="5628" width="10" style="728" customWidth="1"/>
    <col min="5629" max="5629" width="13.7109375" style="728" bestFit="1" customWidth="1"/>
    <col min="5630" max="5630" width="9.85546875" style="728" bestFit="1" customWidth="1"/>
    <col min="5631" max="5631" width="7.28515625" style="728" bestFit="1" customWidth="1"/>
    <col min="5632" max="5632" width="29.5703125" style="728" customWidth="1"/>
    <col min="5633" max="5633" width="14.7109375" style="728" bestFit="1" customWidth="1"/>
    <col min="5634" max="5634" width="14.28515625" style="728" customWidth="1"/>
    <col min="5635" max="5635" width="12" style="728" customWidth="1"/>
    <col min="5636" max="5636" width="12.5703125" style="728" bestFit="1" customWidth="1"/>
    <col min="5637" max="5637" width="11.7109375" style="728" customWidth="1"/>
    <col min="5638" max="5638" width="10.42578125" style="728" bestFit="1" customWidth="1"/>
    <col min="5639" max="5639" width="12.7109375" style="728" customWidth="1"/>
    <col min="5640" max="5640" width="13.7109375" style="728" bestFit="1" customWidth="1"/>
    <col min="5641" max="5641" width="3.85546875" style="728" customWidth="1"/>
    <col min="5642" max="5642" width="12.42578125" style="728" bestFit="1" customWidth="1"/>
    <col min="5643" max="5643" width="10.140625" style="728" customWidth="1"/>
    <col min="5644" max="5644" width="11.42578125" style="728" bestFit="1" customWidth="1"/>
    <col min="5645" max="5645" width="10" style="728" customWidth="1"/>
    <col min="5646" max="5646" width="4.42578125" style="728" customWidth="1"/>
    <col min="5647" max="5647" width="13.5703125" style="728" customWidth="1"/>
    <col min="5648" max="5648" width="11.42578125" style="728" bestFit="1" customWidth="1"/>
    <col min="5649" max="5649" width="3.140625" style="728" customWidth="1"/>
    <col min="5650" max="5650" width="13.85546875" style="728" customWidth="1"/>
    <col min="5651" max="5873" width="8.85546875" style="728"/>
    <col min="5874" max="5874" width="7.7109375" style="728" customWidth="1"/>
    <col min="5875" max="5875" width="11.7109375" style="728" customWidth="1"/>
    <col min="5876" max="5876" width="6.42578125" style="728" customWidth="1"/>
    <col min="5877" max="5877" width="30.28515625" style="728" bestFit="1" customWidth="1"/>
    <col min="5878" max="5878" width="14.42578125" style="728" customWidth="1"/>
    <col min="5879" max="5879" width="13" style="728" bestFit="1" customWidth="1"/>
    <col min="5880" max="5880" width="13" style="728" customWidth="1"/>
    <col min="5881" max="5881" width="10.42578125" style="728" bestFit="1" customWidth="1"/>
    <col min="5882" max="5882" width="11.140625" style="728" customWidth="1"/>
    <col min="5883" max="5883" width="10.5703125" style="728" bestFit="1" customWidth="1"/>
    <col min="5884" max="5884" width="10" style="728" customWidth="1"/>
    <col min="5885" max="5885" width="13.7109375" style="728" bestFit="1" customWidth="1"/>
    <col min="5886" max="5886" width="9.85546875" style="728" bestFit="1" customWidth="1"/>
    <col min="5887" max="5887" width="7.28515625" style="728" bestFit="1" customWidth="1"/>
    <col min="5888" max="5888" width="29.5703125" style="728" customWidth="1"/>
    <col min="5889" max="5889" width="14.7109375" style="728" bestFit="1" customWidth="1"/>
    <col min="5890" max="5890" width="14.28515625" style="728" customWidth="1"/>
    <col min="5891" max="5891" width="12" style="728" customWidth="1"/>
    <col min="5892" max="5892" width="12.5703125" style="728" bestFit="1" customWidth="1"/>
    <col min="5893" max="5893" width="11.7109375" style="728" customWidth="1"/>
    <col min="5894" max="5894" width="10.42578125" style="728" bestFit="1" customWidth="1"/>
    <col min="5895" max="5895" width="12.7109375" style="728" customWidth="1"/>
    <col min="5896" max="5896" width="13.7109375" style="728" bestFit="1" customWidth="1"/>
    <col min="5897" max="5897" width="3.85546875" style="728" customWidth="1"/>
    <col min="5898" max="5898" width="12.42578125" style="728" bestFit="1" customWidth="1"/>
    <col min="5899" max="5899" width="10.140625" style="728" customWidth="1"/>
    <col min="5900" max="5900" width="11.42578125" style="728" bestFit="1" customWidth="1"/>
    <col min="5901" max="5901" width="10" style="728" customWidth="1"/>
    <col min="5902" max="5902" width="4.42578125" style="728" customWidth="1"/>
    <col min="5903" max="5903" width="13.5703125" style="728" customWidth="1"/>
    <col min="5904" max="5904" width="11.42578125" style="728" bestFit="1" customWidth="1"/>
    <col min="5905" max="5905" width="3.140625" style="728" customWidth="1"/>
    <col min="5906" max="5906" width="13.85546875" style="728" customWidth="1"/>
    <col min="5907" max="6129" width="8.85546875" style="728"/>
    <col min="6130" max="6130" width="7.7109375" style="728" customWidth="1"/>
    <col min="6131" max="6131" width="11.7109375" style="728" customWidth="1"/>
    <col min="6132" max="6132" width="6.42578125" style="728" customWidth="1"/>
    <col min="6133" max="6133" width="30.28515625" style="728" bestFit="1" customWidth="1"/>
    <col min="6134" max="6134" width="14.42578125" style="728" customWidth="1"/>
    <col min="6135" max="6135" width="13" style="728" bestFit="1" customWidth="1"/>
    <col min="6136" max="6136" width="13" style="728" customWidth="1"/>
    <col min="6137" max="6137" width="10.42578125" style="728" bestFit="1" customWidth="1"/>
    <col min="6138" max="6138" width="11.140625" style="728" customWidth="1"/>
    <col min="6139" max="6139" width="10.5703125" style="728" bestFit="1" customWidth="1"/>
    <col min="6140" max="6140" width="10" style="728" customWidth="1"/>
    <col min="6141" max="6141" width="13.7109375" style="728" bestFit="1" customWidth="1"/>
    <col min="6142" max="6142" width="9.85546875" style="728" bestFit="1" customWidth="1"/>
    <col min="6143" max="6143" width="7.28515625" style="728" bestFit="1" customWidth="1"/>
    <col min="6144" max="6144" width="29.5703125" style="728" customWidth="1"/>
    <col min="6145" max="6145" width="14.7109375" style="728" bestFit="1" customWidth="1"/>
    <col min="6146" max="6146" width="14.28515625" style="728" customWidth="1"/>
    <col min="6147" max="6147" width="12" style="728" customWidth="1"/>
    <col min="6148" max="6148" width="12.5703125" style="728" bestFit="1" customWidth="1"/>
    <col min="6149" max="6149" width="11.7109375" style="728" customWidth="1"/>
    <col min="6150" max="6150" width="10.42578125" style="728" bestFit="1" customWidth="1"/>
    <col min="6151" max="6151" width="12.7109375" style="728" customWidth="1"/>
    <col min="6152" max="6152" width="13.7109375" style="728" bestFit="1" customWidth="1"/>
    <col min="6153" max="6153" width="3.85546875" style="728" customWidth="1"/>
    <col min="6154" max="6154" width="12.42578125" style="728" bestFit="1" customWidth="1"/>
    <col min="6155" max="6155" width="10.140625" style="728" customWidth="1"/>
    <col min="6156" max="6156" width="11.42578125" style="728" bestFit="1" customWidth="1"/>
    <col min="6157" max="6157" width="10" style="728" customWidth="1"/>
    <col min="6158" max="6158" width="4.42578125" style="728" customWidth="1"/>
    <col min="6159" max="6159" width="13.5703125" style="728" customWidth="1"/>
    <col min="6160" max="6160" width="11.42578125" style="728" bestFit="1" customWidth="1"/>
    <col min="6161" max="6161" width="3.140625" style="728" customWidth="1"/>
    <col min="6162" max="6162" width="13.85546875" style="728" customWidth="1"/>
    <col min="6163" max="6385" width="8.85546875" style="728"/>
    <col min="6386" max="6386" width="7.7109375" style="728" customWidth="1"/>
    <col min="6387" max="6387" width="11.7109375" style="728" customWidth="1"/>
    <col min="6388" max="6388" width="6.42578125" style="728" customWidth="1"/>
    <col min="6389" max="6389" width="30.28515625" style="728" bestFit="1" customWidth="1"/>
    <col min="6390" max="6390" width="14.42578125" style="728" customWidth="1"/>
    <col min="6391" max="6391" width="13" style="728" bestFit="1" customWidth="1"/>
    <col min="6392" max="6392" width="13" style="728" customWidth="1"/>
    <col min="6393" max="6393" width="10.42578125" style="728" bestFit="1" customWidth="1"/>
    <col min="6394" max="6394" width="11.140625" style="728" customWidth="1"/>
    <col min="6395" max="6395" width="10.5703125" style="728" bestFit="1" customWidth="1"/>
    <col min="6396" max="6396" width="10" style="728" customWidth="1"/>
    <col min="6397" max="6397" width="13.7109375" style="728" bestFit="1" customWidth="1"/>
    <col min="6398" max="6398" width="9.85546875" style="728" bestFit="1" customWidth="1"/>
    <col min="6399" max="6399" width="7.28515625" style="728" bestFit="1" customWidth="1"/>
    <col min="6400" max="6400" width="29.5703125" style="728" customWidth="1"/>
    <col min="6401" max="6401" width="14.7109375" style="728" bestFit="1" customWidth="1"/>
    <col min="6402" max="6402" width="14.28515625" style="728" customWidth="1"/>
    <col min="6403" max="6403" width="12" style="728" customWidth="1"/>
    <col min="6404" max="6404" width="12.5703125" style="728" bestFit="1" customWidth="1"/>
    <col min="6405" max="6405" width="11.7109375" style="728" customWidth="1"/>
    <col min="6406" max="6406" width="10.42578125" style="728" bestFit="1" customWidth="1"/>
    <col min="6407" max="6407" width="12.7109375" style="728" customWidth="1"/>
    <col min="6408" max="6408" width="13.7109375" style="728" bestFit="1" customWidth="1"/>
    <col min="6409" max="6409" width="3.85546875" style="728" customWidth="1"/>
    <col min="6410" max="6410" width="12.42578125" style="728" bestFit="1" customWidth="1"/>
    <col min="6411" max="6411" width="10.140625" style="728" customWidth="1"/>
    <col min="6412" max="6412" width="11.42578125" style="728" bestFit="1" customWidth="1"/>
    <col min="6413" max="6413" width="10" style="728" customWidth="1"/>
    <col min="6414" max="6414" width="4.42578125" style="728" customWidth="1"/>
    <col min="6415" max="6415" width="13.5703125" style="728" customWidth="1"/>
    <col min="6416" max="6416" width="11.42578125" style="728" bestFit="1" customWidth="1"/>
    <col min="6417" max="6417" width="3.140625" style="728" customWidth="1"/>
    <col min="6418" max="6418" width="13.85546875" style="728" customWidth="1"/>
    <col min="6419" max="6641" width="8.85546875" style="728"/>
    <col min="6642" max="6642" width="7.7109375" style="728" customWidth="1"/>
    <col min="6643" max="6643" width="11.7109375" style="728" customWidth="1"/>
    <col min="6644" max="6644" width="6.42578125" style="728" customWidth="1"/>
    <col min="6645" max="6645" width="30.28515625" style="728" bestFit="1" customWidth="1"/>
    <col min="6646" max="6646" width="14.42578125" style="728" customWidth="1"/>
    <col min="6647" max="6647" width="13" style="728" bestFit="1" customWidth="1"/>
    <col min="6648" max="6648" width="13" style="728" customWidth="1"/>
    <col min="6649" max="6649" width="10.42578125" style="728" bestFit="1" customWidth="1"/>
    <col min="6650" max="6650" width="11.140625" style="728" customWidth="1"/>
    <col min="6651" max="6651" width="10.5703125" style="728" bestFit="1" customWidth="1"/>
    <col min="6652" max="6652" width="10" style="728" customWidth="1"/>
    <col min="6653" max="6653" width="13.7109375" style="728" bestFit="1" customWidth="1"/>
    <col min="6654" max="6654" width="9.85546875" style="728" bestFit="1" customWidth="1"/>
    <col min="6655" max="6655" width="7.28515625" style="728" bestFit="1" customWidth="1"/>
    <col min="6656" max="6656" width="29.5703125" style="728" customWidth="1"/>
    <col min="6657" max="6657" width="14.7109375" style="728" bestFit="1" customWidth="1"/>
    <col min="6658" max="6658" width="14.28515625" style="728" customWidth="1"/>
    <col min="6659" max="6659" width="12" style="728" customWidth="1"/>
    <col min="6660" max="6660" width="12.5703125" style="728" bestFit="1" customWidth="1"/>
    <col min="6661" max="6661" width="11.7109375" style="728" customWidth="1"/>
    <col min="6662" max="6662" width="10.42578125" style="728" bestFit="1" customWidth="1"/>
    <col min="6663" max="6663" width="12.7109375" style="728" customWidth="1"/>
    <col min="6664" max="6664" width="13.7109375" style="728" bestFit="1" customWidth="1"/>
    <col min="6665" max="6665" width="3.85546875" style="728" customWidth="1"/>
    <col min="6666" max="6666" width="12.42578125" style="728" bestFit="1" customWidth="1"/>
    <col min="6667" max="6667" width="10.140625" style="728" customWidth="1"/>
    <col min="6668" max="6668" width="11.42578125" style="728" bestFit="1" customWidth="1"/>
    <col min="6669" max="6669" width="10" style="728" customWidth="1"/>
    <col min="6670" max="6670" width="4.42578125" style="728" customWidth="1"/>
    <col min="6671" max="6671" width="13.5703125" style="728" customWidth="1"/>
    <col min="6672" max="6672" width="11.42578125" style="728" bestFit="1" customWidth="1"/>
    <col min="6673" max="6673" width="3.140625" style="728" customWidth="1"/>
    <col min="6674" max="6674" width="13.85546875" style="728" customWidth="1"/>
    <col min="6675" max="6897" width="8.85546875" style="728"/>
    <col min="6898" max="6898" width="7.7109375" style="728" customWidth="1"/>
    <col min="6899" max="6899" width="11.7109375" style="728" customWidth="1"/>
    <col min="6900" max="6900" width="6.42578125" style="728" customWidth="1"/>
    <col min="6901" max="6901" width="30.28515625" style="728" bestFit="1" customWidth="1"/>
    <col min="6902" max="6902" width="14.42578125" style="728" customWidth="1"/>
    <col min="6903" max="6903" width="13" style="728" bestFit="1" customWidth="1"/>
    <col min="6904" max="6904" width="13" style="728" customWidth="1"/>
    <col min="6905" max="6905" width="10.42578125" style="728" bestFit="1" customWidth="1"/>
    <col min="6906" max="6906" width="11.140625" style="728" customWidth="1"/>
    <col min="6907" max="6907" width="10.5703125" style="728" bestFit="1" customWidth="1"/>
    <col min="6908" max="6908" width="10" style="728" customWidth="1"/>
    <col min="6909" max="6909" width="13.7109375" style="728" bestFit="1" customWidth="1"/>
    <col min="6910" max="6910" width="9.85546875" style="728" bestFit="1" customWidth="1"/>
    <col min="6911" max="6911" width="7.28515625" style="728" bestFit="1" customWidth="1"/>
    <col min="6912" max="6912" width="29.5703125" style="728" customWidth="1"/>
    <col min="6913" max="6913" width="14.7109375" style="728" bestFit="1" customWidth="1"/>
    <col min="6914" max="6914" width="14.28515625" style="728" customWidth="1"/>
    <col min="6915" max="6915" width="12" style="728" customWidth="1"/>
    <col min="6916" max="6916" width="12.5703125" style="728" bestFit="1" customWidth="1"/>
    <col min="6917" max="6917" width="11.7109375" style="728" customWidth="1"/>
    <col min="6918" max="6918" width="10.42578125" style="728" bestFit="1" customWidth="1"/>
    <col min="6919" max="6919" width="12.7109375" style="728" customWidth="1"/>
    <col min="6920" max="6920" width="13.7109375" style="728" bestFit="1" customWidth="1"/>
    <col min="6921" max="6921" width="3.85546875" style="728" customWidth="1"/>
    <col min="6922" max="6922" width="12.42578125" style="728" bestFit="1" customWidth="1"/>
    <col min="6923" max="6923" width="10.140625" style="728" customWidth="1"/>
    <col min="6924" max="6924" width="11.42578125" style="728" bestFit="1" customWidth="1"/>
    <col min="6925" max="6925" width="10" style="728" customWidth="1"/>
    <col min="6926" max="6926" width="4.42578125" style="728" customWidth="1"/>
    <col min="6927" max="6927" width="13.5703125" style="728" customWidth="1"/>
    <col min="6928" max="6928" width="11.42578125" style="728" bestFit="1" customWidth="1"/>
    <col min="6929" max="6929" width="3.140625" style="728" customWidth="1"/>
    <col min="6930" max="6930" width="13.85546875" style="728" customWidth="1"/>
    <col min="6931" max="7153" width="8.85546875" style="728"/>
    <col min="7154" max="7154" width="7.7109375" style="728" customWidth="1"/>
    <col min="7155" max="7155" width="11.7109375" style="728" customWidth="1"/>
    <col min="7156" max="7156" width="6.42578125" style="728" customWidth="1"/>
    <col min="7157" max="7157" width="30.28515625" style="728" bestFit="1" customWidth="1"/>
    <col min="7158" max="7158" width="14.42578125" style="728" customWidth="1"/>
    <col min="7159" max="7159" width="13" style="728" bestFit="1" customWidth="1"/>
    <col min="7160" max="7160" width="13" style="728" customWidth="1"/>
    <col min="7161" max="7161" width="10.42578125" style="728" bestFit="1" customWidth="1"/>
    <col min="7162" max="7162" width="11.140625" style="728" customWidth="1"/>
    <col min="7163" max="7163" width="10.5703125" style="728" bestFit="1" customWidth="1"/>
    <col min="7164" max="7164" width="10" style="728" customWidth="1"/>
    <col min="7165" max="7165" width="13.7109375" style="728" bestFit="1" customWidth="1"/>
    <col min="7166" max="7166" width="9.85546875" style="728" bestFit="1" customWidth="1"/>
    <col min="7167" max="7167" width="7.28515625" style="728" bestFit="1" customWidth="1"/>
    <col min="7168" max="7168" width="29.5703125" style="728" customWidth="1"/>
    <col min="7169" max="7169" width="14.7109375" style="728" bestFit="1" customWidth="1"/>
    <col min="7170" max="7170" width="14.28515625" style="728" customWidth="1"/>
    <col min="7171" max="7171" width="12" style="728" customWidth="1"/>
    <col min="7172" max="7172" width="12.5703125" style="728" bestFit="1" customWidth="1"/>
    <col min="7173" max="7173" width="11.7109375" style="728" customWidth="1"/>
    <col min="7174" max="7174" width="10.42578125" style="728" bestFit="1" customWidth="1"/>
    <col min="7175" max="7175" width="12.7109375" style="728" customWidth="1"/>
    <col min="7176" max="7176" width="13.7109375" style="728" bestFit="1" customWidth="1"/>
    <col min="7177" max="7177" width="3.85546875" style="728" customWidth="1"/>
    <col min="7178" max="7178" width="12.42578125" style="728" bestFit="1" customWidth="1"/>
    <col min="7179" max="7179" width="10.140625" style="728" customWidth="1"/>
    <col min="7180" max="7180" width="11.42578125" style="728" bestFit="1" customWidth="1"/>
    <col min="7181" max="7181" width="10" style="728" customWidth="1"/>
    <col min="7182" max="7182" width="4.42578125" style="728" customWidth="1"/>
    <col min="7183" max="7183" width="13.5703125" style="728" customWidth="1"/>
    <col min="7184" max="7184" width="11.42578125" style="728" bestFit="1" customWidth="1"/>
    <col min="7185" max="7185" width="3.140625" style="728" customWidth="1"/>
    <col min="7186" max="7186" width="13.85546875" style="728" customWidth="1"/>
    <col min="7187" max="7409" width="8.85546875" style="728"/>
    <col min="7410" max="7410" width="7.7109375" style="728" customWidth="1"/>
    <col min="7411" max="7411" width="11.7109375" style="728" customWidth="1"/>
    <col min="7412" max="7412" width="6.42578125" style="728" customWidth="1"/>
    <col min="7413" max="7413" width="30.28515625" style="728" bestFit="1" customWidth="1"/>
    <col min="7414" max="7414" width="14.42578125" style="728" customWidth="1"/>
    <col min="7415" max="7415" width="13" style="728" bestFit="1" customWidth="1"/>
    <col min="7416" max="7416" width="13" style="728" customWidth="1"/>
    <col min="7417" max="7417" width="10.42578125" style="728" bestFit="1" customWidth="1"/>
    <col min="7418" max="7418" width="11.140625" style="728" customWidth="1"/>
    <col min="7419" max="7419" width="10.5703125" style="728" bestFit="1" customWidth="1"/>
    <col min="7420" max="7420" width="10" style="728" customWidth="1"/>
    <col min="7421" max="7421" width="13.7109375" style="728" bestFit="1" customWidth="1"/>
    <col min="7422" max="7422" width="9.85546875" style="728" bestFit="1" customWidth="1"/>
    <col min="7423" max="7423" width="7.28515625" style="728" bestFit="1" customWidth="1"/>
    <col min="7424" max="7424" width="29.5703125" style="728" customWidth="1"/>
    <col min="7425" max="7425" width="14.7109375" style="728" bestFit="1" customWidth="1"/>
    <col min="7426" max="7426" width="14.28515625" style="728" customWidth="1"/>
    <col min="7427" max="7427" width="12" style="728" customWidth="1"/>
    <col min="7428" max="7428" width="12.5703125" style="728" bestFit="1" customWidth="1"/>
    <col min="7429" max="7429" width="11.7109375" style="728" customWidth="1"/>
    <col min="7430" max="7430" width="10.42578125" style="728" bestFit="1" customWidth="1"/>
    <col min="7431" max="7431" width="12.7109375" style="728" customWidth="1"/>
    <col min="7432" max="7432" width="13.7109375" style="728" bestFit="1" customWidth="1"/>
    <col min="7433" max="7433" width="3.85546875" style="728" customWidth="1"/>
    <col min="7434" max="7434" width="12.42578125" style="728" bestFit="1" customWidth="1"/>
    <col min="7435" max="7435" width="10.140625" style="728" customWidth="1"/>
    <col min="7436" max="7436" width="11.42578125" style="728" bestFit="1" customWidth="1"/>
    <col min="7437" max="7437" width="10" style="728" customWidth="1"/>
    <col min="7438" max="7438" width="4.42578125" style="728" customWidth="1"/>
    <col min="7439" max="7439" width="13.5703125" style="728" customWidth="1"/>
    <col min="7440" max="7440" width="11.42578125" style="728" bestFit="1" customWidth="1"/>
    <col min="7441" max="7441" width="3.140625" style="728" customWidth="1"/>
    <col min="7442" max="7442" width="13.85546875" style="728" customWidth="1"/>
    <col min="7443" max="7665" width="8.85546875" style="728"/>
    <col min="7666" max="7666" width="7.7109375" style="728" customWidth="1"/>
    <col min="7667" max="7667" width="11.7109375" style="728" customWidth="1"/>
    <col min="7668" max="7668" width="6.42578125" style="728" customWidth="1"/>
    <col min="7669" max="7669" width="30.28515625" style="728" bestFit="1" customWidth="1"/>
    <col min="7670" max="7670" width="14.42578125" style="728" customWidth="1"/>
    <col min="7671" max="7671" width="13" style="728" bestFit="1" customWidth="1"/>
    <col min="7672" max="7672" width="13" style="728" customWidth="1"/>
    <col min="7673" max="7673" width="10.42578125" style="728" bestFit="1" customWidth="1"/>
    <col min="7674" max="7674" width="11.140625" style="728" customWidth="1"/>
    <col min="7675" max="7675" width="10.5703125" style="728" bestFit="1" customWidth="1"/>
    <col min="7676" max="7676" width="10" style="728" customWidth="1"/>
    <col min="7677" max="7677" width="13.7109375" style="728" bestFit="1" customWidth="1"/>
    <col min="7678" max="7678" width="9.85546875" style="728" bestFit="1" customWidth="1"/>
    <col min="7679" max="7679" width="7.28515625" style="728" bestFit="1" customWidth="1"/>
    <col min="7680" max="7680" width="29.5703125" style="728" customWidth="1"/>
    <col min="7681" max="7681" width="14.7109375" style="728" bestFit="1" customWidth="1"/>
    <col min="7682" max="7682" width="14.28515625" style="728" customWidth="1"/>
    <col min="7683" max="7683" width="12" style="728" customWidth="1"/>
    <col min="7684" max="7684" width="12.5703125" style="728" bestFit="1" customWidth="1"/>
    <col min="7685" max="7685" width="11.7109375" style="728" customWidth="1"/>
    <col min="7686" max="7686" width="10.42578125" style="728" bestFit="1" customWidth="1"/>
    <col min="7687" max="7687" width="12.7109375" style="728" customWidth="1"/>
    <col min="7688" max="7688" width="13.7109375" style="728" bestFit="1" customWidth="1"/>
    <col min="7689" max="7689" width="3.85546875" style="728" customWidth="1"/>
    <col min="7690" max="7690" width="12.42578125" style="728" bestFit="1" customWidth="1"/>
    <col min="7691" max="7691" width="10.140625" style="728" customWidth="1"/>
    <col min="7692" max="7692" width="11.42578125" style="728" bestFit="1" customWidth="1"/>
    <col min="7693" max="7693" width="10" style="728" customWidth="1"/>
    <col min="7694" max="7694" width="4.42578125" style="728" customWidth="1"/>
    <col min="7695" max="7695" width="13.5703125" style="728" customWidth="1"/>
    <col min="7696" max="7696" width="11.42578125" style="728" bestFit="1" customWidth="1"/>
    <col min="7697" max="7697" width="3.140625" style="728" customWidth="1"/>
    <col min="7698" max="7698" width="13.85546875" style="728" customWidth="1"/>
    <col min="7699" max="7921" width="8.85546875" style="728"/>
    <col min="7922" max="7922" width="7.7109375" style="728" customWidth="1"/>
    <col min="7923" max="7923" width="11.7109375" style="728" customWidth="1"/>
    <col min="7924" max="7924" width="6.42578125" style="728" customWidth="1"/>
    <col min="7925" max="7925" width="30.28515625" style="728" bestFit="1" customWidth="1"/>
    <col min="7926" max="7926" width="14.42578125" style="728" customWidth="1"/>
    <col min="7927" max="7927" width="13" style="728" bestFit="1" customWidth="1"/>
    <col min="7928" max="7928" width="13" style="728" customWidth="1"/>
    <col min="7929" max="7929" width="10.42578125" style="728" bestFit="1" customWidth="1"/>
    <col min="7930" max="7930" width="11.140625" style="728" customWidth="1"/>
    <col min="7931" max="7931" width="10.5703125" style="728" bestFit="1" customWidth="1"/>
    <col min="7932" max="7932" width="10" style="728" customWidth="1"/>
    <col min="7933" max="7933" width="13.7109375" style="728" bestFit="1" customWidth="1"/>
    <col min="7934" max="7934" width="9.85546875" style="728" bestFit="1" customWidth="1"/>
    <col min="7935" max="7935" width="7.28515625" style="728" bestFit="1" customWidth="1"/>
    <col min="7936" max="7936" width="29.5703125" style="728" customWidth="1"/>
    <col min="7937" max="7937" width="14.7109375" style="728" bestFit="1" customWidth="1"/>
    <col min="7938" max="7938" width="14.28515625" style="728" customWidth="1"/>
    <col min="7939" max="7939" width="12" style="728" customWidth="1"/>
    <col min="7940" max="7940" width="12.5703125" style="728" bestFit="1" customWidth="1"/>
    <col min="7941" max="7941" width="11.7109375" style="728" customWidth="1"/>
    <col min="7942" max="7942" width="10.42578125" style="728" bestFit="1" customWidth="1"/>
    <col min="7943" max="7943" width="12.7109375" style="728" customWidth="1"/>
    <col min="7944" max="7944" width="13.7109375" style="728" bestFit="1" customWidth="1"/>
    <col min="7945" max="7945" width="3.85546875" style="728" customWidth="1"/>
    <col min="7946" max="7946" width="12.42578125" style="728" bestFit="1" customWidth="1"/>
    <col min="7947" max="7947" width="10.140625" style="728" customWidth="1"/>
    <col min="7948" max="7948" width="11.42578125" style="728" bestFit="1" customWidth="1"/>
    <col min="7949" max="7949" width="10" style="728" customWidth="1"/>
    <col min="7950" max="7950" width="4.42578125" style="728" customWidth="1"/>
    <col min="7951" max="7951" width="13.5703125" style="728" customWidth="1"/>
    <col min="7952" max="7952" width="11.42578125" style="728" bestFit="1" customWidth="1"/>
    <col min="7953" max="7953" width="3.140625" style="728" customWidth="1"/>
    <col min="7954" max="7954" width="13.85546875" style="728" customWidth="1"/>
    <col min="7955" max="8177" width="8.85546875" style="728"/>
    <col min="8178" max="8178" width="7.7109375" style="728" customWidth="1"/>
    <col min="8179" max="8179" width="11.7109375" style="728" customWidth="1"/>
    <col min="8180" max="8180" width="6.42578125" style="728" customWidth="1"/>
    <col min="8181" max="8181" width="30.28515625" style="728" bestFit="1" customWidth="1"/>
    <col min="8182" max="8182" width="14.42578125" style="728" customWidth="1"/>
    <col min="8183" max="8183" width="13" style="728" bestFit="1" customWidth="1"/>
    <col min="8184" max="8184" width="13" style="728" customWidth="1"/>
    <col min="8185" max="8185" width="10.42578125" style="728" bestFit="1" customWidth="1"/>
    <col min="8186" max="8186" width="11.140625" style="728" customWidth="1"/>
    <col min="8187" max="8187" width="10.5703125" style="728" bestFit="1" customWidth="1"/>
    <col min="8188" max="8188" width="10" style="728" customWidth="1"/>
    <col min="8189" max="8189" width="13.7109375" style="728" bestFit="1" customWidth="1"/>
    <col min="8190" max="8190" width="9.85546875" style="728" bestFit="1" customWidth="1"/>
    <col min="8191" max="8191" width="7.28515625" style="728" bestFit="1" customWidth="1"/>
    <col min="8192" max="8192" width="29.5703125" style="728" customWidth="1"/>
    <col min="8193" max="8193" width="14.7109375" style="728" bestFit="1" customWidth="1"/>
    <col min="8194" max="8194" width="14.28515625" style="728" customWidth="1"/>
    <col min="8195" max="8195" width="12" style="728" customWidth="1"/>
    <col min="8196" max="8196" width="12.5703125" style="728" bestFit="1" customWidth="1"/>
    <col min="8197" max="8197" width="11.7109375" style="728" customWidth="1"/>
    <col min="8198" max="8198" width="10.42578125" style="728" bestFit="1" customWidth="1"/>
    <col min="8199" max="8199" width="12.7109375" style="728" customWidth="1"/>
    <col min="8200" max="8200" width="13.7109375" style="728" bestFit="1" customWidth="1"/>
    <col min="8201" max="8201" width="3.85546875" style="728" customWidth="1"/>
    <col min="8202" max="8202" width="12.42578125" style="728" bestFit="1" customWidth="1"/>
    <col min="8203" max="8203" width="10.140625" style="728" customWidth="1"/>
    <col min="8204" max="8204" width="11.42578125" style="728" bestFit="1" customWidth="1"/>
    <col min="8205" max="8205" width="10" style="728" customWidth="1"/>
    <col min="8206" max="8206" width="4.42578125" style="728" customWidth="1"/>
    <col min="8207" max="8207" width="13.5703125" style="728" customWidth="1"/>
    <col min="8208" max="8208" width="11.42578125" style="728" bestFit="1" customWidth="1"/>
    <col min="8209" max="8209" width="3.140625" style="728" customWidth="1"/>
    <col min="8210" max="8210" width="13.85546875" style="728" customWidth="1"/>
    <col min="8211" max="8433" width="8.85546875" style="728"/>
    <col min="8434" max="8434" width="7.7109375" style="728" customWidth="1"/>
    <col min="8435" max="8435" width="11.7109375" style="728" customWidth="1"/>
    <col min="8436" max="8436" width="6.42578125" style="728" customWidth="1"/>
    <col min="8437" max="8437" width="30.28515625" style="728" bestFit="1" customWidth="1"/>
    <col min="8438" max="8438" width="14.42578125" style="728" customWidth="1"/>
    <col min="8439" max="8439" width="13" style="728" bestFit="1" customWidth="1"/>
    <col min="8440" max="8440" width="13" style="728" customWidth="1"/>
    <col min="8441" max="8441" width="10.42578125" style="728" bestFit="1" customWidth="1"/>
    <col min="8442" max="8442" width="11.140625" style="728" customWidth="1"/>
    <col min="8443" max="8443" width="10.5703125" style="728" bestFit="1" customWidth="1"/>
    <col min="8444" max="8444" width="10" style="728" customWidth="1"/>
    <col min="8445" max="8445" width="13.7109375" style="728" bestFit="1" customWidth="1"/>
    <col min="8446" max="8446" width="9.85546875" style="728" bestFit="1" customWidth="1"/>
    <col min="8447" max="8447" width="7.28515625" style="728" bestFit="1" customWidth="1"/>
    <col min="8448" max="8448" width="29.5703125" style="728" customWidth="1"/>
    <col min="8449" max="8449" width="14.7109375" style="728" bestFit="1" customWidth="1"/>
    <col min="8450" max="8450" width="14.28515625" style="728" customWidth="1"/>
    <col min="8451" max="8451" width="12" style="728" customWidth="1"/>
    <col min="8452" max="8452" width="12.5703125" style="728" bestFit="1" customWidth="1"/>
    <col min="8453" max="8453" width="11.7109375" style="728" customWidth="1"/>
    <col min="8454" max="8454" width="10.42578125" style="728" bestFit="1" customWidth="1"/>
    <col min="8455" max="8455" width="12.7109375" style="728" customWidth="1"/>
    <col min="8456" max="8456" width="13.7109375" style="728" bestFit="1" customWidth="1"/>
    <col min="8457" max="8457" width="3.85546875" style="728" customWidth="1"/>
    <col min="8458" max="8458" width="12.42578125" style="728" bestFit="1" customWidth="1"/>
    <col min="8459" max="8459" width="10.140625" style="728" customWidth="1"/>
    <col min="8460" max="8460" width="11.42578125" style="728" bestFit="1" customWidth="1"/>
    <col min="8461" max="8461" width="10" style="728" customWidth="1"/>
    <col min="8462" max="8462" width="4.42578125" style="728" customWidth="1"/>
    <col min="8463" max="8463" width="13.5703125" style="728" customWidth="1"/>
    <col min="8464" max="8464" width="11.42578125" style="728" bestFit="1" customWidth="1"/>
    <col min="8465" max="8465" width="3.140625" style="728" customWidth="1"/>
    <col min="8466" max="8466" width="13.85546875" style="728" customWidth="1"/>
    <col min="8467" max="8689" width="8.85546875" style="728"/>
    <col min="8690" max="8690" width="7.7109375" style="728" customWidth="1"/>
    <col min="8691" max="8691" width="11.7109375" style="728" customWidth="1"/>
    <col min="8692" max="8692" width="6.42578125" style="728" customWidth="1"/>
    <col min="8693" max="8693" width="30.28515625" style="728" bestFit="1" customWidth="1"/>
    <col min="8694" max="8694" width="14.42578125" style="728" customWidth="1"/>
    <col min="8695" max="8695" width="13" style="728" bestFit="1" customWidth="1"/>
    <col min="8696" max="8696" width="13" style="728" customWidth="1"/>
    <col min="8697" max="8697" width="10.42578125" style="728" bestFit="1" customWidth="1"/>
    <col min="8698" max="8698" width="11.140625" style="728" customWidth="1"/>
    <col min="8699" max="8699" width="10.5703125" style="728" bestFit="1" customWidth="1"/>
    <col min="8700" max="8700" width="10" style="728" customWidth="1"/>
    <col min="8701" max="8701" width="13.7109375" style="728" bestFit="1" customWidth="1"/>
    <col min="8702" max="8702" width="9.85546875" style="728" bestFit="1" customWidth="1"/>
    <col min="8703" max="8703" width="7.28515625" style="728" bestFit="1" customWidth="1"/>
    <col min="8704" max="8704" width="29.5703125" style="728" customWidth="1"/>
    <col min="8705" max="8705" width="14.7109375" style="728" bestFit="1" customWidth="1"/>
    <col min="8706" max="8706" width="14.28515625" style="728" customWidth="1"/>
    <col min="8707" max="8707" width="12" style="728" customWidth="1"/>
    <col min="8708" max="8708" width="12.5703125" style="728" bestFit="1" customWidth="1"/>
    <col min="8709" max="8709" width="11.7109375" style="728" customWidth="1"/>
    <col min="8710" max="8710" width="10.42578125" style="728" bestFit="1" customWidth="1"/>
    <col min="8711" max="8711" width="12.7109375" style="728" customWidth="1"/>
    <col min="8712" max="8712" width="13.7109375" style="728" bestFit="1" customWidth="1"/>
    <col min="8713" max="8713" width="3.85546875" style="728" customWidth="1"/>
    <col min="8714" max="8714" width="12.42578125" style="728" bestFit="1" customWidth="1"/>
    <col min="8715" max="8715" width="10.140625" style="728" customWidth="1"/>
    <col min="8716" max="8716" width="11.42578125" style="728" bestFit="1" customWidth="1"/>
    <col min="8717" max="8717" width="10" style="728" customWidth="1"/>
    <col min="8718" max="8718" width="4.42578125" style="728" customWidth="1"/>
    <col min="8719" max="8719" width="13.5703125" style="728" customWidth="1"/>
    <col min="8720" max="8720" width="11.42578125" style="728" bestFit="1" customWidth="1"/>
    <col min="8721" max="8721" width="3.140625" style="728" customWidth="1"/>
    <col min="8722" max="8722" width="13.85546875" style="728" customWidth="1"/>
    <col min="8723" max="8945" width="8.85546875" style="728"/>
    <col min="8946" max="8946" width="7.7109375" style="728" customWidth="1"/>
    <col min="8947" max="8947" width="11.7109375" style="728" customWidth="1"/>
    <col min="8948" max="8948" width="6.42578125" style="728" customWidth="1"/>
    <col min="8949" max="8949" width="30.28515625" style="728" bestFit="1" customWidth="1"/>
    <col min="8950" max="8950" width="14.42578125" style="728" customWidth="1"/>
    <col min="8951" max="8951" width="13" style="728" bestFit="1" customWidth="1"/>
    <col min="8952" max="8952" width="13" style="728" customWidth="1"/>
    <col min="8953" max="8953" width="10.42578125" style="728" bestFit="1" customWidth="1"/>
    <col min="8954" max="8954" width="11.140625" style="728" customWidth="1"/>
    <col min="8955" max="8955" width="10.5703125" style="728" bestFit="1" customWidth="1"/>
    <col min="8956" max="8956" width="10" style="728" customWidth="1"/>
    <col min="8957" max="8957" width="13.7109375" style="728" bestFit="1" customWidth="1"/>
    <col min="8958" max="8958" width="9.85546875" style="728" bestFit="1" customWidth="1"/>
    <col min="8959" max="8959" width="7.28515625" style="728" bestFit="1" customWidth="1"/>
    <col min="8960" max="8960" width="29.5703125" style="728" customWidth="1"/>
    <col min="8961" max="8961" width="14.7109375" style="728" bestFit="1" customWidth="1"/>
    <col min="8962" max="8962" width="14.28515625" style="728" customWidth="1"/>
    <col min="8963" max="8963" width="12" style="728" customWidth="1"/>
    <col min="8964" max="8964" width="12.5703125" style="728" bestFit="1" customWidth="1"/>
    <col min="8965" max="8965" width="11.7109375" style="728" customWidth="1"/>
    <col min="8966" max="8966" width="10.42578125" style="728" bestFit="1" customWidth="1"/>
    <col min="8967" max="8967" width="12.7109375" style="728" customWidth="1"/>
    <col min="8968" max="8968" width="13.7109375" style="728" bestFit="1" customWidth="1"/>
    <col min="8969" max="8969" width="3.85546875" style="728" customWidth="1"/>
    <col min="8970" max="8970" width="12.42578125" style="728" bestFit="1" customWidth="1"/>
    <col min="8971" max="8971" width="10.140625" style="728" customWidth="1"/>
    <col min="8972" max="8972" width="11.42578125" style="728" bestFit="1" customWidth="1"/>
    <col min="8973" max="8973" width="10" style="728" customWidth="1"/>
    <col min="8974" max="8974" width="4.42578125" style="728" customWidth="1"/>
    <col min="8975" max="8975" width="13.5703125" style="728" customWidth="1"/>
    <col min="8976" max="8976" width="11.42578125" style="728" bestFit="1" customWidth="1"/>
    <col min="8977" max="8977" width="3.140625" style="728" customWidth="1"/>
    <col min="8978" max="8978" width="13.85546875" style="728" customWidth="1"/>
    <col min="8979" max="9201" width="8.85546875" style="728"/>
    <col min="9202" max="9202" width="7.7109375" style="728" customWidth="1"/>
    <col min="9203" max="9203" width="11.7109375" style="728" customWidth="1"/>
    <col min="9204" max="9204" width="6.42578125" style="728" customWidth="1"/>
    <col min="9205" max="9205" width="30.28515625" style="728" bestFit="1" customWidth="1"/>
    <col min="9206" max="9206" width="14.42578125" style="728" customWidth="1"/>
    <col min="9207" max="9207" width="13" style="728" bestFit="1" customWidth="1"/>
    <col min="9208" max="9208" width="13" style="728" customWidth="1"/>
    <col min="9209" max="9209" width="10.42578125" style="728" bestFit="1" customWidth="1"/>
    <col min="9210" max="9210" width="11.140625" style="728" customWidth="1"/>
    <col min="9211" max="9211" width="10.5703125" style="728" bestFit="1" customWidth="1"/>
    <col min="9212" max="9212" width="10" style="728" customWidth="1"/>
    <col min="9213" max="9213" width="13.7109375" style="728" bestFit="1" customWidth="1"/>
    <col min="9214" max="9214" width="9.85546875" style="728" bestFit="1" customWidth="1"/>
    <col min="9215" max="9215" width="7.28515625" style="728" bestFit="1" customWidth="1"/>
    <col min="9216" max="9216" width="29.5703125" style="728" customWidth="1"/>
    <col min="9217" max="9217" width="14.7109375" style="728" bestFit="1" customWidth="1"/>
    <col min="9218" max="9218" width="14.28515625" style="728" customWidth="1"/>
    <col min="9219" max="9219" width="12" style="728" customWidth="1"/>
    <col min="9220" max="9220" width="12.5703125" style="728" bestFit="1" customWidth="1"/>
    <col min="9221" max="9221" width="11.7109375" style="728" customWidth="1"/>
    <col min="9222" max="9222" width="10.42578125" style="728" bestFit="1" customWidth="1"/>
    <col min="9223" max="9223" width="12.7109375" style="728" customWidth="1"/>
    <col min="9224" max="9224" width="13.7109375" style="728" bestFit="1" customWidth="1"/>
    <col min="9225" max="9225" width="3.85546875" style="728" customWidth="1"/>
    <col min="9226" max="9226" width="12.42578125" style="728" bestFit="1" customWidth="1"/>
    <col min="9227" max="9227" width="10.140625" style="728" customWidth="1"/>
    <col min="9228" max="9228" width="11.42578125" style="728" bestFit="1" customWidth="1"/>
    <col min="9229" max="9229" width="10" style="728" customWidth="1"/>
    <col min="9230" max="9230" width="4.42578125" style="728" customWidth="1"/>
    <col min="9231" max="9231" width="13.5703125" style="728" customWidth="1"/>
    <col min="9232" max="9232" width="11.42578125" style="728" bestFit="1" customWidth="1"/>
    <col min="9233" max="9233" width="3.140625" style="728" customWidth="1"/>
    <col min="9234" max="9234" width="13.85546875" style="728" customWidth="1"/>
    <col min="9235" max="9457" width="8.85546875" style="728"/>
    <col min="9458" max="9458" width="7.7109375" style="728" customWidth="1"/>
    <col min="9459" max="9459" width="11.7109375" style="728" customWidth="1"/>
    <col min="9460" max="9460" width="6.42578125" style="728" customWidth="1"/>
    <col min="9461" max="9461" width="30.28515625" style="728" bestFit="1" customWidth="1"/>
    <col min="9462" max="9462" width="14.42578125" style="728" customWidth="1"/>
    <col min="9463" max="9463" width="13" style="728" bestFit="1" customWidth="1"/>
    <col min="9464" max="9464" width="13" style="728" customWidth="1"/>
    <col min="9465" max="9465" width="10.42578125" style="728" bestFit="1" customWidth="1"/>
    <col min="9466" max="9466" width="11.140625" style="728" customWidth="1"/>
    <col min="9467" max="9467" width="10.5703125" style="728" bestFit="1" customWidth="1"/>
    <col min="9468" max="9468" width="10" style="728" customWidth="1"/>
    <col min="9469" max="9469" width="13.7109375" style="728" bestFit="1" customWidth="1"/>
    <col min="9470" max="9470" width="9.85546875" style="728" bestFit="1" customWidth="1"/>
    <col min="9471" max="9471" width="7.28515625" style="728" bestFit="1" customWidth="1"/>
    <col min="9472" max="9472" width="29.5703125" style="728" customWidth="1"/>
    <col min="9473" max="9473" width="14.7109375" style="728" bestFit="1" customWidth="1"/>
    <col min="9474" max="9474" width="14.28515625" style="728" customWidth="1"/>
    <col min="9475" max="9475" width="12" style="728" customWidth="1"/>
    <col min="9476" max="9476" width="12.5703125" style="728" bestFit="1" customWidth="1"/>
    <col min="9477" max="9477" width="11.7109375" style="728" customWidth="1"/>
    <col min="9478" max="9478" width="10.42578125" style="728" bestFit="1" customWidth="1"/>
    <col min="9479" max="9479" width="12.7109375" style="728" customWidth="1"/>
    <col min="9480" max="9480" width="13.7109375" style="728" bestFit="1" customWidth="1"/>
    <col min="9481" max="9481" width="3.85546875" style="728" customWidth="1"/>
    <col min="9482" max="9482" width="12.42578125" style="728" bestFit="1" customWidth="1"/>
    <col min="9483" max="9483" width="10.140625" style="728" customWidth="1"/>
    <col min="9484" max="9484" width="11.42578125" style="728" bestFit="1" customWidth="1"/>
    <col min="9485" max="9485" width="10" style="728" customWidth="1"/>
    <col min="9486" max="9486" width="4.42578125" style="728" customWidth="1"/>
    <col min="9487" max="9487" width="13.5703125" style="728" customWidth="1"/>
    <col min="9488" max="9488" width="11.42578125" style="728" bestFit="1" customWidth="1"/>
    <col min="9489" max="9489" width="3.140625" style="728" customWidth="1"/>
    <col min="9490" max="9490" width="13.85546875" style="728" customWidth="1"/>
    <col min="9491" max="9713" width="8.85546875" style="728"/>
    <col min="9714" max="9714" width="7.7109375" style="728" customWidth="1"/>
    <col min="9715" max="9715" width="11.7109375" style="728" customWidth="1"/>
    <col min="9716" max="9716" width="6.42578125" style="728" customWidth="1"/>
    <col min="9717" max="9717" width="30.28515625" style="728" bestFit="1" customWidth="1"/>
    <col min="9718" max="9718" width="14.42578125" style="728" customWidth="1"/>
    <col min="9719" max="9719" width="13" style="728" bestFit="1" customWidth="1"/>
    <col min="9720" max="9720" width="13" style="728" customWidth="1"/>
    <col min="9721" max="9721" width="10.42578125" style="728" bestFit="1" customWidth="1"/>
    <col min="9722" max="9722" width="11.140625" style="728" customWidth="1"/>
    <col min="9723" max="9723" width="10.5703125" style="728" bestFit="1" customWidth="1"/>
    <col min="9724" max="9724" width="10" style="728" customWidth="1"/>
    <col min="9725" max="9725" width="13.7109375" style="728" bestFit="1" customWidth="1"/>
    <col min="9726" max="9726" width="9.85546875" style="728" bestFit="1" customWidth="1"/>
    <col min="9727" max="9727" width="7.28515625" style="728" bestFit="1" customWidth="1"/>
    <col min="9728" max="9728" width="29.5703125" style="728" customWidth="1"/>
    <col min="9729" max="9729" width="14.7109375" style="728" bestFit="1" customWidth="1"/>
    <col min="9730" max="9730" width="14.28515625" style="728" customWidth="1"/>
    <col min="9731" max="9731" width="12" style="728" customWidth="1"/>
    <col min="9732" max="9732" width="12.5703125" style="728" bestFit="1" customWidth="1"/>
    <col min="9733" max="9733" width="11.7109375" style="728" customWidth="1"/>
    <col min="9734" max="9734" width="10.42578125" style="728" bestFit="1" customWidth="1"/>
    <col min="9735" max="9735" width="12.7109375" style="728" customWidth="1"/>
    <col min="9736" max="9736" width="13.7109375" style="728" bestFit="1" customWidth="1"/>
    <col min="9737" max="9737" width="3.85546875" style="728" customWidth="1"/>
    <col min="9738" max="9738" width="12.42578125" style="728" bestFit="1" customWidth="1"/>
    <col min="9739" max="9739" width="10.140625" style="728" customWidth="1"/>
    <col min="9740" max="9740" width="11.42578125" style="728" bestFit="1" customWidth="1"/>
    <col min="9741" max="9741" width="10" style="728" customWidth="1"/>
    <col min="9742" max="9742" width="4.42578125" style="728" customWidth="1"/>
    <col min="9743" max="9743" width="13.5703125" style="728" customWidth="1"/>
    <col min="9744" max="9744" width="11.42578125" style="728" bestFit="1" customWidth="1"/>
    <col min="9745" max="9745" width="3.140625" style="728" customWidth="1"/>
    <col min="9746" max="9746" width="13.85546875" style="728" customWidth="1"/>
    <col min="9747" max="9969" width="8.85546875" style="728"/>
    <col min="9970" max="9970" width="7.7109375" style="728" customWidth="1"/>
    <col min="9971" max="9971" width="11.7109375" style="728" customWidth="1"/>
    <col min="9972" max="9972" width="6.42578125" style="728" customWidth="1"/>
    <col min="9973" max="9973" width="30.28515625" style="728" bestFit="1" customWidth="1"/>
    <col min="9974" max="9974" width="14.42578125" style="728" customWidth="1"/>
    <col min="9975" max="9975" width="13" style="728" bestFit="1" customWidth="1"/>
    <col min="9976" max="9976" width="13" style="728" customWidth="1"/>
    <col min="9977" max="9977" width="10.42578125" style="728" bestFit="1" customWidth="1"/>
    <col min="9978" max="9978" width="11.140625" style="728" customWidth="1"/>
    <col min="9979" max="9979" width="10.5703125" style="728" bestFit="1" customWidth="1"/>
    <col min="9980" max="9980" width="10" style="728" customWidth="1"/>
    <col min="9981" max="9981" width="13.7109375" style="728" bestFit="1" customWidth="1"/>
    <col min="9982" max="9982" width="9.85546875" style="728" bestFit="1" customWidth="1"/>
    <col min="9983" max="9983" width="7.28515625" style="728" bestFit="1" customWidth="1"/>
    <col min="9984" max="9984" width="29.5703125" style="728" customWidth="1"/>
    <col min="9985" max="9985" width="14.7109375" style="728" bestFit="1" customWidth="1"/>
    <col min="9986" max="9986" width="14.28515625" style="728" customWidth="1"/>
    <col min="9987" max="9987" width="12" style="728" customWidth="1"/>
    <col min="9988" max="9988" width="12.5703125" style="728" bestFit="1" customWidth="1"/>
    <col min="9989" max="9989" width="11.7109375" style="728" customWidth="1"/>
    <col min="9990" max="9990" width="10.42578125" style="728" bestFit="1" customWidth="1"/>
    <col min="9991" max="9991" width="12.7109375" style="728" customWidth="1"/>
    <col min="9992" max="9992" width="13.7109375" style="728" bestFit="1" customWidth="1"/>
    <col min="9993" max="9993" width="3.85546875" style="728" customWidth="1"/>
    <col min="9994" max="9994" width="12.42578125" style="728" bestFit="1" customWidth="1"/>
    <col min="9995" max="9995" width="10.140625" style="728" customWidth="1"/>
    <col min="9996" max="9996" width="11.42578125" style="728" bestFit="1" customWidth="1"/>
    <col min="9997" max="9997" width="10" style="728" customWidth="1"/>
    <col min="9998" max="9998" width="4.42578125" style="728" customWidth="1"/>
    <col min="9999" max="9999" width="13.5703125" style="728" customWidth="1"/>
    <col min="10000" max="10000" width="11.42578125" style="728" bestFit="1" customWidth="1"/>
    <col min="10001" max="10001" width="3.140625" style="728" customWidth="1"/>
    <col min="10002" max="10002" width="13.85546875" style="728" customWidth="1"/>
    <col min="10003" max="10225" width="8.85546875" style="728"/>
    <col min="10226" max="10226" width="7.7109375" style="728" customWidth="1"/>
    <col min="10227" max="10227" width="11.7109375" style="728" customWidth="1"/>
    <col min="10228" max="10228" width="6.42578125" style="728" customWidth="1"/>
    <col min="10229" max="10229" width="30.28515625" style="728" bestFit="1" customWidth="1"/>
    <col min="10230" max="10230" width="14.42578125" style="728" customWidth="1"/>
    <col min="10231" max="10231" width="13" style="728" bestFit="1" customWidth="1"/>
    <col min="10232" max="10232" width="13" style="728" customWidth="1"/>
    <col min="10233" max="10233" width="10.42578125" style="728" bestFit="1" customWidth="1"/>
    <col min="10234" max="10234" width="11.140625" style="728" customWidth="1"/>
    <col min="10235" max="10235" width="10.5703125" style="728" bestFit="1" customWidth="1"/>
    <col min="10236" max="10236" width="10" style="728" customWidth="1"/>
    <col min="10237" max="10237" width="13.7109375" style="728" bestFit="1" customWidth="1"/>
    <col min="10238" max="10238" width="9.85546875" style="728" bestFit="1" customWidth="1"/>
    <col min="10239" max="10239" width="7.28515625" style="728" bestFit="1" customWidth="1"/>
    <col min="10240" max="10240" width="29.5703125" style="728" customWidth="1"/>
    <col min="10241" max="10241" width="14.7109375" style="728" bestFit="1" customWidth="1"/>
    <col min="10242" max="10242" width="14.28515625" style="728" customWidth="1"/>
    <col min="10243" max="10243" width="12" style="728" customWidth="1"/>
    <col min="10244" max="10244" width="12.5703125" style="728" bestFit="1" customWidth="1"/>
    <col min="10245" max="10245" width="11.7109375" style="728" customWidth="1"/>
    <col min="10246" max="10246" width="10.42578125" style="728" bestFit="1" customWidth="1"/>
    <col min="10247" max="10247" width="12.7109375" style="728" customWidth="1"/>
    <col min="10248" max="10248" width="13.7109375" style="728" bestFit="1" customWidth="1"/>
    <col min="10249" max="10249" width="3.85546875" style="728" customWidth="1"/>
    <col min="10250" max="10250" width="12.42578125" style="728" bestFit="1" customWidth="1"/>
    <col min="10251" max="10251" width="10.140625" style="728" customWidth="1"/>
    <col min="10252" max="10252" width="11.42578125" style="728" bestFit="1" customWidth="1"/>
    <col min="10253" max="10253" width="10" style="728" customWidth="1"/>
    <col min="10254" max="10254" width="4.42578125" style="728" customWidth="1"/>
    <col min="10255" max="10255" width="13.5703125" style="728" customWidth="1"/>
    <col min="10256" max="10256" width="11.42578125" style="728" bestFit="1" customWidth="1"/>
    <col min="10257" max="10257" width="3.140625" style="728" customWidth="1"/>
    <col min="10258" max="10258" width="13.85546875" style="728" customWidth="1"/>
    <col min="10259" max="10481" width="8.85546875" style="728"/>
    <col min="10482" max="10482" width="7.7109375" style="728" customWidth="1"/>
    <col min="10483" max="10483" width="11.7109375" style="728" customWidth="1"/>
    <col min="10484" max="10484" width="6.42578125" style="728" customWidth="1"/>
    <col min="10485" max="10485" width="30.28515625" style="728" bestFit="1" customWidth="1"/>
    <col min="10486" max="10486" width="14.42578125" style="728" customWidth="1"/>
    <col min="10487" max="10487" width="13" style="728" bestFit="1" customWidth="1"/>
    <col min="10488" max="10488" width="13" style="728" customWidth="1"/>
    <col min="10489" max="10489" width="10.42578125" style="728" bestFit="1" customWidth="1"/>
    <col min="10490" max="10490" width="11.140625" style="728" customWidth="1"/>
    <col min="10491" max="10491" width="10.5703125" style="728" bestFit="1" customWidth="1"/>
    <col min="10492" max="10492" width="10" style="728" customWidth="1"/>
    <col min="10493" max="10493" width="13.7109375" style="728" bestFit="1" customWidth="1"/>
    <col min="10494" max="10494" width="9.85546875" style="728" bestFit="1" customWidth="1"/>
    <col min="10495" max="10495" width="7.28515625" style="728" bestFit="1" customWidth="1"/>
    <col min="10496" max="10496" width="29.5703125" style="728" customWidth="1"/>
    <col min="10497" max="10497" width="14.7109375" style="728" bestFit="1" customWidth="1"/>
    <col min="10498" max="10498" width="14.28515625" style="728" customWidth="1"/>
    <col min="10499" max="10499" width="12" style="728" customWidth="1"/>
    <col min="10500" max="10500" width="12.5703125" style="728" bestFit="1" customWidth="1"/>
    <col min="10501" max="10501" width="11.7109375" style="728" customWidth="1"/>
    <col min="10502" max="10502" width="10.42578125" style="728" bestFit="1" customWidth="1"/>
    <col min="10503" max="10503" width="12.7109375" style="728" customWidth="1"/>
    <col min="10504" max="10504" width="13.7109375" style="728" bestFit="1" customWidth="1"/>
    <col min="10505" max="10505" width="3.85546875" style="728" customWidth="1"/>
    <col min="10506" max="10506" width="12.42578125" style="728" bestFit="1" customWidth="1"/>
    <col min="10507" max="10507" width="10.140625" style="728" customWidth="1"/>
    <col min="10508" max="10508" width="11.42578125" style="728" bestFit="1" customWidth="1"/>
    <col min="10509" max="10509" width="10" style="728" customWidth="1"/>
    <col min="10510" max="10510" width="4.42578125" style="728" customWidth="1"/>
    <col min="10511" max="10511" width="13.5703125" style="728" customWidth="1"/>
    <col min="10512" max="10512" width="11.42578125" style="728" bestFit="1" customWidth="1"/>
    <col min="10513" max="10513" width="3.140625" style="728" customWidth="1"/>
    <col min="10514" max="10514" width="13.85546875" style="728" customWidth="1"/>
    <col min="10515" max="10737" width="8.85546875" style="728"/>
    <col min="10738" max="10738" width="7.7109375" style="728" customWidth="1"/>
    <col min="10739" max="10739" width="11.7109375" style="728" customWidth="1"/>
    <col min="10740" max="10740" width="6.42578125" style="728" customWidth="1"/>
    <col min="10741" max="10741" width="30.28515625" style="728" bestFit="1" customWidth="1"/>
    <col min="10742" max="10742" width="14.42578125" style="728" customWidth="1"/>
    <col min="10743" max="10743" width="13" style="728" bestFit="1" customWidth="1"/>
    <col min="10744" max="10744" width="13" style="728" customWidth="1"/>
    <col min="10745" max="10745" width="10.42578125" style="728" bestFit="1" customWidth="1"/>
    <col min="10746" max="10746" width="11.140625" style="728" customWidth="1"/>
    <col min="10747" max="10747" width="10.5703125" style="728" bestFit="1" customWidth="1"/>
    <col min="10748" max="10748" width="10" style="728" customWidth="1"/>
    <col min="10749" max="10749" width="13.7109375" style="728" bestFit="1" customWidth="1"/>
    <col min="10750" max="10750" width="9.85546875" style="728" bestFit="1" customWidth="1"/>
    <col min="10751" max="10751" width="7.28515625" style="728" bestFit="1" customWidth="1"/>
    <col min="10752" max="10752" width="29.5703125" style="728" customWidth="1"/>
    <col min="10753" max="10753" width="14.7109375" style="728" bestFit="1" customWidth="1"/>
    <col min="10754" max="10754" width="14.28515625" style="728" customWidth="1"/>
    <col min="10755" max="10755" width="12" style="728" customWidth="1"/>
    <col min="10756" max="10756" width="12.5703125" style="728" bestFit="1" customWidth="1"/>
    <col min="10757" max="10757" width="11.7109375" style="728" customWidth="1"/>
    <col min="10758" max="10758" width="10.42578125" style="728" bestFit="1" customWidth="1"/>
    <col min="10759" max="10759" width="12.7109375" style="728" customWidth="1"/>
    <col min="10760" max="10760" width="13.7109375" style="728" bestFit="1" customWidth="1"/>
    <col min="10761" max="10761" width="3.85546875" style="728" customWidth="1"/>
    <col min="10762" max="10762" width="12.42578125" style="728" bestFit="1" customWidth="1"/>
    <col min="10763" max="10763" width="10.140625" style="728" customWidth="1"/>
    <col min="10764" max="10764" width="11.42578125" style="728" bestFit="1" customWidth="1"/>
    <col min="10765" max="10765" width="10" style="728" customWidth="1"/>
    <col min="10766" max="10766" width="4.42578125" style="728" customWidth="1"/>
    <col min="10767" max="10767" width="13.5703125" style="728" customWidth="1"/>
    <col min="10768" max="10768" width="11.42578125" style="728" bestFit="1" customWidth="1"/>
    <col min="10769" max="10769" width="3.140625" style="728" customWidth="1"/>
    <col min="10770" max="10770" width="13.85546875" style="728" customWidth="1"/>
    <col min="10771" max="10993" width="8.85546875" style="728"/>
    <col min="10994" max="10994" width="7.7109375" style="728" customWidth="1"/>
    <col min="10995" max="10995" width="11.7109375" style="728" customWidth="1"/>
    <col min="10996" max="10996" width="6.42578125" style="728" customWidth="1"/>
    <col min="10997" max="10997" width="30.28515625" style="728" bestFit="1" customWidth="1"/>
    <col min="10998" max="10998" width="14.42578125" style="728" customWidth="1"/>
    <col min="10999" max="10999" width="13" style="728" bestFit="1" customWidth="1"/>
    <col min="11000" max="11000" width="13" style="728" customWidth="1"/>
    <col min="11001" max="11001" width="10.42578125" style="728" bestFit="1" customWidth="1"/>
    <col min="11002" max="11002" width="11.140625" style="728" customWidth="1"/>
    <col min="11003" max="11003" width="10.5703125" style="728" bestFit="1" customWidth="1"/>
    <col min="11004" max="11004" width="10" style="728" customWidth="1"/>
    <col min="11005" max="11005" width="13.7109375" style="728" bestFit="1" customWidth="1"/>
    <col min="11006" max="11006" width="9.85546875" style="728" bestFit="1" customWidth="1"/>
    <col min="11007" max="11007" width="7.28515625" style="728" bestFit="1" customWidth="1"/>
    <col min="11008" max="11008" width="29.5703125" style="728" customWidth="1"/>
    <col min="11009" max="11009" width="14.7109375" style="728" bestFit="1" customWidth="1"/>
    <col min="11010" max="11010" width="14.28515625" style="728" customWidth="1"/>
    <col min="11011" max="11011" width="12" style="728" customWidth="1"/>
    <col min="11012" max="11012" width="12.5703125" style="728" bestFit="1" customWidth="1"/>
    <col min="11013" max="11013" width="11.7109375" style="728" customWidth="1"/>
    <col min="11014" max="11014" width="10.42578125" style="728" bestFit="1" customWidth="1"/>
    <col min="11015" max="11015" width="12.7109375" style="728" customWidth="1"/>
    <col min="11016" max="11016" width="13.7109375" style="728" bestFit="1" customWidth="1"/>
    <col min="11017" max="11017" width="3.85546875" style="728" customWidth="1"/>
    <col min="11018" max="11018" width="12.42578125" style="728" bestFit="1" customWidth="1"/>
    <col min="11019" max="11019" width="10.140625" style="728" customWidth="1"/>
    <col min="11020" max="11020" width="11.42578125" style="728" bestFit="1" customWidth="1"/>
    <col min="11021" max="11021" width="10" style="728" customWidth="1"/>
    <col min="11022" max="11022" width="4.42578125" style="728" customWidth="1"/>
    <col min="11023" max="11023" width="13.5703125" style="728" customWidth="1"/>
    <col min="11024" max="11024" width="11.42578125" style="728" bestFit="1" customWidth="1"/>
    <col min="11025" max="11025" width="3.140625" style="728" customWidth="1"/>
    <col min="11026" max="11026" width="13.85546875" style="728" customWidth="1"/>
    <col min="11027" max="11249" width="8.85546875" style="728"/>
    <col min="11250" max="11250" width="7.7109375" style="728" customWidth="1"/>
    <col min="11251" max="11251" width="11.7109375" style="728" customWidth="1"/>
    <col min="11252" max="11252" width="6.42578125" style="728" customWidth="1"/>
    <col min="11253" max="11253" width="30.28515625" style="728" bestFit="1" customWidth="1"/>
    <col min="11254" max="11254" width="14.42578125" style="728" customWidth="1"/>
    <col min="11255" max="11255" width="13" style="728" bestFit="1" customWidth="1"/>
    <col min="11256" max="11256" width="13" style="728" customWidth="1"/>
    <col min="11257" max="11257" width="10.42578125" style="728" bestFit="1" customWidth="1"/>
    <col min="11258" max="11258" width="11.140625" style="728" customWidth="1"/>
    <col min="11259" max="11259" width="10.5703125" style="728" bestFit="1" customWidth="1"/>
    <col min="11260" max="11260" width="10" style="728" customWidth="1"/>
    <col min="11261" max="11261" width="13.7109375" style="728" bestFit="1" customWidth="1"/>
    <col min="11262" max="11262" width="9.85546875" style="728" bestFit="1" customWidth="1"/>
    <col min="11263" max="11263" width="7.28515625" style="728" bestFit="1" customWidth="1"/>
    <col min="11264" max="11264" width="29.5703125" style="728" customWidth="1"/>
    <col min="11265" max="11265" width="14.7109375" style="728" bestFit="1" customWidth="1"/>
    <col min="11266" max="11266" width="14.28515625" style="728" customWidth="1"/>
    <col min="11267" max="11267" width="12" style="728" customWidth="1"/>
    <col min="11268" max="11268" width="12.5703125" style="728" bestFit="1" customWidth="1"/>
    <col min="11269" max="11269" width="11.7109375" style="728" customWidth="1"/>
    <col min="11270" max="11270" width="10.42578125" style="728" bestFit="1" customWidth="1"/>
    <col min="11271" max="11271" width="12.7109375" style="728" customWidth="1"/>
    <col min="11272" max="11272" width="13.7109375" style="728" bestFit="1" customWidth="1"/>
    <col min="11273" max="11273" width="3.85546875" style="728" customWidth="1"/>
    <col min="11274" max="11274" width="12.42578125" style="728" bestFit="1" customWidth="1"/>
    <col min="11275" max="11275" width="10.140625" style="728" customWidth="1"/>
    <col min="11276" max="11276" width="11.42578125" style="728" bestFit="1" customWidth="1"/>
    <col min="11277" max="11277" width="10" style="728" customWidth="1"/>
    <col min="11278" max="11278" width="4.42578125" style="728" customWidth="1"/>
    <col min="11279" max="11279" width="13.5703125" style="728" customWidth="1"/>
    <col min="11280" max="11280" width="11.42578125" style="728" bestFit="1" customWidth="1"/>
    <col min="11281" max="11281" width="3.140625" style="728" customWidth="1"/>
    <col min="11282" max="11282" width="13.85546875" style="728" customWidth="1"/>
    <col min="11283" max="11505" width="8.85546875" style="728"/>
    <col min="11506" max="11506" width="7.7109375" style="728" customWidth="1"/>
    <col min="11507" max="11507" width="11.7109375" style="728" customWidth="1"/>
    <col min="11508" max="11508" width="6.42578125" style="728" customWidth="1"/>
    <col min="11509" max="11509" width="30.28515625" style="728" bestFit="1" customWidth="1"/>
    <col min="11510" max="11510" width="14.42578125" style="728" customWidth="1"/>
    <col min="11511" max="11511" width="13" style="728" bestFit="1" customWidth="1"/>
    <col min="11512" max="11512" width="13" style="728" customWidth="1"/>
    <col min="11513" max="11513" width="10.42578125" style="728" bestFit="1" customWidth="1"/>
    <col min="11514" max="11514" width="11.140625" style="728" customWidth="1"/>
    <col min="11515" max="11515" width="10.5703125" style="728" bestFit="1" customWidth="1"/>
    <col min="11516" max="11516" width="10" style="728" customWidth="1"/>
    <col min="11517" max="11517" width="13.7109375" style="728" bestFit="1" customWidth="1"/>
    <col min="11518" max="11518" width="9.85546875" style="728" bestFit="1" customWidth="1"/>
    <col min="11519" max="11519" width="7.28515625" style="728" bestFit="1" customWidth="1"/>
    <col min="11520" max="11520" width="29.5703125" style="728" customWidth="1"/>
    <col min="11521" max="11521" width="14.7109375" style="728" bestFit="1" customWidth="1"/>
    <col min="11522" max="11522" width="14.28515625" style="728" customWidth="1"/>
    <col min="11523" max="11523" width="12" style="728" customWidth="1"/>
    <col min="11524" max="11524" width="12.5703125" style="728" bestFit="1" customWidth="1"/>
    <col min="11525" max="11525" width="11.7109375" style="728" customWidth="1"/>
    <col min="11526" max="11526" width="10.42578125" style="728" bestFit="1" customWidth="1"/>
    <col min="11527" max="11527" width="12.7109375" style="728" customWidth="1"/>
    <col min="11528" max="11528" width="13.7109375" style="728" bestFit="1" customWidth="1"/>
    <col min="11529" max="11529" width="3.85546875" style="728" customWidth="1"/>
    <col min="11530" max="11530" width="12.42578125" style="728" bestFit="1" customWidth="1"/>
    <col min="11531" max="11531" width="10.140625" style="728" customWidth="1"/>
    <col min="11532" max="11532" width="11.42578125" style="728" bestFit="1" customWidth="1"/>
    <col min="11533" max="11533" width="10" style="728" customWidth="1"/>
    <col min="11534" max="11534" width="4.42578125" style="728" customWidth="1"/>
    <col min="11535" max="11535" width="13.5703125" style="728" customWidth="1"/>
    <col min="11536" max="11536" width="11.42578125" style="728" bestFit="1" customWidth="1"/>
    <col min="11537" max="11537" width="3.140625" style="728" customWidth="1"/>
    <col min="11538" max="11538" width="13.85546875" style="728" customWidth="1"/>
    <col min="11539" max="11761" width="8.85546875" style="728"/>
    <col min="11762" max="11762" width="7.7109375" style="728" customWidth="1"/>
    <col min="11763" max="11763" width="11.7109375" style="728" customWidth="1"/>
    <col min="11764" max="11764" width="6.42578125" style="728" customWidth="1"/>
    <col min="11765" max="11765" width="30.28515625" style="728" bestFit="1" customWidth="1"/>
    <col min="11766" max="11766" width="14.42578125" style="728" customWidth="1"/>
    <col min="11767" max="11767" width="13" style="728" bestFit="1" customWidth="1"/>
    <col min="11768" max="11768" width="13" style="728" customWidth="1"/>
    <col min="11769" max="11769" width="10.42578125" style="728" bestFit="1" customWidth="1"/>
    <col min="11770" max="11770" width="11.140625" style="728" customWidth="1"/>
    <col min="11771" max="11771" width="10.5703125" style="728" bestFit="1" customWidth="1"/>
    <col min="11772" max="11772" width="10" style="728" customWidth="1"/>
    <col min="11773" max="11773" width="13.7109375" style="728" bestFit="1" customWidth="1"/>
    <col min="11774" max="11774" width="9.85546875" style="728" bestFit="1" customWidth="1"/>
    <col min="11775" max="11775" width="7.28515625" style="728" bestFit="1" customWidth="1"/>
    <col min="11776" max="11776" width="29.5703125" style="728" customWidth="1"/>
    <col min="11777" max="11777" width="14.7109375" style="728" bestFit="1" customWidth="1"/>
    <col min="11778" max="11778" width="14.28515625" style="728" customWidth="1"/>
    <col min="11779" max="11779" width="12" style="728" customWidth="1"/>
    <col min="11780" max="11780" width="12.5703125" style="728" bestFit="1" customWidth="1"/>
    <col min="11781" max="11781" width="11.7109375" style="728" customWidth="1"/>
    <col min="11782" max="11782" width="10.42578125" style="728" bestFit="1" customWidth="1"/>
    <col min="11783" max="11783" width="12.7109375" style="728" customWidth="1"/>
    <col min="11784" max="11784" width="13.7109375" style="728" bestFit="1" customWidth="1"/>
    <col min="11785" max="11785" width="3.85546875" style="728" customWidth="1"/>
    <col min="11786" max="11786" width="12.42578125" style="728" bestFit="1" customWidth="1"/>
    <col min="11787" max="11787" width="10.140625" style="728" customWidth="1"/>
    <col min="11788" max="11788" width="11.42578125" style="728" bestFit="1" customWidth="1"/>
    <col min="11789" max="11789" width="10" style="728" customWidth="1"/>
    <col min="11790" max="11790" width="4.42578125" style="728" customWidth="1"/>
    <col min="11791" max="11791" width="13.5703125" style="728" customWidth="1"/>
    <col min="11792" max="11792" width="11.42578125" style="728" bestFit="1" customWidth="1"/>
    <col min="11793" max="11793" width="3.140625" style="728" customWidth="1"/>
    <col min="11794" max="11794" width="13.85546875" style="728" customWidth="1"/>
    <col min="11795" max="12017" width="8.85546875" style="728"/>
    <col min="12018" max="12018" width="7.7109375" style="728" customWidth="1"/>
    <col min="12019" max="12019" width="11.7109375" style="728" customWidth="1"/>
    <col min="12020" max="12020" width="6.42578125" style="728" customWidth="1"/>
    <col min="12021" max="12021" width="30.28515625" style="728" bestFit="1" customWidth="1"/>
    <col min="12022" max="12022" width="14.42578125" style="728" customWidth="1"/>
    <col min="12023" max="12023" width="13" style="728" bestFit="1" customWidth="1"/>
    <col min="12024" max="12024" width="13" style="728" customWidth="1"/>
    <col min="12025" max="12025" width="10.42578125" style="728" bestFit="1" customWidth="1"/>
    <col min="12026" max="12026" width="11.140625" style="728" customWidth="1"/>
    <col min="12027" max="12027" width="10.5703125" style="728" bestFit="1" customWidth="1"/>
    <col min="12028" max="12028" width="10" style="728" customWidth="1"/>
    <col min="12029" max="12029" width="13.7109375" style="728" bestFit="1" customWidth="1"/>
    <col min="12030" max="12030" width="9.85546875" style="728" bestFit="1" customWidth="1"/>
    <col min="12031" max="12031" width="7.28515625" style="728" bestFit="1" customWidth="1"/>
    <col min="12032" max="12032" width="29.5703125" style="728" customWidth="1"/>
    <col min="12033" max="12033" width="14.7109375" style="728" bestFit="1" customWidth="1"/>
    <col min="12034" max="12034" width="14.28515625" style="728" customWidth="1"/>
    <col min="12035" max="12035" width="12" style="728" customWidth="1"/>
    <col min="12036" max="12036" width="12.5703125" style="728" bestFit="1" customWidth="1"/>
    <col min="12037" max="12037" width="11.7109375" style="728" customWidth="1"/>
    <col min="12038" max="12038" width="10.42578125" style="728" bestFit="1" customWidth="1"/>
    <col min="12039" max="12039" width="12.7109375" style="728" customWidth="1"/>
    <col min="12040" max="12040" width="13.7109375" style="728" bestFit="1" customWidth="1"/>
    <col min="12041" max="12041" width="3.85546875" style="728" customWidth="1"/>
    <col min="12042" max="12042" width="12.42578125" style="728" bestFit="1" customWidth="1"/>
    <col min="12043" max="12043" width="10.140625" style="728" customWidth="1"/>
    <col min="12044" max="12044" width="11.42578125" style="728" bestFit="1" customWidth="1"/>
    <col min="12045" max="12045" width="10" style="728" customWidth="1"/>
    <col min="12046" max="12046" width="4.42578125" style="728" customWidth="1"/>
    <col min="12047" max="12047" width="13.5703125" style="728" customWidth="1"/>
    <col min="12048" max="12048" width="11.42578125" style="728" bestFit="1" customWidth="1"/>
    <col min="12049" max="12049" width="3.140625" style="728" customWidth="1"/>
    <col min="12050" max="12050" width="13.85546875" style="728" customWidth="1"/>
    <col min="12051" max="12273" width="8.85546875" style="728"/>
    <col min="12274" max="12274" width="7.7109375" style="728" customWidth="1"/>
    <col min="12275" max="12275" width="11.7109375" style="728" customWidth="1"/>
    <col min="12276" max="12276" width="6.42578125" style="728" customWidth="1"/>
    <col min="12277" max="12277" width="30.28515625" style="728" bestFit="1" customWidth="1"/>
    <col min="12278" max="12278" width="14.42578125" style="728" customWidth="1"/>
    <col min="12279" max="12279" width="13" style="728" bestFit="1" customWidth="1"/>
    <col min="12280" max="12280" width="13" style="728" customWidth="1"/>
    <col min="12281" max="12281" width="10.42578125" style="728" bestFit="1" customWidth="1"/>
    <col min="12282" max="12282" width="11.140625" style="728" customWidth="1"/>
    <col min="12283" max="12283" width="10.5703125" style="728" bestFit="1" customWidth="1"/>
    <col min="12284" max="12284" width="10" style="728" customWidth="1"/>
    <col min="12285" max="12285" width="13.7109375" style="728" bestFit="1" customWidth="1"/>
    <col min="12286" max="12286" width="9.85546875" style="728" bestFit="1" customWidth="1"/>
    <col min="12287" max="12287" width="7.28515625" style="728" bestFit="1" customWidth="1"/>
    <col min="12288" max="12288" width="29.5703125" style="728" customWidth="1"/>
    <col min="12289" max="12289" width="14.7109375" style="728" bestFit="1" customWidth="1"/>
    <col min="12290" max="12290" width="14.28515625" style="728" customWidth="1"/>
    <col min="12291" max="12291" width="12" style="728" customWidth="1"/>
    <col min="12292" max="12292" width="12.5703125" style="728" bestFit="1" customWidth="1"/>
    <col min="12293" max="12293" width="11.7109375" style="728" customWidth="1"/>
    <col min="12294" max="12294" width="10.42578125" style="728" bestFit="1" customWidth="1"/>
    <col min="12295" max="12295" width="12.7109375" style="728" customWidth="1"/>
    <col min="12296" max="12296" width="13.7109375" style="728" bestFit="1" customWidth="1"/>
    <col min="12297" max="12297" width="3.85546875" style="728" customWidth="1"/>
    <col min="12298" max="12298" width="12.42578125" style="728" bestFit="1" customWidth="1"/>
    <col min="12299" max="12299" width="10.140625" style="728" customWidth="1"/>
    <col min="12300" max="12300" width="11.42578125" style="728" bestFit="1" customWidth="1"/>
    <col min="12301" max="12301" width="10" style="728" customWidth="1"/>
    <col min="12302" max="12302" width="4.42578125" style="728" customWidth="1"/>
    <col min="12303" max="12303" width="13.5703125" style="728" customWidth="1"/>
    <col min="12304" max="12304" width="11.42578125" style="728" bestFit="1" customWidth="1"/>
    <col min="12305" max="12305" width="3.140625" style="728" customWidth="1"/>
    <col min="12306" max="12306" width="13.85546875" style="728" customWidth="1"/>
    <col min="12307" max="12529" width="8.85546875" style="728"/>
    <col min="12530" max="12530" width="7.7109375" style="728" customWidth="1"/>
    <col min="12531" max="12531" width="11.7109375" style="728" customWidth="1"/>
    <col min="12532" max="12532" width="6.42578125" style="728" customWidth="1"/>
    <col min="12533" max="12533" width="30.28515625" style="728" bestFit="1" customWidth="1"/>
    <col min="12534" max="12534" width="14.42578125" style="728" customWidth="1"/>
    <col min="12535" max="12535" width="13" style="728" bestFit="1" customWidth="1"/>
    <col min="12536" max="12536" width="13" style="728" customWidth="1"/>
    <col min="12537" max="12537" width="10.42578125" style="728" bestFit="1" customWidth="1"/>
    <col min="12538" max="12538" width="11.140625" style="728" customWidth="1"/>
    <col min="12539" max="12539" width="10.5703125" style="728" bestFit="1" customWidth="1"/>
    <col min="12540" max="12540" width="10" style="728" customWidth="1"/>
    <col min="12541" max="12541" width="13.7109375" style="728" bestFit="1" customWidth="1"/>
    <col min="12542" max="12542" width="9.85546875" style="728" bestFit="1" customWidth="1"/>
    <col min="12543" max="12543" width="7.28515625" style="728" bestFit="1" customWidth="1"/>
    <col min="12544" max="12544" width="29.5703125" style="728" customWidth="1"/>
    <col min="12545" max="12545" width="14.7109375" style="728" bestFit="1" customWidth="1"/>
    <col min="12546" max="12546" width="14.28515625" style="728" customWidth="1"/>
    <col min="12547" max="12547" width="12" style="728" customWidth="1"/>
    <col min="12548" max="12548" width="12.5703125" style="728" bestFit="1" customWidth="1"/>
    <col min="12549" max="12549" width="11.7109375" style="728" customWidth="1"/>
    <col min="12550" max="12550" width="10.42578125" style="728" bestFit="1" customWidth="1"/>
    <col min="12551" max="12551" width="12.7109375" style="728" customWidth="1"/>
    <col min="12552" max="12552" width="13.7109375" style="728" bestFit="1" customWidth="1"/>
    <col min="12553" max="12553" width="3.85546875" style="728" customWidth="1"/>
    <col min="12554" max="12554" width="12.42578125" style="728" bestFit="1" customWidth="1"/>
    <col min="12555" max="12555" width="10.140625" style="728" customWidth="1"/>
    <col min="12556" max="12556" width="11.42578125" style="728" bestFit="1" customWidth="1"/>
    <col min="12557" max="12557" width="10" style="728" customWidth="1"/>
    <col min="12558" max="12558" width="4.42578125" style="728" customWidth="1"/>
    <col min="12559" max="12559" width="13.5703125" style="728" customWidth="1"/>
    <col min="12560" max="12560" width="11.42578125" style="728" bestFit="1" customWidth="1"/>
    <col min="12561" max="12561" width="3.140625" style="728" customWidth="1"/>
    <col min="12562" max="12562" width="13.85546875" style="728" customWidth="1"/>
    <col min="12563" max="12785" width="8.85546875" style="728"/>
    <col min="12786" max="12786" width="7.7109375" style="728" customWidth="1"/>
    <col min="12787" max="12787" width="11.7109375" style="728" customWidth="1"/>
    <col min="12788" max="12788" width="6.42578125" style="728" customWidth="1"/>
    <col min="12789" max="12789" width="30.28515625" style="728" bestFit="1" customWidth="1"/>
    <col min="12790" max="12790" width="14.42578125" style="728" customWidth="1"/>
    <col min="12791" max="12791" width="13" style="728" bestFit="1" customWidth="1"/>
    <col min="12792" max="12792" width="13" style="728" customWidth="1"/>
    <col min="12793" max="12793" width="10.42578125" style="728" bestFit="1" customWidth="1"/>
    <col min="12794" max="12794" width="11.140625" style="728" customWidth="1"/>
    <col min="12795" max="12795" width="10.5703125" style="728" bestFit="1" customWidth="1"/>
    <col min="12796" max="12796" width="10" style="728" customWidth="1"/>
    <col min="12797" max="12797" width="13.7109375" style="728" bestFit="1" customWidth="1"/>
    <col min="12798" max="12798" width="9.85546875" style="728" bestFit="1" customWidth="1"/>
    <col min="12799" max="12799" width="7.28515625" style="728" bestFit="1" customWidth="1"/>
    <col min="12800" max="12800" width="29.5703125" style="728" customWidth="1"/>
    <col min="12801" max="12801" width="14.7109375" style="728" bestFit="1" customWidth="1"/>
    <col min="12802" max="12802" width="14.28515625" style="728" customWidth="1"/>
    <col min="12803" max="12803" width="12" style="728" customWidth="1"/>
    <col min="12804" max="12804" width="12.5703125" style="728" bestFit="1" customWidth="1"/>
    <col min="12805" max="12805" width="11.7109375" style="728" customWidth="1"/>
    <col min="12806" max="12806" width="10.42578125" style="728" bestFit="1" customWidth="1"/>
    <col min="12807" max="12807" width="12.7109375" style="728" customWidth="1"/>
    <col min="12808" max="12808" width="13.7109375" style="728" bestFit="1" customWidth="1"/>
    <col min="12809" max="12809" width="3.85546875" style="728" customWidth="1"/>
    <col min="12810" max="12810" width="12.42578125" style="728" bestFit="1" customWidth="1"/>
    <col min="12811" max="12811" width="10.140625" style="728" customWidth="1"/>
    <col min="12812" max="12812" width="11.42578125" style="728" bestFit="1" customWidth="1"/>
    <col min="12813" max="12813" width="10" style="728" customWidth="1"/>
    <col min="12814" max="12814" width="4.42578125" style="728" customWidth="1"/>
    <col min="12815" max="12815" width="13.5703125" style="728" customWidth="1"/>
    <col min="12816" max="12816" width="11.42578125" style="728" bestFit="1" customWidth="1"/>
    <col min="12817" max="12817" width="3.140625" style="728" customWidth="1"/>
    <col min="12818" max="12818" width="13.85546875" style="728" customWidth="1"/>
    <col min="12819" max="13041" width="8.85546875" style="728"/>
    <col min="13042" max="13042" width="7.7109375" style="728" customWidth="1"/>
    <col min="13043" max="13043" width="11.7109375" style="728" customWidth="1"/>
    <col min="13044" max="13044" width="6.42578125" style="728" customWidth="1"/>
    <col min="13045" max="13045" width="30.28515625" style="728" bestFit="1" customWidth="1"/>
    <col min="13046" max="13046" width="14.42578125" style="728" customWidth="1"/>
    <col min="13047" max="13047" width="13" style="728" bestFit="1" customWidth="1"/>
    <col min="13048" max="13048" width="13" style="728" customWidth="1"/>
    <col min="13049" max="13049" width="10.42578125" style="728" bestFit="1" customWidth="1"/>
    <col min="13050" max="13050" width="11.140625" style="728" customWidth="1"/>
    <col min="13051" max="13051" width="10.5703125" style="728" bestFit="1" customWidth="1"/>
    <col min="13052" max="13052" width="10" style="728" customWidth="1"/>
    <col min="13053" max="13053" width="13.7109375" style="728" bestFit="1" customWidth="1"/>
    <col min="13054" max="13054" width="9.85546875" style="728" bestFit="1" customWidth="1"/>
    <col min="13055" max="13055" width="7.28515625" style="728" bestFit="1" customWidth="1"/>
    <col min="13056" max="13056" width="29.5703125" style="728" customWidth="1"/>
    <col min="13057" max="13057" width="14.7109375" style="728" bestFit="1" customWidth="1"/>
    <col min="13058" max="13058" width="14.28515625" style="728" customWidth="1"/>
    <col min="13059" max="13059" width="12" style="728" customWidth="1"/>
    <col min="13060" max="13060" width="12.5703125" style="728" bestFit="1" customWidth="1"/>
    <col min="13061" max="13061" width="11.7109375" style="728" customWidth="1"/>
    <col min="13062" max="13062" width="10.42578125" style="728" bestFit="1" customWidth="1"/>
    <col min="13063" max="13063" width="12.7109375" style="728" customWidth="1"/>
    <col min="13064" max="13064" width="13.7109375" style="728" bestFit="1" customWidth="1"/>
    <col min="13065" max="13065" width="3.85546875" style="728" customWidth="1"/>
    <col min="13066" max="13066" width="12.42578125" style="728" bestFit="1" customWidth="1"/>
    <col min="13067" max="13067" width="10.140625" style="728" customWidth="1"/>
    <col min="13068" max="13068" width="11.42578125" style="728" bestFit="1" customWidth="1"/>
    <col min="13069" max="13069" width="10" style="728" customWidth="1"/>
    <col min="13070" max="13070" width="4.42578125" style="728" customWidth="1"/>
    <col min="13071" max="13071" width="13.5703125" style="728" customWidth="1"/>
    <col min="13072" max="13072" width="11.42578125" style="728" bestFit="1" customWidth="1"/>
    <col min="13073" max="13073" width="3.140625" style="728" customWidth="1"/>
    <col min="13074" max="13074" width="13.85546875" style="728" customWidth="1"/>
    <col min="13075" max="13297" width="8.85546875" style="728"/>
    <col min="13298" max="13298" width="7.7109375" style="728" customWidth="1"/>
    <col min="13299" max="13299" width="11.7109375" style="728" customWidth="1"/>
    <col min="13300" max="13300" width="6.42578125" style="728" customWidth="1"/>
    <col min="13301" max="13301" width="30.28515625" style="728" bestFit="1" customWidth="1"/>
    <col min="13302" max="13302" width="14.42578125" style="728" customWidth="1"/>
    <col min="13303" max="13303" width="13" style="728" bestFit="1" customWidth="1"/>
    <col min="13304" max="13304" width="13" style="728" customWidth="1"/>
    <col min="13305" max="13305" width="10.42578125" style="728" bestFit="1" customWidth="1"/>
    <col min="13306" max="13306" width="11.140625" style="728" customWidth="1"/>
    <col min="13307" max="13307" width="10.5703125" style="728" bestFit="1" customWidth="1"/>
    <col min="13308" max="13308" width="10" style="728" customWidth="1"/>
    <col min="13309" max="13309" width="13.7109375" style="728" bestFit="1" customWidth="1"/>
    <col min="13310" max="13310" width="9.85546875" style="728" bestFit="1" customWidth="1"/>
    <col min="13311" max="13311" width="7.28515625" style="728" bestFit="1" customWidth="1"/>
    <col min="13312" max="13312" width="29.5703125" style="728" customWidth="1"/>
    <col min="13313" max="13313" width="14.7109375" style="728" bestFit="1" customWidth="1"/>
    <col min="13314" max="13314" width="14.28515625" style="728" customWidth="1"/>
    <col min="13315" max="13315" width="12" style="728" customWidth="1"/>
    <col min="13316" max="13316" width="12.5703125" style="728" bestFit="1" customWidth="1"/>
    <col min="13317" max="13317" width="11.7109375" style="728" customWidth="1"/>
    <col min="13318" max="13318" width="10.42578125" style="728" bestFit="1" customWidth="1"/>
    <col min="13319" max="13319" width="12.7109375" style="728" customWidth="1"/>
    <col min="13320" max="13320" width="13.7109375" style="728" bestFit="1" customWidth="1"/>
    <col min="13321" max="13321" width="3.85546875" style="728" customWidth="1"/>
    <col min="13322" max="13322" width="12.42578125" style="728" bestFit="1" customWidth="1"/>
    <col min="13323" max="13323" width="10.140625" style="728" customWidth="1"/>
    <col min="13324" max="13324" width="11.42578125" style="728" bestFit="1" customWidth="1"/>
    <col min="13325" max="13325" width="10" style="728" customWidth="1"/>
    <col min="13326" max="13326" width="4.42578125" style="728" customWidth="1"/>
    <col min="13327" max="13327" width="13.5703125" style="728" customWidth="1"/>
    <col min="13328" max="13328" width="11.42578125" style="728" bestFit="1" customWidth="1"/>
    <col min="13329" max="13329" width="3.140625" style="728" customWidth="1"/>
    <col min="13330" max="13330" width="13.85546875" style="728" customWidth="1"/>
    <col min="13331" max="13553" width="8.85546875" style="728"/>
    <col min="13554" max="13554" width="7.7109375" style="728" customWidth="1"/>
    <col min="13555" max="13555" width="11.7109375" style="728" customWidth="1"/>
    <col min="13556" max="13556" width="6.42578125" style="728" customWidth="1"/>
    <col min="13557" max="13557" width="30.28515625" style="728" bestFit="1" customWidth="1"/>
    <col min="13558" max="13558" width="14.42578125" style="728" customWidth="1"/>
    <col min="13559" max="13559" width="13" style="728" bestFit="1" customWidth="1"/>
    <col min="13560" max="13560" width="13" style="728" customWidth="1"/>
    <col min="13561" max="13561" width="10.42578125" style="728" bestFit="1" customWidth="1"/>
    <col min="13562" max="13562" width="11.140625" style="728" customWidth="1"/>
    <col min="13563" max="13563" width="10.5703125" style="728" bestFit="1" customWidth="1"/>
    <col min="13564" max="13564" width="10" style="728" customWidth="1"/>
    <col min="13565" max="13565" width="13.7109375" style="728" bestFit="1" customWidth="1"/>
    <col min="13566" max="13566" width="9.85546875" style="728" bestFit="1" customWidth="1"/>
    <col min="13567" max="13567" width="7.28515625" style="728" bestFit="1" customWidth="1"/>
    <col min="13568" max="13568" width="29.5703125" style="728" customWidth="1"/>
    <col min="13569" max="13569" width="14.7109375" style="728" bestFit="1" customWidth="1"/>
    <col min="13570" max="13570" width="14.28515625" style="728" customWidth="1"/>
    <col min="13571" max="13571" width="12" style="728" customWidth="1"/>
    <col min="13572" max="13572" width="12.5703125" style="728" bestFit="1" customWidth="1"/>
    <col min="13573" max="13573" width="11.7109375" style="728" customWidth="1"/>
    <col min="13574" max="13574" width="10.42578125" style="728" bestFit="1" customWidth="1"/>
    <col min="13575" max="13575" width="12.7109375" style="728" customWidth="1"/>
    <col min="13576" max="13576" width="13.7109375" style="728" bestFit="1" customWidth="1"/>
    <col min="13577" max="13577" width="3.85546875" style="728" customWidth="1"/>
    <col min="13578" max="13578" width="12.42578125" style="728" bestFit="1" customWidth="1"/>
    <col min="13579" max="13579" width="10.140625" style="728" customWidth="1"/>
    <col min="13580" max="13580" width="11.42578125" style="728" bestFit="1" customWidth="1"/>
    <col min="13581" max="13581" width="10" style="728" customWidth="1"/>
    <col min="13582" max="13582" width="4.42578125" style="728" customWidth="1"/>
    <col min="13583" max="13583" width="13.5703125" style="728" customWidth="1"/>
    <col min="13584" max="13584" width="11.42578125" style="728" bestFit="1" customWidth="1"/>
    <col min="13585" max="13585" width="3.140625" style="728" customWidth="1"/>
    <col min="13586" max="13586" width="13.85546875" style="728" customWidth="1"/>
    <col min="13587" max="13809" width="8.85546875" style="728"/>
    <col min="13810" max="13810" width="7.7109375" style="728" customWidth="1"/>
    <col min="13811" max="13811" width="11.7109375" style="728" customWidth="1"/>
    <col min="13812" max="13812" width="6.42578125" style="728" customWidth="1"/>
    <col min="13813" max="13813" width="30.28515625" style="728" bestFit="1" customWidth="1"/>
    <col min="13814" max="13814" width="14.42578125" style="728" customWidth="1"/>
    <col min="13815" max="13815" width="13" style="728" bestFit="1" customWidth="1"/>
    <col min="13816" max="13816" width="13" style="728" customWidth="1"/>
    <col min="13817" max="13817" width="10.42578125" style="728" bestFit="1" customWidth="1"/>
    <col min="13818" max="13818" width="11.140625" style="728" customWidth="1"/>
    <col min="13819" max="13819" width="10.5703125" style="728" bestFit="1" customWidth="1"/>
    <col min="13820" max="13820" width="10" style="728" customWidth="1"/>
    <col min="13821" max="13821" width="13.7109375" style="728" bestFit="1" customWidth="1"/>
    <col min="13822" max="13822" width="9.85546875" style="728" bestFit="1" customWidth="1"/>
    <col min="13823" max="13823" width="7.28515625" style="728" bestFit="1" customWidth="1"/>
    <col min="13824" max="13824" width="29.5703125" style="728" customWidth="1"/>
    <col min="13825" max="13825" width="14.7109375" style="728" bestFit="1" customWidth="1"/>
    <col min="13826" max="13826" width="14.28515625" style="728" customWidth="1"/>
    <col min="13827" max="13827" width="12" style="728" customWidth="1"/>
    <col min="13828" max="13828" width="12.5703125" style="728" bestFit="1" customWidth="1"/>
    <col min="13829" max="13829" width="11.7109375" style="728" customWidth="1"/>
    <col min="13830" max="13830" width="10.42578125" style="728" bestFit="1" customWidth="1"/>
    <col min="13831" max="13831" width="12.7109375" style="728" customWidth="1"/>
    <col min="13832" max="13832" width="13.7109375" style="728" bestFit="1" customWidth="1"/>
    <col min="13833" max="13833" width="3.85546875" style="728" customWidth="1"/>
    <col min="13834" max="13834" width="12.42578125" style="728" bestFit="1" customWidth="1"/>
    <col min="13835" max="13835" width="10.140625" style="728" customWidth="1"/>
    <col min="13836" max="13836" width="11.42578125" style="728" bestFit="1" customWidth="1"/>
    <col min="13837" max="13837" width="10" style="728" customWidth="1"/>
    <col min="13838" max="13838" width="4.42578125" style="728" customWidth="1"/>
    <col min="13839" max="13839" width="13.5703125" style="728" customWidth="1"/>
    <col min="13840" max="13840" width="11.42578125" style="728" bestFit="1" customWidth="1"/>
    <col min="13841" max="13841" width="3.140625" style="728" customWidth="1"/>
    <col min="13842" max="13842" width="13.85546875" style="728" customWidth="1"/>
    <col min="13843" max="14065" width="8.85546875" style="728"/>
    <col min="14066" max="14066" width="7.7109375" style="728" customWidth="1"/>
    <col min="14067" max="14067" width="11.7109375" style="728" customWidth="1"/>
    <col min="14068" max="14068" width="6.42578125" style="728" customWidth="1"/>
    <col min="14069" max="14069" width="30.28515625" style="728" bestFit="1" customWidth="1"/>
    <col min="14070" max="14070" width="14.42578125" style="728" customWidth="1"/>
    <col min="14071" max="14071" width="13" style="728" bestFit="1" customWidth="1"/>
    <col min="14072" max="14072" width="13" style="728" customWidth="1"/>
    <col min="14073" max="14073" width="10.42578125" style="728" bestFit="1" customWidth="1"/>
    <col min="14074" max="14074" width="11.140625" style="728" customWidth="1"/>
    <col min="14075" max="14075" width="10.5703125" style="728" bestFit="1" customWidth="1"/>
    <col min="14076" max="14076" width="10" style="728" customWidth="1"/>
    <col min="14077" max="14077" width="13.7109375" style="728" bestFit="1" customWidth="1"/>
    <col min="14078" max="14078" width="9.85546875" style="728" bestFit="1" customWidth="1"/>
    <col min="14079" max="14079" width="7.28515625" style="728" bestFit="1" customWidth="1"/>
    <col min="14080" max="14080" width="29.5703125" style="728" customWidth="1"/>
    <col min="14081" max="14081" width="14.7109375" style="728" bestFit="1" customWidth="1"/>
    <col min="14082" max="14082" width="14.28515625" style="728" customWidth="1"/>
    <col min="14083" max="14083" width="12" style="728" customWidth="1"/>
    <col min="14084" max="14084" width="12.5703125" style="728" bestFit="1" customWidth="1"/>
    <col min="14085" max="14085" width="11.7109375" style="728" customWidth="1"/>
    <col min="14086" max="14086" width="10.42578125" style="728" bestFit="1" customWidth="1"/>
    <col min="14087" max="14087" width="12.7109375" style="728" customWidth="1"/>
    <col min="14088" max="14088" width="13.7109375" style="728" bestFit="1" customWidth="1"/>
    <col min="14089" max="14089" width="3.85546875" style="728" customWidth="1"/>
    <col min="14090" max="14090" width="12.42578125" style="728" bestFit="1" customWidth="1"/>
    <col min="14091" max="14091" width="10.140625" style="728" customWidth="1"/>
    <col min="14092" max="14092" width="11.42578125" style="728" bestFit="1" customWidth="1"/>
    <col min="14093" max="14093" width="10" style="728" customWidth="1"/>
    <col min="14094" max="14094" width="4.42578125" style="728" customWidth="1"/>
    <col min="14095" max="14095" width="13.5703125" style="728" customWidth="1"/>
    <col min="14096" max="14096" width="11.42578125" style="728" bestFit="1" customWidth="1"/>
    <col min="14097" max="14097" width="3.140625" style="728" customWidth="1"/>
    <col min="14098" max="14098" width="13.85546875" style="728" customWidth="1"/>
    <col min="14099" max="14321" width="8.85546875" style="728"/>
    <col min="14322" max="14322" width="7.7109375" style="728" customWidth="1"/>
    <col min="14323" max="14323" width="11.7109375" style="728" customWidth="1"/>
    <col min="14324" max="14324" width="6.42578125" style="728" customWidth="1"/>
    <col min="14325" max="14325" width="30.28515625" style="728" bestFit="1" customWidth="1"/>
    <col min="14326" max="14326" width="14.42578125" style="728" customWidth="1"/>
    <col min="14327" max="14327" width="13" style="728" bestFit="1" customWidth="1"/>
    <col min="14328" max="14328" width="13" style="728" customWidth="1"/>
    <col min="14329" max="14329" width="10.42578125" style="728" bestFit="1" customWidth="1"/>
    <col min="14330" max="14330" width="11.140625" style="728" customWidth="1"/>
    <col min="14331" max="14331" width="10.5703125" style="728" bestFit="1" customWidth="1"/>
    <col min="14332" max="14332" width="10" style="728" customWidth="1"/>
    <col min="14333" max="14333" width="13.7109375" style="728" bestFit="1" customWidth="1"/>
    <col min="14334" max="14334" width="9.85546875" style="728" bestFit="1" customWidth="1"/>
    <col min="14335" max="14335" width="7.28515625" style="728" bestFit="1" customWidth="1"/>
    <col min="14336" max="14336" width="29.5703125" style="728" customWidth="1"/>
    <col min="14337" max="14337" width="14.7109375" style="728" bestFit="1" customWidth="1"/>
    <col min="14338" max="14338" width="14.28515625" style="728" customWidth="1"/>
    <col min="14339" max="14339" width="12" style="728" customWidth="1"/>
    <col min="14340" max="14340" width="12.5703125" style="728" bestFit="1" customWidth="1"/>
    <col min="14341" max="14341" width="11.7109375" style="728" customWidth="1"/>
    <col min="14342" max="14342" width="10.42578125" style="728" bestFit="1" customWidth="1"/>
    <col min="14343" max="14343" width="12.7109375" style="728" customWidth="1"/>
    <col min="14344" max="14344" width="13.7109375" style="728" bestFit="1" customWidth="1"/>
    <col min="14345" max="14345" width="3.85546875" style="728" customWidth="1"/>
    <col min="14346" max="14346" width="12.42578125" style="728" bestFit="1" customWidth="1"/>
    <col min="14347" max="14347" width="10.140625" style="728" customWidth="1"/>
    <col min="14348" max="14348" width="11.42578125" style="728" bestFit="1" customWidth="1"/>
    <col min="14349" max="14349" width="10" style="728" customWidth="1"/>
    <col min="14350" max="14350" width="4.42578125" style="728" customWidth="1"/>
    <col min="14351" max="14351" width="13.5703125" style="728" customWidth="1"/>
    <col min="14352" max="14352" width="11.42578125" style="728" bestFit="1" customWidth="1"/>
    <col min="14353" max="14353" width="3.140625" style="728" customWidth="1"/>
    <col min="14354" max="14354" width="13.85546875" style="728" customWidth="1"/>
    <col min="14355" max="14577" width="8.85546875" style="728"/>
    <col min="14578" max="14578" width="7.7109375" style="728" customWidth="1"/>
    <col min="14579" max="14579" width="11.7109375" style="728" customWidth="1"/>
    <col min="14580" max="14580" width="6.42578125" style="728" customWidth="1"/>
    <col min="14581" max="14581" width="30.28515625" style="728" bestFit="1" customWidth="1"/>
    <col min="14582" max="14582" width="14.42578125" style="728" customWidth="1"/>
    <col min="14583" max="14583" width="13" style="728" bestFit="1" customWidth="1"/>
    <col min="14584" max="14584" width="13" style="728" customWidth="1"/>
    <col min="14585" max="14585" width="10.42578125" style="728" bestFit="1" customWidth="1"/>
    <col min="14586" max="14586" width="11.140625" style="728" customWidth="1"/>
    <col min="14587" max="14587" width="10.5703125" style="728" bestFit="1" customWidth="1"/>
    <col min="14588" max="14588" width="10" style="728" customWidth="1"/>
    <col min="14589" max="14589" width="13.7109375" style="728" bestFit="1" customWidth="1"/>
    <col min="14590" max="14590" width="9.85546875" style="728" bestFit="1" customWidth="1"/>
    <col min="14591" max="14591" width="7.28515625" style="728" bestFit="1" customWidth="1"/>
    <col min="14592" max="14592" width="29.5703125" style="728" customWidth="1"/>
    <col min="14593" max="14593" width="14.7109375" style="728" bestFit="1" customWidth="1"/>
    <col min="14594" max="14594" width="14.28515625" style="728" customWidth="1"/>
    <col min="14595" max="14595" width="12" style="728" customWidth="1"/>
    <col min="14596" max="14596" width="12.5703125" style="728" bestFit="1" customWidth="1"/>
    <col min="14597" max="14597" width="11.7109375" style="728" customWidth="1"/>
    <col min="14598" max="14598" width="10.42578125" style="728" bestFit="1" customWidth="1"/>
    <col min="14599" max="14599" width="12.7109375" style="728" customWidth="1"/>
    <col min="14600" max="14600" width="13.7109375" style="728" bestFit="1" customWidth="1"/>
    <col min="14601" max="14601" width="3.85546875" style="728" customWidth="1"/>
    <col min="14602" max="14602" width="12.42578125" style="728" bestFit="1" customWidth="1"/>
    <col min="14603" max="14603" width="10.140625" style="728" customWidth="1"/>
    <col min="14604" max="14604" width="11.42578125" style="728" bestFit="1" customWidth="1"/>
    <col min="14605" max="14605" width="10" style="728" customWidth="1"/>
    <col min="14606" max="14606" width="4.42578125" style="728" customWidth="1"/>
    <col min="14607" max="14607" width="13.5703125" style="728" customWidth="1"/>
    <col min="14608" max="14608" width="11.42578125" style="728" bestFit="1" customWidth="1"/>
    <col min="14609" max="14609" width="3.140625" style="728" customWidth="1"/>
    <col min="14610" max="14610" width="13.85546875" style="728" customWidth="1"/>
    <col min="14611" max="14833" width="8.85546875" style="728"/>
    <col min="14834" max="14834" width="7.7109375" style="728" customWidth="1"/>
    <col min="14835" max="14835" width="11.7109375" style="728" customWidth="1"/>
    <col min="14836" max="14836" width="6.42578125" style="728" customWidth="1"/>
    <col min="14837" max="14837" width="30.28515625" style="728" bestFit="1" customWidth="1"/>
    <col min="14838" max="14838" width="14.42578125" style="728" customWidth="1"/>
    <col min="14839" max="14839" width="13" style="728" bestFit="1" customWidth="1"/>
    <col min="14840" max="14840" width="13" style="728" customWidth="1"/>
    <col min="14841" max="14841" width="10.42578125" style="728" bestFit="1" customWidth="1"/>
    <col min="14842" max="14842" width="11.140625" style="728" customWidth="1"/>
    <col min="14843" max="14843" width="10.5703125" style="728" bestFit="1" customWidth="1"/>
    <col min="14844" max="14844" width="10" style="728" customWidth="1"/>
    <col min="14845" max="14845" width="13.7109375" style="728" bestFit="1" customWidth="1"/>
    <col min="14846" max="14846" width="9.85546875" style="728" bestFit="1" customWidth="1"/>
    <col min="14847" max="14847" width="7.28515625" style="728" bestFit="1" customWidth="1"/>
    <col min="14848" max="14848" width="29.5703125" style="728" customWidth="1"/>
    <col min="14849" max="14849" width="14.7109375" style="728" bestFit="1" customWidth="1"/>
    <col min="14850" max="14850" width="14.28515625" style="728" customWidth="1"/>
    <col min="14851" max="14851" width="12" style="728" customWidth="1"/>
    <col min="14852" max="14852" width="12.5703125" style="728" bestFit="1" customWidth="1"/>
    <col min="14853" max="14853" width="11.7109375" style="728" customWidth="1"/>
    <col min="14854" max="14854" width="10.42578125" style="728" bestFit="1" customWidth="1"/>
    <col min="14855" max="14855" width="12.7109375" style="728" customWidth="1"/>
    <col min="14856" max="14856" width="13.7109375" style="728" bestFit="1" customWidth="1"/>
    <col min="14857" max="14857" width="3.85546875" style="728" customWidth="1"/>
    <col min="14858" max="14858" width="12.42578125" style="728" bestFit="1" customWidth="1"/>
    <col min="14859" max="14859" width="10.140625" style="728" customWidth="1"/>
    <col min="14860" max="14860" width="11.42578125" style="728" bestFit="1" customWidth="1"/>
    <col min="14861" max="14861" width="10" style="728" customWidth="1"/>
    <col min="14862" max="14862" width="4.42578125" style="728" customWidth="1"/>
    <col min="14863" max="14863" width="13.5703125" style="728" customWidth="1"/>
    <col min="14864" max="14864" width="11.42578125" style="728" bestFit="1" customWidth="1"/>
    <col min="14865" max="14865" width="3.140625" style="728" customWidth="1"/>
    <col min="14866" max="14866" width="13.85546875" style="728" customWidth="1"/>
    <col min="14867" max="15089" width="8.85546875" style="728"/>
    <col min="15090" max="15090" width="7.7109375" style="728" customWidth="1"/>
    <col min="15091" max="15091" width="11.7109375" style="728" customWidth="1"/>
    <col min="15092" max="15092" width="6.42578125" style="728" customWidth="1"/>
    <col min="15093" max="15093" width="30.28515625" style="728" bestFit="1" customWidth="1"/>
    <col min="15094" max="15094" width="14.42578125" style="728" customWidth="1"/>
    <col min="15095" max="15095" width="13" style="728" bestFit="1" customWidth="1"/>
    <col min="15096" max="15096" width="13" style="728" customWidth="1"/>
    <col min="15097" max="15097" width="10.42578125" style="728" bestFit="1" customWidth="1"/>
    <col min="15098" max="15098" width="11.140625" style="728" customWidth="1"/>
    <col min="15099" max="15099" width="10.5703125" style="728" bestFit="1" customWidth="1"/>
    <col min="15100" max="15100" width="10" style="728" customWidth="1"/>
    <col min="15101" max="15101" width="13.7109375" style="728" bestFit="1" customWidth="1"/>
    <col min="15102" max="15102" width="9.85546875" style="728" bestFit="1" customWidth="1"/>
    <col min="15103" max="15103" width="7.28515625" style="728" bestFit="1" customWidth="1"/>
    <col min="15104" max="15104" width="29.5703125" style="728" customWidth="1"/>
    <col min="15105" max="15105" width="14.7109375" style="728" bestFit="1" customWidth="1"/>
    <col min="15106" max="15106" width="14.28515625" style="728" customWidth="1"/>
    <col min="15107" max="15107" width="12" style="728" customWidth="1"/>
    <col min="15108" max="15108" width="12.5703125" style="728" bestFit="1" customWidth="1"/>
    <col min="15109" max="15109" width="11.7109375" style="728" customWidth="1"/>
    <col min="15110" max="15110" width="10.42578125" style="728" bestFit="1" customWidth="1"/>
    <col min="15111" max="15111" width="12.7109375" style="728" customWidth="1"/>
    <col min="15112" max="15112" width="13.7109375" style="728" bestFit="1" customWidth="1"/>
    <col min="15113" max="15113" width="3.85546875" style="728" customWidth="1"/>
    <col min="15114" max="15114" width="12.42578125" style="728" bestFit="1" customWidth="1"/>
    <col min="15115" max="15115" width="10.140625" style="728" customWidth="1"/>
    <col min="15116" max="15116" width="11.42578125" style="728" bestFit="1" customWidth="1"/>
    <col min="15117" max="15117" width="10" style="728" customWidth="1"/>
    <col min="15118" max="15118" width="4.42578125" style="728" customWidth="1"/>
    <col min="15119" max="15119" width="13.5703125" style="728" customWidth="1"/>
    <col min="15120" max="15120" width="11.42578125" style="728" bestFit="1" customWidth="1"/>
    <col min="15121" max="15121" width="3.140625" style="728" customWidth="1"/>
    <col min="15122" max="15122" width="13.85546875" style="728" customWidth="1"/>
    <col min="15123" max="15345" width="8.85546875" style="728"/>
    <col min="15346" max="15346" width="7.7109375" style="728" customWidth="1"/>
    <col min="15347" max="15347" width="11.7109375" style="728" customWidth="1"/>
    <col min="15348" max="15348" width="6.42578125" style="728" customWidth="1"/>
    <col min="15349" max="15349" width="30.28515625" style="728" bestFit="1" customWidth="1"/>
    <col min="15350" max="15350" width="14.42578125" style="728" customWidth="1"/>
    <col min="15351" max="15351" width="13" style="728" bestFit="1" customWidth="1"/>
    <col min="15352" max="15352" width="13" style="728" customWidth="1"/>
    <col min="15353" max="15353" width="10.42578125" style="728" bestFit="1" customWidth="1"/>
    <col min="15354" max="15354" width="11.140625" style="728" customWidth="1"/>
    <col min="15355" max="15355" width="10.5703125" style="728" bestFit="1" customWidth="1"/>
    <col min="15356" max="15356" width="10" style="728" customWidth="1"/>
    <col min="15357" max="15357" width="13.7109375" style="728" bestFit="1" customWidth="1"/>
    <col min="15358" max="15358" width="9.85546875" style="728" bestFit="1" customWidth="1"/>
    <col min="15359" max="15359" width="7.28515625" style="728" bestFit="1" customWidth="1"/>
    <col min="15360" max="15360" width="29.5703125" style="728" customWidth="1"/>
    <col min="15361" max="15361" width="14.7109375" style="728" bestFit="1" customWidth="1"/>
    <col min="15362" max="15362" width="14.28515625" style="728" customWidth="1"/>
    <col min="15363" max="15363" width="12" style="728" customWidth="1"/>
    <col min="15364" max="15364" width="12.5703125" style="728" bestFit="1" customWidth="1"/>
    <col min="15365" max="15365" width="11.7109375" style="728" customWidth="1"/>
    <col min="15366" max="15366" width="10.42578125" style="728" bestFit="1" customWidth="1"/>
    <col min="15367" max="15367" width="12.7109375" style="728" customWidth="1"/>
    <col min="15368" max="15368" width="13.7109375" style="728" bestFit="1" customWidth="1"/>
    <col min="15369" max="15369" width="3.85546875" style="728" customWidth="1"/>
    <col min="15370" max="15370" width="12.42578125" style="728" bestFit="1" customWidth="1"/>
    <col min="15371" max="15371" width="10.140625" style="728" customWidth="1"/>
    <col min="15372" max="15372" width="11.42578125" style="728" bestFit="1" customWidth="1"/>
    <col min="15373" max="15373" width="10" style="728" customWidth="1"/>
    <col min="15374" max="15374" width="4.42578125" style="728" customWidth="1"/>
    <col min="15375" max="15375" width="13.5703125" style="728" customWidth="1"/>
    <col min="15376" max="15376" width="11.42578125" style="728" bestFit="1" customWidth="1"/>
    <col min="15377" max="15377" width="3.140625" style="728" customWidth="1"/>
    <col min="15378" max="15378" width="13.85546875" style="728" customWidth="1"/>
    <col min="15379" max="15601" width="8.85546875" style="728"/>
    <col min="15602" max="15602" width="7.7109375" style="728" customWidth="1"/>
    <col min="15603" max="15603" width="11.7109375" style="728" customWidth="1"/>
    <col min="15604" max="15604" width="6.42578125" style="728" customWidth="1"/>
    <col min="15605" max="15605" width="30.28515625" style="728" bestFit="1" customWidth="1"/>
    <col min="15606" max="15606" width="14.42578125" style="728" customWidth="1"/>
    <col min="15607" max="15607" width="13" style="728" bestFit="1" customWidth="1"/>
    <col min="15608" max="15608" width="13" style="728" customWidth="1"/>
    <col min="15609" max="15609" width="10.42578125" style="728" bestFit="1" customWidth="1"/>
    <col min="15610" max="15610" width="11.140625" style="728" customWidth="1"/>
    <col min="15611" max="15611" width="10.5703125" style="728" bestFit="1" customWidth="1"/>
    <col min="15612" max="15612" width="10" style="728" customWidth="1"/>
    <col min="15613" max="15613" width="13.7109375" style="728" bestFit="1" customWidth="1"/>
    <col min="15614" max="15614" width="9.85546875" style="728" bestFit="1" customWidth="1"/>
    <col min="15615" max="15615" width="7.28515625" style="728" bestFit="1" customWidth="1"/>
    <col min="15616" max="15616" width="29.5703125" style="728" customWidth="1"/>
    <col min="15617" max="15617" width="14.7109375" style="728" bestFit="1" customWidth="1"/>
    <col min="15618" max="15618" width="14.28515625" style="728" customWidth="1"/>
    <col min="15619" max="15619" width="12" style="728" customWidth="1"/>
    <col min="15620" max="15620" width="12.5703125" style="728" bestFit="1" customWidth="1"/>
    <col min="15621" max="15621" width="11.7109375" style="728" customWidth="1"/>
    <col min="15622" max="15622" width="10.42578125" style="728" bestFit="1" customWidth="1"/>
    <col min="15623" max="15623" width="12.7109375" style="728" customWidth="1"/>
    <col min="15624" max="15624" width="13.7109375" style="728" bestFit="1" customWidth="1"/>
    <col min="15625" max="15625" width="3.85546875" style="728" customWidth="1"/>
    <col min="15626" max="15626" width="12.42578125" style="728" bestFit="1" customWidth="1"/>
    <col min="15627" max="15627" width="10.140625" style="728" customWidth="1"/>
    <col min="15628" max="15628" width="11.42578125" style="728" bestFit="1" customWidth="1"/>
    <col min="15629" max="15629" width="10" style="728" customWidth="1"/>
    <col min="15630" max="15630" width="4.42578125" style="728" customWidth="1"/>
    <col min="15631" max="15631" width="13.5703125" style="728" customWidth="1"/>
    <col min="15632" max="15632" width="11.42578125" style="728" bestFit="1" customWidth="1"/>
    <col min="15633" max="15633" width="3.140625" style="728" customWidth="1"/>
    <col min="15634" max="15634" width="13.85546875" style="728" customWidth="1"/>
    <col min="15635" max="15857" width="8.85546875" style="728"/>
    <col min="15858" max="15858" width="7.7109375" style="728" customWidth="1"/>
    <col min="15859" max="15859" width="11.7109375" style="728" customWidth="1"/>
    <col min="15860" max="15860" width="6.42578125" style="728" customWidth="1"/>
    <col min="15861" max="15861" width="30.28515625" style="728" bestFit="1" customWidth="1"/>
    <col min="15862" max="15862" width="14.42578125" style="728" customWidth="1"/>
    <col min="15863" max="15863" width="13" style="728" bestFit="1" customWidth="1"/>
    <col min="15864" max="15864" width="13" style="728" customWidth="1"/>
    <col min="15865" max="15865" width="10.42578125" style="728" bestFit="1" customWidth="1"/>
    <col min="15866" max="15866" width="11.140625" style="728" customWidth="1"/>
    <col min="15867" max="15867" width="10.5703125" style="728" bestFit="1" customWidth="1"/>
    <col min="15868" max="15868" width="10" style="728" customWidth="1"/>
    <col min="15869" max="15869" width="13.7109375" style="728" bestFit="1" customWidth="1"/>
    <col min="15870" max="15870" width="9.85546875" style="728" bestFit="1" customWidth="1"/>
    <col min="15871" max="15871" width="7.28515625" style="728" bestFit="1" customWidth="1"/>
    <col min="15872" max="15872" width="29.5703125" style="728" customWidth="1"/>
    <col min="15873" max="15873" width="14.7109375" style="728" bestFit="1" customWidth="1"/>
    <col min="15874" max="15874" width="14.28515625" style="728" customWidth="1"/>
    <col min="15875" max="15875" width="12" style="728" customWidth="1"/>
    <col min="15876" max="15876" width="12.5703125" style="728" bestFit="1" customWidth="1"/>
    <col min="15877" max="15877" width="11.7109375" style="728" customWidth="1"/>
    <col min="15878" max="15878" width="10.42578125" style="728" bestFit="1" customWidth="1"/>
    <col min="15879" max="15879" width="12.7109375" style="728" customWidth="1"/>
    <col min="15880" max="15880" width="13.7109375" style="728" bestFit="1" customWidth="1"/>
    <col min="15881" max="15881" width="3.85546875" style="728" customWidth="1"/>
    <col min="15882" max="15882" width="12.42578125" style="728" bestFit="1" customWidth="1"/>
    <col min="15883" max="15883" width="10.140625" style="728" customWidth="1"/>
    <col min="15884" max="15884" width="11.42578125" style="728" bestFit="1" customWidth="1"/>
    <col min="15885" max="15885" width="10" style="728" customWidth="1"/>
    <col min="15886" max="15886" width="4.42578125" style="728" customWidth="1"/>
    <col min="15887" max="15887" width="13.5703125" style="728" customWidth="1"/>
    <col min="15888" max="15888" width="11.42578125" style="728" bestFit="1" customWidth="1"/>
    <col min="15889" max="15889" width="3.140625" style="728" customWidth="1"/>
    <col min="15890" max="15890" width="13.85546875" style="728" customWidth="1"/>
    <col min="15891" max="16113" width="8.85546875" style="728"/>
    <col min="16114" max="16114" width="7.7109375" style="728" customWidth="1"/>
    <col min="16115" max="16115" width="11.7109375" style="728" customWidth="1"/>
    <col min="16116" max="16116" width="6.42578125" style="728" customWidth="1"/>
    <col min="16117" max="16117" width="30.28515625" style="728" bestFit="1" customWidth="1"/>
    <col min="16118" max="16118" width="14.42578125" style="728" customWidth="1"/>
    <col min="16119" max="16119" width="13" style="728" bestFit="1" customWidth="1"/>
    <col min="16120" max="16120" width="13" style="728" customWidth="1"/>
    <col min="16121" max="16121" width="10.42578125" style="728" bestFit="1" customWidth="1"/>
    <col min="16122" max="16122" width="11.140625" style="728" customWidth="1"/>
    <col min="16123" max="16123" width="10.5703125" style="728" bestFit="1" customWidth="1"/>
    <col min="16124" max="16124" width="10" style="728" customWidth="1"/>
    <col min="16125" max="16125" width="13.7109375" style="728" bestFit="1" customWidth="1"/>
    <col min="16126" max="16126" width="9.85546875" style="728" bestFit="1" customWidth="1"/>
    <col min="16127" max="16127" width="7.28515625" style="728" bestFit="1" customWidth="1"/>
    <col min="16128" max="16128" width="29.5703125" style="728" customWidth="1"/>
    <col min="16129" max="16129" width="14.7109375" style="728" bestFit="1" customWidth="1"/>
    <col min="16130" max="16130" width="14.28515625" style="728" customWidth="1"/>
    <col min="16131" max="16131" width="12" style="728" customWidth="1"/>
    <col min="16132" max="16132" width="12.5703125" style="728" bestFit="1" customWidth="1"/>
    <col min="16133" max="16133" width="11.7109375" style="728" customWidth="1"/>
    <col min="16134" max="16134" width="10.42578125" style="728" bestFit="1" customWidth="1"/>
    <col min="16135" max="16135" width="12.7109375" style="728" customWidth="1"/>
    <col min="16136" max="16136" width="13.7109375" style="728" bestFit="1" customWidth="1"/>
    <col min="16137" max="16137" width="3.85546875" style="728" customWidth="1"/>
    <col min="16138" max="16138" width="12.42578125" style="728" bestFit="1" customWidth="1"/>
    <col min="16139" max="16139" width="10.140625" style="728" customWidth="1"/>
    <col min="16140" max="16140" width="11.42578125" style="728" bestFit="1" customWidth="1"/>
    <col min="16141" max="16141" width="10" style="728" customWidth="1"/>
    <col min="16142" max="16142" width="4.42578125" style="728" customWidth="1"/>
    <col min="16143" max="16143" width="13.5703125" style="728" customWidth="1"/>
    <col min="16144" max="16144" width="11.42578125" style="728" bestFit="1" customWidth="1"/>
    <col min="16145" max="16145" width="3.140625" style="728" customWidth="1"/>
    <col min="16146" max="16146" width="13.85546875" style="728" customWidth="1"/>
    <col min="16147" max="16384" width="8.85546875" style="728"/>
  </cols>
  <sheetData>
    <row r="2" spans="1:27" x14ac:dyDescent="0.2">
      <c r="A2" s="1262" t="s">
        <v>312</v>
      </c>
      <c r="B2" s="1262"/>
      <c r="C2" s="1262"/>
      <c r="D2" s="1262"/>
      <c r="E2" s="1262"/>
      <c r="F2" s="1262"/>
      <c r="G2" s="1262"/>
      <c r="H2" s="1262"/>
      <c r="I2" s="1262"/>
      <c r="J2" s="1262"/>
      <c r="K2" s="1262"/>
      <c r="L2" s="1262"/>
      <c r="M2" s="1262"/>
      <c r="N2" s="1262"/>
      <c r="O2" s="1262"/>
      <c r="P2" s="1262"/>
      <c r="Q2" s="1262"/>
      <c r="R2" s="1262"/>
      <c r="S2" s="1262"/>
      <c r="T2" s="1262"/>
      <c r="U2" s="1262"/>
      <c r="V2" s="1262"/>
      <c r="W2" s="1262"/>
      <c r="X2" s="734"/>
      <c r="Y2" s="734"/>
    </row>
    <row r="3" spans="1:27" x14ac:dyDescent="0.2">
      <c r="A3" s="1262" t="s">
        <v>313</v>
      </c>
      <c r="B3" s="1262"/>
      <c r="C3" s="1262"/>
      <c r="D3" s="1262"/>
      <c r="E3" s="1262"/>
      <c r="F3" s="1262"/>
      <c r="G3" s="1262"/>
      <c r="H3" s="1262"/>
      <c r="I3" s="1262"/>
      <c r="J3" s="1262"/>
      <c r="K3" s="1262"/>
      <c r="L3" s="1262"/>
      <c r="M3" s="1262"/>
      <c r="N3" s="1262"/>
      <c r="O3" s="1262"/>
      <c r="P3" s="1262"/>
      <c r="Q3" s="1262"/>
      <c r="R3" s="1262"/>
      <c r="S3" s="1262"/>
      <c r="T3" s="1262"/>
      <c r="U3" s="1262"/>
      <c r="V3" s="1262"/>
      <c r="W3" s="1262"/>
      <c r="X3" s="734"/>
      <c r="Y3" s="734"/>
    </row>
    <row r="4" spans="1:27" x14ac:dyDescent="0.2">
      <c r="A4" s="1262" t="s">
        <v>620</v>
      </c>
      <c r="B4" s="1262"/>
      <c r="C4" s="1262"/>
      <c r="D4" s="1262"/>
      <c r="E4" s="1262"/>
      <c r="F4" s="1262"/>
      <c r="G4" s="1262"/>
      <c r="H4" s="1262"/>
      <c r="I4" s="1262"/>
      <c r="J4" s="1262"/>
      <c r="K4" s="1262"/>
      <c r="L4" s="1262"/>
      <c r="M4" s="1262"/>
      <c r="N4" s="1262"/>
      <c r="O4" s="1262"/>
      <c r="P4" s="1262"/>
      <c r="Q4" s="1262"/>
      <c r="R4" s="1262"/>
      <c r="S4" s="1262"/>
      <c r="T4" s="1262"/>
      <c r="U4" s="1262"/>
      <c r="V4" s="1262"/>
      <c r="W4" s="1262"/>
      <c r="X4" s="734"/>
      <c r="Y4" s="734"/>
    </row>
    <row r="5" spans="1:27" x14ac:dyDescent="0.2">
      <c r="W5" s="306"/>
    </row>
    <row r="6" spans="1:27" s="735" customFormat="1" ht="63.75" x14ac:dyDescent="0.2">
      <c r="A6" s="1263" t="s">
        <v>315</v>
      </c>
      <c r="B6" s="1264"/>
      <c r="C6" s="1264"/>
      <c r="D6" s="1264"/>
      <c r="E6" s="1264"/>
      <c r="F6" s="1264"/>
      <c r="G6" s="1264"/>
      <c r="H6" s="1264"/>
      <c r="I6" s="1264"/>
      <c r="J6" s="1264"/>
      <c r="K6" s="1264"/>
      <c r="L6" s="1265"/>
      <c r="M6" s="1266" t="s">
        <v>316</v>
      </c>
      <c r="N6" s="1267"/>
      <c r="O6" s="1267"/>
      <c r="P6" s="1267"/>
      <c r="Q6" s="1267"/>
      <c r="R6" s="1267"/>
      <c r="S6" s="1267"/>
      <c r="T6" s="1267"/>
      <c r="U6" s="1267"/>
      <c r="V6" s="1268"/>
      <c r="W6" s="307" t="s">
        <v>317</v>
      </c>
      <c r="Z6" s="726" t="s">
        <v>621</v>
      </c>
      <c r="AA6" s="726" t="s">
        <v>622</v>
      </c>
    </row>
    <row r="7" spans="1:27" s="735" customFormat="1" x14ac:dyDescent="0.2">
      <c r="A7" s="736"/>
      <c r="B7" s="737"/>
      <c r="C7" s="737" t="s">
        <v>318</v>
      </c>
      <c r="D7" s="737"/>
      <c r="E7" s="737" t="s">
        <v>319</v>
      </c>
      <c r="F7" s="1260" t="s">
        <v>22</v>
      </c>
      <c r="G7" s="1261"/>
      <c r="H7" s="737"/>
      <c r="I7" s="737" t="s">
        <v>320</v>
      </c>
      <c r="J7" s="737"/>
      <c r="K7" s="737" t="s">
        <v>321</v>
      </c>
      <c r="L7" s="738" t="s">
        <v>322</v>
      </c>
      <c r="M7" s="739"/>
      <c r="N7" s="739"/>
      <c r="O7" s="739"/>
      <c r="P7" s="739" t="s">
        <v>319</v>
      </c>
      <c r="Q7" s="740"/>
      <c r="R7" s="739"/>
      <c r="S7" s="739" t="s">
        <v>320</v>
      </c>
      <c r="T7" s="739"/>
      <c r="U7" s="739" t="s">
        <v>323</v>
      </c>
      <c r="V7" s="739" t="s">
        <v>322</v>
      </c>
      <c r="W7" s="308" t="s">
        <v>324</v>
      </c>
      <c r="Y7" s="483" t="s">
        <v>968</v>
      </c>
    </row>
    <row r="8" spans="1:27" s="735" customFormat="1" x14ac:dyDescent="0.2">
      <c r="A8" s="741" t="s">
        <v>325</v>
      </c>
      <c r="B8" s="742" t="s">
        <v>106</v>
      </c>
      <c r="C8" s="742" t="s">
        <v>327</v>
      </c>
      <c r="D8" s="742" t="s">
        <v>94</v>
      </c>
      <c r="E8" s="742" t="s">
        <v>328</v>
      </c>
      <c r="F8" s="741" t="s">
        <v>329</v>
      </c>
      <c r="G8" s="743" t="s">
        <v>330</v>
      </c>
      <c r="H8" s="744" t="s">
        <v>331</v>
      </c>
      <c r="I8" s="742" t="s">
        <v>332</v>
      </c>
      <c r="J8" s="742" t="s">
        <v>333</v>
      </c>
      <c r="K8" s="742" t="s">
        <v>334</v>
      </c>
      <c r="L8" s="743" t="s">
        <v>328</v>
      </c>
      <c r="M8" s="745" t="s">
        <v>335</v>
      </c>
      <c r="N8" s="745" t="s">
        <v>106</v>
      </c>
      <c r="O8" s="745" t="s">
        <v>94</v>
      </c>
      <c r="P8" s="745" t="s">
        <v>328</v>
      </c>
      <c r="Q8" s="746" t="s">
        <v>22</v>
      </c>
      <c r="R8" s="745" t="s">
        <v>331</v>
      </c>
      <c r="S8" s="745" t="s">
        <v>332</v>
      </c>
      <c r="T8" s="745" t="s">
        <v>333</v>
      </c>
      <c r="U8" s="745" t="s">
        <v>334</v>
      </c>
      <c r="V8" s="745" t="s">
        <v>328</v>
      </c>
      <c r="W8" s="309" t="s">
        <v>336</v>
      </c>
      <c r="Y8" s="483" t="s">
        <v>104</v>
      </c>
    </row>
    <row r="9" spans="1:27" s="735" customFormat="1" ht="15" customHeight="1" x14ac:dyDescent="0.2">
      <c r="A9" s="747" t="s">
        <v>623</v>
      </c>
      <c r="C9" s="733"/>
      <c r="E9" s="196"/>
      <c r="L9" s="748"/>
      <c r="P9" s="199"/>
      <c r="Q9" s="749"/>
      <c r="W9" s="310"/>
    </row>
    <row r="10" spans="1:27" x14ac:dyDescent="0.2">
      <c r="A10" s="201" t="s">
        <v>339</v>
      </c>
      <c r="B10" s="202" t="s">
        <v>340</v>
      </c>
      <c r="C10" s="204">
        <v>93</v>
      </c>
      <c r="D10" s="750" t="s">
        <v>30</v>
      </c>
      <c r="E10" s="206">
        <v>9879398.9900000002</v>
      </c>
      <c r="F10" s="207">
        <v>0</v>
      </c>
      <c r="G10" s="207">
        <v>0</v>
      </c>
      <c r="H10" s="207"/>
      <c r="I10" s="207">
        <v>0</v>
      </c>
      <c r="J10" s="207">
        <v>0</v>
      </c>
      <c r="K10" s="207">
        <v>0</v>
      </c>
      <c r="L10" s="208">
        <f t="shared" ref="L10:L53" si="0">SUM(E10:K10)</f>
        <v>9879398.9900000002</v>
      </c>
      <c r="P10" s="199">
        <v>0</v>
      </c>
      <c r="Q10" s="207"/>
      <c r="R10" s="207"/>
      <c r="S10" s="207"/>
      <c r="T10" s="207"/>
      <c r="U10" s="207"/>
      <c r="V10" s="207"/>
      <c r="W10" s="208">
        <f t="shared" ref="W10:W53" si="1">L10+V10</f>
        <v>9879398.9900000002</v>
      </c>
      <c r="Y10" s="728">
        <v>1805</v>
      </c>
      <c r="Z10" s="727">
        <f>'ERZ - 2013'!K10-E10</f>
        <v>0</v>
      </c>
      <c r="AA10" s="727">
        <f>'ERZ - 2013'!U10-P10</f>
        <v>0</v>
      </c>
    </row>
    <row r="11" spans="1:27" x14ac:dyDescent="0.2">
      <c r="A11" s="201" t="s">
        <v>130</v>
      </c>
      <c r="B11" s="202" t="s">
        <v>116</v>
      </c>
      <c r="C11" s="204">
        <v>1</v>
      </c>
      <c r="D11" s="750" t="s">
        <v>135</v>
      </c>
      <c r="E11" s="206">
        <v>22504927.939999998</v>
      </c>
      <c r="F11" s="207">
        <v>766555.35</v>
      </c>
      <c r="G11" s="207">
        <v>18114.52</v>
      </c>
      <c r="H11" s="207"/>
      <c r="I11" s="207">
        <v>0</v>
      </c>
      <c r="J11" s="207">
        <v>0</v>
      </c>
      <c r="K11" s="207">
        <v>0</v>
      </c>
      <c r="L11" s="208">
        <f t="shared" si="0"/>
        <v>23289597.809999999</v>
      </c>
      <c r="M11" s="211" t="s">
        <v>342</v>
      </c>
      <c r="N11" s="211" t="s">
        <v>116</v>
      </c>
      <c r="O11" s="750" t="s">
        <v>343</v>
      </c>
      <c r="P11" s="199">
        <v>-1071050.6299999999</v>
      </c>
      <c r="Q11" s="207">
        <v>-510954.75</v>
      </c>
      <c r="R11" s="207">
        <v>0</v>
      </c>
      <c r="S11" s="207">
        <v>0</v>
      </c>
      <c r="T11" s="207">
        <v>0</v>
      </c>
      <c r="U11" s="207">
        <v>0</v>
      </c>
      <c r="V11" s="207">
        <f t="shared" ref="V11:V53" si="2">SUM(P11:U11)</f>
        <v>-1582005.38</v>
      </c>
      <c r="W11" s="208">
        <f t="shared" si="1"/>
        <v>21707592.43</v>
      </c>
      <c r="Y11" s="728">
        <v>1808</v>
      </c>
      <c r="Z11" s="727">
        <f>'ERZ - 2013'!K11-E11</f>
        <v>0</v>
      </c>
      <c r="AA11" s="727">
        <f>'ERZ - 2013'!U11-P11</f>
        <v>0</v>
      </c>
    </row>
    <row r="12" spans="1:27" x14ac:dyDescent="0.2">
      <c r="A12" s="201" t="s">
        <v>130</v>
      </c>
      <c r="B12" s="202" t="s">
        <v>121</v>
      </c>
      <c r="C12" s="204">
        <v>1</v>
      </c>
      <c r="D12" s="750" t="s">
        <v>131</v>
      </c>
      <c r="E12" s="206">
        <v>11535835.539999999</v>
      </c>
      <c r="F12" s="207">
        <v>3402513.79</v>
      </c>
      <c r="G12" s="207">
        <v>0</v>
      </c>
      <c r="H12" s="207"/>
      <c r="I12" s="207">
        <v>0</v>
      </c>
      <c r="J12" s="207">
        <v>0</v>
      </c>
      <c r="K12" s="207">
        <v>0</v>
      </c>
      <c r="L12" s="208">
        <f t="shared" si="0"/>
        <v>14938349.329999998</v>
      </c>
      <c r="M12" s="211" t="s">
        <v>342</v>
      </c>
      <c r="N12" s="211" t="s">
        <v>121</v>
      </c>
      <c r="O12" s="750" t="s">
        <v>344</v>
      </c>
      <c r="P12" s="199">
        <v>-1453832.38</v>
      </c>
      <c r="Q12" s="207">
        <v>-743347.64</v>
      </c>
      <c r="R12" s="207">
        <v>0</v>
      </c>
      <c r="S12" s="207">
        <v>0</v>
      </c>
      <c r="T12" s="207">
        <v>0</v>
      </c>
      <c r="U12" s="207">
        <v>0</v>
      </c>
      <c r="V12" s="207">
        <f t="shared" si="2"/>
        <v>-2197180.02</v>
      </c>
      <c r="W12" s="208">
        <f t="shared" si="1"/>
        <v>12741169.309999999</v>
      </c>
      <c r="Y12" s="728">
        <v>1808</v>
      </c>
      <c r="Z12" s="727">
        <f>'ERZ - 2013'!K12-E12</f>
        <v>0</v>
      </c>
      <c r="AA12" s="727">
        <f>'ERZ - 2013'!U12-P12</f>
        <v>0</v>
      </c>
    </row>
    <row r="13" spans="1:27" x14ac:dyDescent="0.2">
      <c r="A13" s="201" t="s">
        <v>345</v>
      </c>
      <c r="B13" s="202" t="s">
        <v>340</v>
      </c>
      <c r="C13" s="204">
        <v>47</v>
      </c>
      <c r="D13" s="750" t="s">
        <v>346</v>
      </c>
      <c r="E13" s="206">
        <v>58969492.050000004</v>
      </c>
      <c r="F13" s="207">
        <v>3503308.54</v>
      </c>
      <c r="G13" s="207">
        <v>348566.19</v>
      </c>
      <c r="H13" s="207"/>
      <c r="I13" s="207">
        <v>-246380.34</v>
      </c>
      <c r="J13" s="207">
        <v>0</v>
      </c>
      <c r="K13" s="207">
        <v>0</v>
      </c>
      <c r="L13" s="208">
        <f t="shared" si="0"/>
        <v>62574986.439999998</v>
      </c>
      <c r="M13" s="211" t="s">
        <v>347</v>
      </c>
      <c r="N13" s="211" t="s">
        <v>340</v>
      </c>
      <c r="O13" s="750" t="s">
        <v>348</v>
      </c>
      <c r="P13" s="199">
        <v>-5237625.97</v>
      </c>
      <c r="Q13" s="207">
        <v>-1925486.79</v>
      </c>
      <c r="R13" s="207">
        <v>0</v>
      </c>
      <c r="S13" s="207">
        <v>33315.58</v>
      </c>
      <c r="T13" s="207">
        <v>0</v>
      </c>
      <c r="U13" s="207">
        <v>0</v>
      </c>
      <c r="V13" s="207">
        <f t="shared" si="2"/>
        <v>-7129797.1799999997</v>
      </c>
      <c r="W13" s="208">
        <f t="shared" si="1"/>
        <v>55445189.259999998</v>
      </c>
      <c r="Y13" s="728">
        <v>1820</v>
      </c>
      <c r="Z13" s="727">
        <f>'ERZ - 2013'!K13-E13</f>
        <v>0</v>
      </c>
      <c r="AA13" s="727">
        <f>'ERZ - 2013'!U13-P13</f>
        <v>0</v>
      </c>
    </row>
    <row r="14" spans="1:27" x14ac:dyDescent="0.2">
      <c r="A14" s="201" t="s">
        <v>349</v>
      </c>
      <c r="B14" s="202" t="s">
        <v>340</v>
      </c>
      <c r="C14" s="204">
        <v>47</v>
      </c>
      <c r="D14" s="750" t="s">
        <v>350</v>
      </c>
      <c r="E14" s="206">
        <v>7177129.1600000001</v>
      </c>
      <c r="F14" s="207">
        <v>531910.86</v>
      </c>
      <c r="G14" s="207">
        <v>0</v>
      </c>
      <c r="H14" s="207"/>
      <c r="I14" s="207">
        <v>0</v>
      </c>
      <c r="J14" s="207">
        <v>0</v>
      </c>
      <c r="K14" s="207">
        <v>0</v>
      </c>
      <c r="L14" s="208">
        <f t="shared" si="0"/>
        <v>7709040.0200000005</v>
      </c>
      <c r="M14" s="211" t="s">
        <v>351</v>
      </c>
      <c r="N14" s="211" t="s">
        <v>340</v>
      </c>
      <c r="O14" s="750" t="s">
        <v>352</v>
      </c>
      <c r="P14" s="199">
        <v>-1212614.01</v>
      </c>
      <c r="Q14" s="207">
        <v>-428209.41</v>
      </c>
      <c r="R14" s="207">
        <v>0</v>
      </c>
      <c r="S14" s="207">
        <v>0</v>
      </c>
      <c r="T14" s="207">
        <v>0</v>
      </c>
      <c r="U14" s="207">
        <v>0</v>
      </c>
      <c r="V14" s="207">
        <f t="shared" si="2"/>
        <v>-1640823.42</v>
      </c>
      <c r="W14" s="208">
        <f t="shared" si="1"/>
        <v>6068216.6000000006</v>
      </c>
      <c r="Y14" s="728">
        <v>1835</v>
      </c>
      <c r="Z14" s="727">
        <f>'ERZ - 2013'!K14-E14</f>
        <v>0</v>
      </c>
      <c r="AA14" s="727">
        <f>'ERZ - 2013'!U14-P14</f>
        <v>0</v>
      </c>
    </row>
    <row r="15" spans="1:27" x14ac:dyDescent="0.2">
      <c r="A15" s="201" t="s">
        <v>353</v>
      </c>
      <c r="B15" s="202" t="s">
        <v>340</v>
      </c>
      <c r="C15" s="204">
        <v>47</v>
      </c>
      <c r="D15" s="750" t="s">
        <v>354</v>
      </c>
      <c r="E15" s="206">
        <v>7126810.0599999996</v>
      </c>
      <c r="F15" s="207">
        <v>914950.66</v>
      </c>
      <c r="G15" s="207">
        <v>0</v>
      </c>
      <c r="H15" s="207"/>
      <c r="I15" s="207">
        <v>0</v>
      </c>
      <c r="J15" s="207">
        <v>0</v>
      </c>
      <c r="K15" s="207">
        <v>0</v>
      </c>
      <c r="L15" s="208">
        <f t="shared" si="0"/>
        <v>8041760.7199999997</v>
      </c>
      <c r="M15" s="211" t="s">
        <v>355</v>
      </c>
      <c r="N15" s="211" t="s">
        <v>340</v>
      </c>
      <c r="O15" s="750" t="s">
        <v>356</v>
      </c>
      <c r="P15" s="199">
        <v>-1667115.07</v>
      </c>
      <c r="Q15" s="207">
        <v>-637829.05000000005</v>
      </c>
      <c r="R15" s="207">
        <v>0</v>
      </c>
      <c r="S15" s="207">
        <v>0</v>
      </c>
      <c r="T15" s="207">
        <v>0</v>
      </c>
      <c r="U15" s="207">
        <v>0</v>
      </c>
      <c r="V15" s="207">
        <f t="shared" si="2"/>
        <v>-2304944.12</v>
      </c>
      <c r="W15" s="208">
        <f t="shared" si="1"/>
        <v>5736816.5999999996</v>
      </c>
      <c r="Y15" s="728">
        <v>1980</v>
      </c>
      <c r="Z15" s="727">
        <f>'ERZ - 2013'!K15-E15</f>
        <v>0</v>
      </c>
      <c r="AA15" s="727">
        <f>'ERZ - 2013'!U15-P15</f>
        <v>0</v>
      </c>
    </row>
    <row r="16" spans="1:27" x14ac:dyDescent="0.2">
      <c r="A16" s="201" t="s">
        <v>357</v>
      </c>
      <c r="B16" s="202" t="s">
        <v>340</v>
      </c>
      <c r="C16" s="204">
        <v>47</v>
      </c>
      <c r="D16" s="750" t="s">
        <v>358</v>
      </c>
      <c r="E16" s="206">
        <v>30920531.780000001</v>
      </c>
      <c r="F16" s="207">
        <v>2592724.5500000003</v>
      </c>
      <c r="G16" s="207">
        <v>0</v>
      </c>
      <c r="H16" s="207"/>
      <c r="I16" s="207">
        <v>-36931.879999999997</v>
      </c>
      <c r="J16" s="207">
        <v>0</v>
      </c>
      <c r="K16" s="207">
        <v>0</v>
      </c>
      <c r="L16" s="208">
        <f t="shared" si="0"/>
        <v>33476324.450000003</v>
      </c>
      <c r="M16" s="211" t="s">
        <v>359</v>
      </c>
      <c r="N16" s="211" t="s">
        <v>340</v>
      </c>
      <c r="O16" s="750" t="s">
        <v>360</v>
      </c>
      <c r="P16" s="199">
        <v>-2222776.5900000003</v>
      </c>
      <c r="Q16" s="207">
        <v>-840328.37</v>
      </c>
      <c r="R16" s="207">
        <v>0</v>
      </c>
      <c r="S16" s="207">
        <v>4373.5600000000004</v>
      </c>
      <c r="T16" s="207">
        <v>0</v>
      </c>
      <c r="U16" s="207">
        <v>0</v>
      </c>
      <c r="V16" s="207">
        <f t="shared" si="2"/>
        <v>-3058731.4000000004</v>
      </c>
      <c r="W16" s="208">
        <f t="shared" si="1"/>
        <v>30417593.050000004</v>
      </c>
      <c r="Y16" s="728">
        <v>1830</v>
      </c>
      <c r="Z16" s="727">
        <f>'ERZ - 2013'!K16-E16</f>
        <v>0</v>
      </c>
      <c r="AA16" s="727">
        <f>'ERZ - 2013'!U16-P16</f>
        <v>0</v>
      </c>
    </row>
    <row r="17" spans="1:27" x14ac:dyDescent="0.2">
      <c r="A17" s="201" t="s">
        <v>361</v>
      </c>
      <c r="B17" s="202" t="s">
        <v>340</v>
      </c>
      <c r="C17" s="204">
        <v>47</v>
      </c>
      <c r="D17" s="750" t="s">
        <v>362</v>
      </c>
      <c r="E17" s="206">
        <v>67042894.909999996</v>
      </c>
      <c r="F17" s="207">
        <v>4489548.2300000004</v>
      </c>
      <c r="G17" s="207">
        <v>0</v>
      </c>
      <c r="H17" s="207"/>
      <c r="I17" s="207">
        <v>-6477.75</v>
      </c>
      <c r="J17" s="207">
        <v>0</v>
      </c>
      <c r="K17" s="207">
        <v>0</v>
      </c>
      <c r="L17" s="208">
        <f t="shared" si="0"/>
        <v>71525965.390000001</v>
      </c>
      <c r="M17" s="211" t="s">
        <v>363</v>
      </c>
      <c r="N17" s="211" t="s">
        <v>340</v>
      </c>
      <c r="O17" s="750" t="s">
        <v>364</v>
      </c>
      <c r="P17" s="199">
        <v>-3831209.71</v>
      </c>
      <c r="Q17" s="207">
        <v>-1424983.8</v>
      </c>
      <c r="R17" s="207">
        <v>0</v>
      </c>
      <c r="S17" s="207">
        <v>617.15000000000009</v>
      </c>
      <c r="T17" s="207">
        <v>0</v>
      </c>
      <c r="U17" s="207">
        <v>0</v>
      </c>
      <c r="V17" s="207">
        <f t="shared" si="2"/>
        <v>-5255576.3599999994</v>
      </c>
      <c r="W17" s="208">
        <f t="shared" si="1"/>
        <v>66270389.030000001</v>
      </c>
      <c r="Y17" s="728">
        <v>1830</v>
      </c>
      <c r="Z17" s="727">
        <f>'ERZ - 2013'!K17-E17</f>
        <v>0</v>
      </c>
      <c r="AA17" s="727">
        <f>'ERZ - 2013'!U17-P17</f>
        <v>0</v>
      </c>
    </row>
    <row r="18" spans="1:27" x14ac:dyDescent="0.2">
      <c r="A18" s="201" t="s">
        <v>365</v>
      </c>
      <c r="B18" s="202" t="s">
        <v>340</v>
      </c>
      <c r="C18" s="204">
        <v>47</v>
      </c>
      <c r="D18" s="750" t="s">
        <v>366</v>
      </c>
      <c r="E18" s="206">
        <v>12437585.700000001</v>
      </c>
      <c r="F18" s="207">
        <v>2095930.39</v>
      </c>
      <c r="G18" s="207">
        <v>0</v>
      </c>
      <c r="H18" s="207"/>
      <c r="I18" s="207">
        <v>-129007.31</v>
      </c>
      <c r="J18" s="207">
        <v>0</v>
      </c>
      <c r="K18" s="207">
        <v>0</v>
      </c>
      <c r="L18" s="208">
        <f t="shared" si="0"/>
        <v>14404508.780000001</v>
      </c>
      <c r="M18" s="211" t="s">
        <v>367</v>
      </c>
      <c r="N18" s="211" t="s">
        <v>340</v>
      </c>
      <c r="O18" s="750" t="s">
        <v>368</v>
      </c>
      <c r="P18" s="199">
        <v>-859573.96</v>
      </c>
      <c r="Q18" s="207">
        <v>-350592.8</v>
      </c>
      <c r="R18" s="207">
        <v>0</v>
      </c>
      <c r="S18" s="207">
        <v>14295.93</v>
      </c>
      <c r="T18" s="207">
        <v>0</v>
      </c>
      <c r="U18" s="207">
        <v>0</v>
      </c>
      <c r="V18" s="207">
        <f t="shared" si="2"/>
        <v>-1195870.83</v>
      </c>
      <c r="W18" s="208">
        <f t="shared" si="1"/>
        <v>13208637.950000001</v>
      </c>
      <c r="Y18" s="728">
        <v>1850</v>
      </c>
      <c r="Z18" s="727">
        <f>'ERZ - 2013'!K18-E18</f>
        <v>0</v>
      </c>
      <c r="AA18" s="727">
        <f>'ERZ - 2013'!U18-P18</f>
        <v>0</v>
      </c>
    </row>
    <row r="19" spans="1:27" x14ac:dyDescent="0.2">
      <c r="A19" s="201" t="s">
        <v>365</v>
      </c>
      <c r="B19" s="202" t="s">
        <v>144</v>
      </c>
      <c r="C19" s="204">
        <v>47</v>
      </c>
      <c r="D19" s="212" t="s">
        <v>369</v>
      </c>
      <c r="E19" s="206">
        <v>1093873.2581569145</v>
      </c>
      <c r="F19" s="207">
        <v>-182212.26815691451</v>
      </c>
      <c r="G19" s="207">
        <v>0</v>
      </c>
      <c r="H19" s="207"/>
      <c r="I19" s="207">
        <v>0</v>
      </c>
      <c r="J19" s="207">
        <v>0</v>
      </c>
      <c r="K19" s="207">
        <v>0</v>
      </c>
      <c r="L19" s="208">
        <f>SUM(E19:K19)</f>
        <v>911660.99</v>
      </c>
      <c r="M19" s="211"/>
      <c r="N19" s="211"/>
      <c r="O19" s="750"/>
      <c r="P19" s="199"/>
      <c r="Q19" s="207"/>
      <c r="R19" s="207"/>
      <c r="S19" s="207"/>
      <c r="T19" s="207"/>
      <c r="U19" s="207"/>
      <c r="V19" s="207"/>
      <c r="W19" s="208">
        <f t="shared" si="1"/>
        <v>911660.99</v>
      </c>
      <c r="Y19" s="728">
        <v>1850</v>
      </c>
      <c r="Z19" s="727">
        <v>0</v>
      </c>
      <c r="AA19" s="727">
        <v>0</v>
      </c>
    </row>
    <row r="20" spans="1:27" x14ac:dyDescent="0.2">
      <c r="A20" s="201" t="s">
        <v>370</v>
      </c>
      <c r="B20" s="202" t="s">
        <v>340</v>
      </c>
      <c r="C20" s="204">
        <v>47</v>
      </c>
      <c r="D20" s="750" t="s">
        <v>371</v>
      </c>
      <c r="E20" s="206">
        <v>17738320.939999998</v>
      </c>
      <c r="F20" s="207">
        <v>1103704.82</v>
      </c>
      <c r="G20" s="207">
        <v>0</v>
      </c>
      <c r="H20" s="207"/>
      <c r="I20" s="207">
        <v>-43657.7</v>
      </c>
      <c r="J20" s="207">
        <v>0</v>
      </c>
      <c r="K20" s="207">
        <v>0</v>
      </c>
      <c r="L20" s="208">
        <f t="shared" si="0"/>
        <v>18798368.059999999</v>
      </c>
      <c r="M20" s="211" t="s">
        <v>372</v>
      </c>
      <c r="N20" s="211" t="s">
        <v>340</v>
      </c>
      <c r="O20" s="750" t="s">
        <v>373</v>
      </c>
      <c r="P20" s="199">
        <v>-1431427.96</v>
      </c>
      <c r="Q20" s="207">
        <v>-544840.6399999999</v>
      </c>
      <c r="R20" s="207">
        <v>0</v>
      </c>
      <c r="S20" s="207">
        <v>6524.07</v>
      </c>
      <c r="T20" s="207">
        <v>0</v>
      </c>
      <c r="U20" s="207">
        <v>0</v>
      </c>
      <c r="V20" s="207">
        <f t="shared" si="2"/>
        <v>-1969744.5299999998</v>
      </c>
      <c r="W20" s="208">
        <f t="shared" si="1"/>
        <v>16828623.529999997</v>
      </c>
      <c r="Y20" s="728">
        <v>1835</v>
      </c>
      <c r="Z20" s="727">
        <f>'ERZ - 2013'!K19-E20</f>
        <v>0</v>
      </c>
      <c r="AA20" s="727">
        <f>'ERZ - 2013'!U19-P20</f>
        <v>0</v>
      </c>
    </row>
    <row r="21" spans="1:27" x14ac:dyDescent="0.2">
      <c r="A21" s="201" t="s">
        <v>374</v>
      </c>
      <c r="B21" s="202" t="s">
        <v>340</v>
      </c>
      <c r="C21" s="204">
        <v>47</v>
      </c>
      <c r="D21" s="750" t="s">
        <v>375</v>
      </c>
      <c r="E21" s="206">
        <v>639613.60000000009</v>
      </c>
      <c r="F21" s="207">
        <v>44175.98</v>
      </c>
      <c r="G21" s="207">
        <v>0</v>
      </c>
      <c r="H21" s="207"/>
      <c r="I21" s="207">
        <v>-5371.33</v>
      </c>
      <c r="J21" s="207">
        <v>0</v>
      </c>
      <c r="K21" s="207">
        <v>0</v>
      </c>
      <c r="L21" s="208">
        <f t="shared" si="0"/>
        <v>678418.25000000012</v>
      </c>
      <c r="M21" s="211" t="s">
        <v>376</v>
      </c>
      <c r="N21" s="211" t="s">
        <v>340</v>
      </c>
      <c r="O21" s="750" t="s">
        <v>377</v>
      </c>
      <c r="P21" s="199">
        <v>-217929.24</v>
      </c>
      <c r="Q21" s="207">
        <v>-73240.31</v>
      </c>
      <c r="R21" s="207">
        <v>0</v>
      </c>
      <c r="S21" s="207">
        <v>3499.5</v>
      </c>
      <c r="T21" s="207">
        <v>0</v>
      </c>
      <c r="U21" s="207">
        <v>0</v>
      </c>
      <c r="V21" s="207">
        <f t="shared" si="2"/>
        <v>-287670.05</v>
      </c>
      <c r="W21" s="208">
        <f t="shared" si="1"/>
        <v>390748.20000000013</v>
      </c>
      <c r="Y21" s="728">
        <v>1980</v>
      </c>
      <c r="Z21" s="727">
        <f>'ERZ - 2013'!K20-E21</f>
        <v>0</v>
      </c>
      <c r="AA21" s="727">
        <f>'ERZ - 2013'!U20-P21</f>
        <v>0</v>
      </c>
    </row>
    <row r="22" spans="1:27" x14ac:dyDescent="0.2">
      <c r="A22" s="201" t="s">
        <v>378</v>
      </c>
      <c r="B22" s="202" t="s">
        <v>340</v>
      </c>
      <c r="C22" s="204">
        <v>47</v>
      </c>
      <c r="D22" s="750" t="s">
        <v>379</v>
      </c>
      <c r="E22" s="206">
        <v>164300002.41999999</v>
      </c>
      <c r="F22" s="207">
        <v>12340638.59</v>
      </c>
      <c r="G22" s="207">
        <v>0</v>
      </c>
      <c r="H22" s="207"/>
      <c r="I22" s="207">
        <v>-597632.15</v>
      </c>
      <c r="J22" s="207">
        <v>0</v>
      </c>
      <c r="K22" s="207">
        <v>0</v>
      </c>
      <c r="L22" s="208">
        <f t="shared" si="0"/>
        <v>176043008.85999998</v>
      </c>
      <c r="M22" s="211" t="s">
        <v>380</v>
      </c>
      <c r="N22" s="211" t="s">
        <v>340</v>
      </c>
      <c r="O22" s="750" t="s">
        <v>381</v>
      </c>
      <c r="P22" s="199">
        <v>-15343629.57</v>
      </c>
      <c r="Q22" s="207">
        <v>-5735879.8700000001</v>
      </c>
      <c r="R22" s="207">
        <v>0</v>
      </c>
      <c r="S22" s="207">
        <v>82803.58</v>
      </c>
      <c r="T22" s="207">
        <v>0</v>
      </c>
      <c r="U22" s="207">
        <v>0</v>
      </c>
      <c r="V22" s="207">
        <f t="shared" si="2"/>
        <v>-20996705.860000003</v>
      </c>
      <c r="W22" s="208">
        <f t="shared" si="1"/>
        <v>155046302.99999997</v>
      </c>
      <c r="Y22" s="728">
        <v>1845</v>
      </c>
      <c r="Z22" s="727">
        <f>'ERZ - 2013'!K21-E22</f>
        <v>0</v>
      </c>
      <c r="AA22" s="727">
        <f>'ERZ - 2013'!U21-P22</f>
        <v>0</v>
      </c>
    </row>
    <row r="23" spans="1:27" x14ac:dyDescent="0.2">
      <c r="A23" s="201" t="s">
        <v>382</v>
      </c>
      <c r="B23" s="202" t="s">
        <v>340</v>
      </c>
      <c r="C23" s="204">
        <v>47</v>
      </c>
      <c r="D23" s="750" t="s">
        <v>613</v>
      </c>
      <c r="E23" s="206">
        <v>49264613.18</v>
      </c>
      <c r="F23" s="207">
        <v>7425100.4199999999</v>
      </c>
      <c r="G23" s="207">
        <v>0</v>
      </c>
      <c r="H23" s="207"/>
      <c r="I23" s="207">
        <v>-378016.42</v>
      </c>
      <c r="J23" s="207">
        <v>0</v>
      </c>
      <c r="K23" s="207">
        <v>0</v>
      </c>
      <c r="L23" s="208">
        <f t="shared" si="0"/>
        <v>56311697.18</v>
      </c>
      <c r="M23" s="211" t="s">
        <v>384</v>
      </c>
      <c r="N23" s="211" t="s">
        <v>340</v>
      </c>
      <c r="O23" s="750" t="s">
        <v>614</v>
      </c>
      <c r="P23" s="199">
        <v>-6278347.0999999996</v>
      </c>
      <c r="Q23" s="207">
        <v>-2260098.4300000002</v>
      </c>
      <c r="R23" s="207">
        <v>0</v>
      </c>
      <c r="S23" s="207">
        <v>89294.99</v>
      </c>
      <c r="T23" s="207">
        <v>0</v>
      </c>
      <c r="U23" s="207">
        <v>0</v>
      </c>
      <c r="V23" s="207">
        <f t="shared" si="2"/>
        <v>-8449150.5399999991</v>
      </c>
      <c r="W23" s="208">
        <f t="shared" si="1"/>
        <v>47862546.640000001</v>
      </c>
      <c r="Y23" s="728">
        <v>1850</v>
      </c>
      <c r="Z23" s="727">
        <f>'ERZ - 2013'!K22-E23</f>
        <v>0</v>
      </c>
      <c r="AA23" s="727">
        <f>'ERZ - 2013'!U22-P23</f>
        <v>0</v>
      </c>
    </row>
    <row r="24" spans="1:27" x14ac:dyDescent="0.2">
      <c r="A24" s="201" t="s">
        <v>382</v>
      </c>
      <c r="B24" s="202" t="s">
        <v>144</v>
      </c>
      <c r="C24" s="204">
        <v>47</v>
      </c>
      <c r="D24" s="202" t="s">
        <v>615</v>
      </c>
      <c r="E24" s="206">
        <v>2895769.3534111138</v>
      </c>
      <c r="F24" s="207">
        <v>-755469.99341111397</v>
      </c>
      <c r="G24" s="207">
        <v>0</v>
      </c>
      <c r="H24" s="207"/>
      <c r="I24" s="207">
        <v>0</v>
      </c>
      <c r="J24" s="207">
        <v>0</v>
      </c>
      <c r="K24" s="207">
        <v>0</v>
      </c>
      <c r="L24" s="208">
        <f>SUM(E24:K24)</f>
        <v>2140299.36</v>
      </c>
      <c r="M24" s="211"/>
      <c r="N24" s="211"/>
      <c r="O24" s="750"/>
      <c r="P24" s="199"/>
      <c r="Q24" s="207"/>
      <c r="R24" s="207"/>
      <c r="S24" s="207"/>
      <c r="T24" s="207"/>
      <c r="U24" s="207"/>
      <c r="V24" s="207"/>
      <c r="W24" s="208">
        <f t="shared" si="1"/>
        <v>2140299.36</v>
      </c>
      <c r="Y24" s="728">
        <v>1850</v>
      </c>
      <c r="Z24" s="727">
        <v>0</v>
      </c>
      <c r="AA24" s="727">
        <v>0</v>
      </c>
    </row>
    <row r="25" spans="1:27" x14ac:dyDescent="0.2">
      <c r="A25" s="201" t="s">
        <v>387</v>
      </c>
      <c r="B25" s="202" t="s">
        <v>340</v>
      </c>
      <c r="C25" s="204">
        <v>47</v>
      </c>
      <c r="D25" s="750" t="s">
        <v>388</v>
      </c>
      <c r="E25" s="206">
        <v>42023515.780000001</v>
      </c>
      <c r="F25" s="207">
        <v>3373829.05</v>
      </c>
      <c r="G25" s="207">
        <v>0</v>
      </c>
      <c r="H25" s="207"/>
      <c r="I25" s="207">
        <v>0</v>
      </c>
      <c r="J25" s="207">
        <v>0</v>
      </c>
      <c r="K25" s="207">
        <v>0</v>
      </c>
      <c r="L25" s="208">
        <f t="shared" si="0"/>
        <v>45397344.829999998</v>
      </c>
      <c r="M25" s="211" t="s">
        <v>389</v>
      </c>
      <c r="N25" s="211" t="s">
        <v>340</v>
      </c>
      <c r="O25" s="750" t="s">
        <v>390</v>
      </c>
      <c r="P25" s="199">
        <v>-2731555.06</v>
      </c>
      <c r="Q25" s="207">
        <v>-1063298.1599999999</v>
      </c>
      <c r="R25" s="207">
        <v>0</v>
      </c>
      <c r="S25" s="207">
        <v>0</v>
      </c>
      <c r="T25" s="207">
        <v>0</v>
      </c>
      <c r="U25" s="207">
        <v>0</v>
      </c>
      <c r="V25" s="207">
        <f t="shared" si="2"/>
        <v>-3794853.2199999997</v>
      </c>
      <c r="W25" s="208">
        <f t="shared" si="1"/>
        <v>41602491.609999999</v>
      </c>
      <c r="Y25" s="728">
        <v>1840</v>
      </c>
      <c r="Z25" s="727">
        <f>'ERZ - 2013'!K23-E25</f>
        <v>0</v>
      </c>
      <c r="AA25" s="727">
        <f>'ERZ - 2013'!U23-P25</f>
        <v>0</v>
      </c>
    </row>
    <row r="26" spans="1:27" x14ac:dyDescent="0.2">
      <c r="A26" s="201" t="s">
        <v>192</v>
      </c>
      <c r="B26" s="202" t="s">
        <v>340</v>
      </c>
      <c r="C26" s="204">
        <v>47</v>
      </c>
      <c r="D26" s="750" t="s">
        <v>193</v>
      </c>
      <c r="E26" s="206">
        <v>8664941.8499999996</v>
      </c>
      <c r="F26" s="207">
        <v>780494.24</v>
      </c>
      <c r="G26" s="207">
        <v>0</v>
      </c>
      <c r="H26" s="207"/>
      <c r="I26" s="207">
        <v>-48906.15</v>
      </c>
      <c r="J26" s="207">
        <v>0</v>
      </c>
      <c r="K26" s="207">
        <v>0</v>
      </c>
      <c r="L26" s="208">
        <f t="shared" si="0"/>
        <v>9396529.9399999995</v>
      </c>
      <c r="M26" s="211" t="s">
        <v>391</v>
      </c>
      <c r="N26" s="211" t="s">
        <v>340</v>
      </c>
      <c r="O26" s="750" t="s">
        <v>392</v>
      </c>
      <c r="P26" s="199">
        <v>-2575526.08</v>
      </c>
      <c r="Q26" s="207">
        <v>-688863.19000000006</v>
      </c>
      <c r="R26" s="207">
        <v>0</v>
      </c>
      <c r="S26" s="207">
        <v>20253.599999999999</v>
      </c>
      <c r="T26" s="207">
        <v>0</v>
      </c>
      <c r="U26" s="207">
        <v>0</v>
      </c>
      <c r="V26" s="207">
        <f t="shared" si="2"/>
        <v>-3244135.67</v>
      </c>
      <c r="W26" s="208">
        <f t="shared" si="1"/>
        <v>6152394.2699999996</v>
      </c>
      <c r="Y26" s="728">
        <v>1840</v>
      </c>
      <c r="Z26" s="727">
        <f>'ERZ - 2013'!K24-E26</f>
        <v>0</v>
      </c>
      <c r="AA26" s="727">
        <f>'ERZ - 2013'!U24-P26</f>
        <v>0</v>
      </c>
    </row>
    <row r="27" spans="1:27" x14ac:dyDescent="0.2">
      <c r="A27" s="201" t="s">
        <v>196</v>
      </c>
      <c r="B27" s="202" t="s">
        <v>340</v>
      </c>
      <c r="C27" s="204">
        <v>47</v>
      </c>
      <c r="D27" s="750" t="s">
        <v>393</v>
      </c>
      <c r="E27" s="206">
        <v>2566917.2999999998</v>
      </c>
      <c r="F27" s="207">
        <v>513460.73000000004</v>
      </c>
      <c r="G27" s="207">
        <v>0</v>
      </c>
      <c r="H27" s="207"/>
      <c r="I27" s="207">
        <v>-68884.56</v>
      </c>
      <c r="J27" s="207">
        <v>0</v>
      </c>
      <c r="K27" s="207">
        <v>0</v>
      </c>
      <c r="L27" s="208">
        <f t="shared" si="0"/>
        <v>3011493.4699999997</v>
      </c>
      <c r="M27" s="211" t="s">
        <v>394</v>
      </c>
      <c r="N27" s="211" t="s">
        <v>340</v>
      </c>
      <c r="O27" s="750" t="s">
        <v>395</v>
      </c>
      <c r="P27" s="199">
        <v>-515789.47</v>
      </c>
      <c r="Q27" s="207">
        <v>-181582.54</v>
      </c>
      <c r="R27" s="207">
        <v>0</v>
      </c>
      <c r="S27" s="207">
        <v>27249.58</v>
      </c>
      <c r="T27" s="207">
        <v>0</v>
      </c>
      <c r="U27" s="207">
        <v>0</v>
      </c>
      <c r="V27" s="207">
        <f t="shared" si="2"/>
        <v>-670122.43000000005</v>
      </c>
      <c r="W27" s="208">
        <f t="shared" si="1"/>
        <v>2341371.0399999996</v>
      </c>
      <c r="Y27" s="728">
        <v>1845</v>
      </c>
      <c r="Z27" s="727">
        <f>'ERZ - 2013'!K25-E27</f>
        <v>0</v>
      </c>
      <c r="AA27" s="727">
        <f>'ERZ - 2013'!U25-P27</f>
        <v>0</v>
      </c>
    </row>
    <row r="28" spans="1:27" x14ac:dyDescent="0.2">
      <c r="A28" s="201" t="s">
        <v>196</v>
      </c>
      <c r="B28" s="202" t="s">
        <v>144</v>
      </c>
      <c r="C28" s="204">
        <v>47</v>
      </c>
      <c r="D28" s="202" t="s">
        <v>197</v>
      </c>
      <c r="E28" s="206">
        <v>169616.01780636157</v>
      </c>
      <c r="F28" s="207">
        <v>-79812.247806361571</v>
      </c>
      <c r="G28" s="207"/>
      <c r="H28" s="207"/>
      <c r="I28" s="207"/>
      <c r="J28" s="207"/>
      <c r="K28" s="207"/>
      <c r="L28" s="208">
        <f t="shared" si="0"/>
        <v>89803.77</v>
      </c>
      <c r="M28" s="211"/>
      <c r="N28" s="211"/>
      <c r="O28" s="750"/>
      <c r="P28" s="199"/>
      <c r="Q28" s="207"/>
      <c r="R28" s="207"/>
      <c r="S28" s="207"/>
      <c r="T28" s="207"/>
      <c r="U28" s="207"/>
      <c r="V28" s="207"/>
      <c r="W28" s="208">
        <f t="shared" si="1"/>
        <v>89803.77</v>
      </c>
      <c r="Y28" s="728">
        <v>1845</v>
      </c>
      <c r="Z28" s="727">
        <v>0</v>
      </c>
      <c r="AA28" s="727">
        <v>0</v>
      </c>
    </row>
    <row r="29" spans="1:27" x14ac:dyDescent="0.2">
      <c r="A29" s="201" t="s">
        <v>396</v>
      </c>
      <c r="B29" s="202" t="s">
        <v>340</v>
      </c>
      <c r="C29" s="204">
        <v>47</v>
      </c>
      <c r="D29" s="750" t="s">
        <v>397</v>
      </c>
      <c r="E29" s="206">
        <v>2768103.02</v>
      </c>
      <c r="F29" s="207">
        <v>1449201.49</v>
      </c>
      <c r="G29" s="207">
        <v>0</v>
      </c>
      <c r="H29" s="207"/>
      <c r="I29" s="207">
        <v>0</v>
      </c>
      <c r="J29" s="207">
        <v>0</v>
      </c>
      <c r="K29" s="207">
        <v>0</v>
      </c>
      <c r="L29" s="208">
        <f t="shared" si="0"/>
        <v>4217304.51</v>
      </c>
      <c r="M29" s="211" t="s">
        <v>398</v>
      </c>
      <c r="N29" s="211" t="s">
        <v>340</v>
      </c>
      <c r="O29" s="750" t="s">
        <v>399</v>
      </c>
      <c r="P29" s="199">
        <v>-111568.76</v>
      </c>
      <c r="Q29" s="207">
        <v>-100124.61</v>
      </c>
      <c r="R29" s="207">
        <v>0</v>
      </c>
      <c r="S29" s="207">
        <v>0</v>
      </c>
      <c r="T29" s="207">
        <v>0</v>
      </c>
      <c r="U29" s="207">
        <v>0</v>
      </c>
      <c r="V29" s="207">
        <f t="shared" si="2"/>
        <v>-211693.37</v>
      </c>
      <c r="W29" s="208">
        <f t="shared" si="1"/>
        <v>4005611.1399999997</v>
      </c>
      <c r="Y29" s="728">
        <v>1845</v>
      </c>
      <c r="Z29" s="727">
        <f>'ERZ - 2013'!K26-E29</f>
        <v>0</v>
      </c>
      <c r="AA29" s="727">
        <f>'ERZ - 2013'!U26-P29</f>
        <v>0</v>
      </c>
    </row>
    <row r="30" spans="1:27" x14ac:dyDescent="0.2">
      <c r="A30" s="201" t="s">
        <v>396</v>
      </c>
      <c r="B30" s="202" t="s">
        <v>144</v>
      </c>
      <c r="C30" s="204">
        <v>47</v>
      </c>
      <c r="D30" s="202" t="s">
        <v>400</v>
      </c>
      <c r="E30" s="206">
        <v>210735.49062561139</v>
      </c>
      <c r="F30" s="207">
        <v>519451.57937438856</v>
      </c>
      <c r="G30" s="207">
        <v>0</v>
      </c>
      <c r="H30" s="207"/>
      <c r="I30" s="207">
        <v>0</v>
      </c>
      <c r="J30" s="207">
        <v>0</v>
      </c>
      <c r="K30" s="207">
        <v>0</v>
      </c>
      <c r="L30" s="208">
        <f t="shared" si="0"/>
        <v>730187.07</v>
      </c>
      <c r="M30" s="211"/>
      <c r="N30" s="211"/>
      <c r="O30" s="750"/>
      <c r="P30" s="199"/>
      <c r="Q30" s="207"/>
      <c r="R30" s="207"/>
      <c r="S30" s="207"/>
      <c r="T30" s="207"/>
      <c r="U30" s="207"/>
      <c r="V30" s="207"/>
      <c r="W30" s="208">
        <f t="shared" si="1"/>
        <v>730187.07</v>
      </c>
      <c r="Y30" s="728">
        <v>1845</v>
      </c>
      <c r="Z30" s="727">
        <v>0</v>
      </c>
      <c r="AA30" s="727">
        <v>0</v>
      </c>
    </row>
    <row r="31" spans="1:27" x14ac:dyDescent="0.2">
      <c r="A31" s="215">
        <v>120250</v>
      </c>
      <c r="B31" s="202"/>
      <c r="C31" s="204">
        <v>47</v>
      </c>
      <c r="D31" s="212" t="s">
        <v>401</v>
      </c>
      <c r="E31" s="206"/>
      <c r="F31" s="207">
        <v>101904.6</v>
      </c>
      <c r="G31" s="207">
        <v>0</v>
      </c>
      <c r="H31" s="207"/>
      <c r="I31" s="207">
        <v>0</v>
      </c>
      <c r="J31" s="207">
        <v>0</v>
      </c>
      <c r="K31" s="207">
        <v>0</v>
      </c>
      <c r="L31" s="208">
        <f t="shared" si="0"/>
        <v>101904.6</v>
      </c>
      <c r="M31" s="216">
        <v>126250</v>
      </c>
      <c r="N31" s="211"/>
      <c r="O31" s="217" t="s">
        <v>402</v>
      </c>
      <c r="P31" s="199"/>
      <c r="Q31" s="207">
        <v>-1455.78</v>
      </c>
      <c r="R31" s="207">
        <v>0</v>
      </c>
      <c r="S31" s="207">
        <v>0</v>
      </c>
      <c r="T31" s="207">
        <v>0</v>
      </c>
      <c r="U31" s="207">
        <v>0</v>
      </c>
      <c r="V31" s="207">
        <f t="shared" si="2"/>
        <v>-1455.78</v>
      </c>
      <c r="W31" s="208">
        <f t="shared" si="1"/>
        <v>100448.82</v>
      </c>
      <c r="Y31" s="728">
        <v>1860</v>
      </c>
      <c r="Z31" s="727">
        <v>0</v>
      </c>
      <c r="AA31" s="727">
        <v>0</v>
      </c>
    </row>
    <row r="32" spans="1:27" x14ac:dyDescent="0.2">
      <c r="A32" s="215">
        <v>120250</v>
      </c>
      <c r="B32" s="202" t="s">
        <v>144</v>
      </c>
      <c r="C32" s="204">
        <v>47</v>
      </c>
      <c r="D32" s="202" t="s">
        <v>403</v>
      </c>
      <c r="E32" s="206">
        <v>225991.4193634534</v>
      </c>
      <c r="F32" s="207">
        <v>112130.75063654658</v>
      </c>
      <c r="G32" s="207"/>
      <c r="H32" s="207"/>
      <c r="I32" s="207"/>
      <c r="J32" s="207"/>
      <c r="K32" s="207"/>
      <c r="L32" s="208">
        <f t="shared" si="0"/>
        <v>338122.17</v>
      </c>
      <c r="M32" s="216"/>
      <c r="N32" s="211"/>
      <c r="O32" s="217"/>
      <c r="P32" s="199"/>
      <c r="Q32" s="207"/>
      <c r="R32" s="207"/>
      <c r="S32" s="207"/>
      <c r="T32" s="207"/>
      <c r="U32" s="207"/>
      <c r="V32" s="207"/>
      <c r="W32" s="208">
        <f t="shared" si="1"/>
        <v>338122.17</v>
      </c>
      <c r="Y32" s="728">
        <v>1860</v>
      </c>
      <c r="Z32" s="727">
        <v>0</v>
      </c>
      <c r="AA32" s="727">
        <v>0</v>
      </c>
    </row>
    <row r="33" spans="1:27" x14ac:dyDescent="0.2">
      <c r="A33" s="201" t="s">
        <v>404</v>
      </c>
      <c r="B33" s="202" t="s">
        <v>340</v>
      </c>
      <c r="C33" s="204">
        <v>47</v>
      </c>
      <c r="D33" s="750" t="s">
        <v>405</v>
      </c>
      <c r="E33" s="206">
        <v>4663814.2799999993</v>
      </c>
      <c r="F33" s="207">
        <v>34701.14</v>
      </c>
      <c r="G33" s="207">
        <v>0</v>
      </c>
      <c r="H33" s="207"/>
      <c r="I33" s="207">
        <v>-206396.92</v>
      </c>
      <c r="J33" s="207">
        <v>0</v>
      </c>
      <c r="K33" s="207">
        <v>0</v>
      </c>
      <c r="L33" s="208">
        <f t="shared" si="0"/>
        <v>4492118.4999999991</v>
      </c>
      <c r="M33" s="211" t="s">
        <v>406</v>
      </c>
      <c r="N33" s="211" t="s">
        <v>340</v>
      </c>
      <c r="O33" s="750" t="s">
        <v>407</v>
      </c>
      <c r="P33" s="199">
        <v>-617284.04</v>
      </c>
      <c r="Q33" s="207">
        <v>-212846.55000000002</v>
      </c>
      <c r="R33" s="207">
        <v>0</v>
      </c>
      <c r="S33" s="207">
        <v>37040.699999999997</v>
      </c>
      <c r="T33" s="207">
        <v>0</v>
      </c>
      <c r="U33" s="207">
        <v>0</v>
      </c>
      <c r="V33" s="207">
        <f t="shared" si="2"/>
        <v>-793089.89000000013</v>
      </c>
      <c r="W33" s="208">
        <f t="shared" si="1"/>
        <v>3699028.6099999989</v>
      </c>
      <c r="Y33" s="728">
        <v>1860</v>
      </c>
      <c r="Z33" s="727">
        <f>'ERZ - 2013'!K27-E33</f>
        <v>0</v>
      </c>
      <c r="AA33" s="727">
        <f>'ERZ - 2013'!U27-P33</f>
        <v>0</v>
      </c>
    </row>
    <row r="34" spans="1:27" x14ac:dyDescent="0.2">
      <c r="A34" s="201" t="s">
        <v>404</v>
      </c>
      <c r="B34" s="202" t="s">
        <v>144</v>
      </c>
      <c r="C34" s="204">
        <v>47</v>
      </c>
      <c r="D34" s="202" t="s">
        <v>408</v>
      </c>
      <c r="E34" s="206">
        <v>41443.845373912671</v>
      </c>
      <c r="F34" s="207">
        <v>28624.954626087332</v>
      </c>
      <c r="G34" s="207"/>
      <c r="H34" s="207"/>
      <c r="I34" s="207"/>
      <c r="J34" s="207"/>
      <c r="K34" s="207"/>
      <c r="L34" s="208">
        <f t="shared" si="0"/>
        <v>70068.800000000003</v>
      </c>
      <c r="M34" s="211"/>
      <c r="N34" s="211"/>
      <c r="O34" s="750"/>
      <c r="P34" s="199"/>
      <c r="Q34" s="207"/>
      <c r="R34" s="207"/>
      <c r="S34" s="207"/>
      <c r="T34" s="207"/>
      <c r="U34" s="207"/>
      <c r="V34" s="207"/>
      <c r="W34" s="208">
        <f t="shared" si="1"/>
        <v>70068.800000000003</v>
      </c>
      <c r="Y34" s="728">
        <v>1860</v>
      </c>
      <c r="Z34" s="727">
        <v>0</v>
      </c>
      <c r="AA34" s="727">
        <v>0</v>
      </c>
    </row>
    <row r="35" spans="1:27" x14ac:dyDescent="0.2">
      <c r="A35" s="201" t="s">
        <v>409</v>
      </c>
      <c r="B35" s="202" t="s">
        <v>340</v>
      </c>
      <c r="C35" s="204">
        <v>47</v>
      </c>
      <c r="D35" s="750" t="s">
        <v>410</v>
      </c>
      <c r="E35" s="206">
        <v>5561702.4400000004</v>
      </c>
      <c r="F35" s="207">
        <v>51910.34</v>
      </c>
      <c r="G35" s="207">
        <v>0</v>
      </c>
      <c r="H35" s="207"/>
      <c r="I35" s="207">
        <v>0</v>
      </c>
      <c r="J35" s="207">
        <v>0</v>
      </c>
      <c r="K35" s="207">
        <v>0</v>
      </c>
      <c r="L35" s="208">
        <f t="shared" si="0"/>
        <v>5613612.7800000003</v>
      </c>
      <c r="M35" s="211" t="s">
        <v>411</v>
      </c>
      <c r="N35" s="211" t="s">
        <v>340</v>
      </c>
      <c r="O35" s="750" t="s">
        <v>412</v>
      </c>
      <c r="P35" s="199">
        <v>-555817.85000000009</v>
      </c>
      <c r="Q35" s="207">
        <v>-237028.61</v>
      </c>
      <c r="R35" s="207">
        <v>0</v>
      </c>
      <c r="S35" s="207">
        <v>0</v>
      </c>
      <c r="T35" s="207">
        <v>0</v>
      </c>
      <c r="U35" s="207">
        <v>0</v>
      </c>
      <c r="V35" s="207">
        <f t="shared" si="2"/>
        <v>-792846.46000000008</v>
      </c>
      <c r="W35" s="208">
        <f t="shared" si="1"/>
        <v>4820766.32</v>
      </c>
      <c r="Y35" s="728">
        <v>1860</v>
      </c>
      <c r="Z35" s="727">
        <f>'ERZ - 2013'!K28-E35</f>
        <v>0</v>
      </c>
      <c r="AA35" s="727">
        <f>'ERZ - 2013'!U28-P35</f>
        <v>0</v>
      </c>
    </row>
    <row r="36" spans="1:27" x14ac:dyDescent="0.2">
      <c r="A36" s="201" t="s">
        <v>238</v>
      </c>
      <c r="B36" s="202" t="s">
        <v>340</v>
      </c>
      <c r="C36" s="204">
        <v>47</v>
      </c>
      <c r="D36" s="750" t="s">
        <v>413</v>
      </c>
      <c r="E36" s="206">
        <v>27704825.75</v>
      </c>
      <c r="F36" s="207">
        <v>1316507.68</v>
      </c>
      <c r="G36" s="207">
        <v>0</v>
      </c>
      <c r="H36" s="207"/>
      <c r="I36" s="207">
        <v>0</v>
      </c>
      <c r="J36" s="207">
        <v>0</v>
      </c>
      <c r="K36" s="207">
        <v>0</v>
      </c>
      <c r="L36" s="208">
        <f t="shared" si="0"/>
        <v>29021333.43</v>
      </c>
      <c r="M36" s="211" t="s">
        <v>414</v>
      </c>
      <c r="N36" s="211" t="s">
        <v>340</v>
      </c>
      <c r="O36" s="750" t="s">
        <v>415</v>
      </c>
      <c r="P36" s="199">
        <v>-5832031.2000000002</v>
      </c>
      <c r="Q36" s="207">
        <v>-2134997.6800000002</v>
      </c>
      <c r="R36" s="207">
        <v>0</v>
      </c>
      <c r="S36" s="207">
        <v>0</v>
      </c>
      <c r="T36" s="207">
        <v>0</v>
      </c>
      <c r="U36" s="207">
        <v>0</v>
      </c>
      <c r="V36" s="207">
        <f t="shared" si="2"/>
        <v>-7967028.8800000008</v>
      </c>
      <c r="W36" s="208">
        <f t="shared" si="1"/>
        <v>21054304.549999997</v>
      </c>
      <c r="Y36" s="728">
        <v>1860</v>
      </c>
      <c r="Z36" s="727">
        <f>'ERZ - 2013'!K29-E36</f>
        <v>0</v>
      </c>
      <c r="AA36" s="727">
        <f>'ERZ - 2013'!U29-P36</f>
        <v>0</v>
      </c>
    </row>
    <row r="37" spans="1:27" x14ac:dyDescent="0.2">
      <c r="A37" s="201" t="s">
        <v>238</v>
      </c>
      <c r="B37" s="202" t="s">
        <v>239</v>
      </c>
      <c r="C37" s="204">
        <v>47</v>
      </c>
      <c r="D37" s="202" t="s">
        <v>240</v>
      </c>
      <c r="E37" s="206"/>
      <c r="F37" s="207">
        <v>413818.66</v>
      </c>
      <c r="G37" s="207">
        <v>0</v>
      </c>
      <c r="H37" s="207"/>
      <c r="I37" s="207">
        <v>0</v>
      </c>
      <c r="J37" s="207">
        <v>0</v>
      </c>
      <c r="K37" s="207">
        <v>0</v>
      </c>
      <c r="L37" s="208">
        <f t="shared" si="0"/>
        <v>413818.66</v>
      </c>
      <c r="M37" s="216">
        <v>126410</v>
      </c>
      <c r="N37" s="211" t="s">
        <v>239</v>
      </c>
      <c r="O37" s="211" t="s">
        <v>416</v>
      </c>
      <c r="P37" s="199"/>
      <c r="Q37" s="207">
        <v>-13793.96</v>
      </c>
      <c r="R37" s="207">
        <v>0</v>
      </c>
      <c r="S37" s="207">
        <v>0</v>
      </c>
      <c r="T37" s="207">
        <v>0</v>
      </c>
      <c r="U37" s="207">
        <v>0</v>
      </c>
      <c r="V37" s="207">
        <f>SUM(P37:U37)</f>
        <v>-13793.96</v>
      </c>
      <c r="W37" s="208">
        <f>L37+V37</f>
        <v>400024.69999999995</v>
      </c>
      <c r="Y37" s="728">
        <v>1860</v>
      </c>
      <c r="Z37" s="727">
        <v>0</v>
      </c>
      <c r="AA37" s="727">
        <v>0</v>
      </c>
    </row>
    <row r="38" spans="1:27" x14ac:dyDescent="0.2">
      <c r="A38" s="201" t="s">
        <v>238</v>
      </c>
      <c r="B38" s="202" t="s">
        <v>417</v>
      </c>
      <c r="C38" s="204">
        <v>47</v>
      </c>
      <c r="D38" s="750" t="s">
        <v>418</v>
      </c>
      <c r="E38" s="206">
        <v>657370.26</v>
      </c>
      <c r="F38" s="207">
        <v>0</v>
      </c>
      <c r="G38" s="207">
        <v>0</v>
      </c>
      <c r="H38" s="207"/>
      <c r="I38" s="207">
        <v>0</v>
      </c>
      <c r="J38" s="207">
        <v>0</v>
      </c>
      <c r="K38" s="207">
        <v>0</v>
      </c>
      <c r="L38" s="208">
        <f t="shared" si="0"/>
        <v>657370.26</v>
      </c>
      <c r="M38" s="211" t="s">
        <v>414</v>
      </c>
      <c r="N38" s="211" t="s">
        <v>417</v>
      </c>
      <c r="O38" s="750" t="s">
        <v>419</v>
      </c>
      <c r="P38" s="199">
        <v>-77557.53</v>
      </c>
      <c r="Q38" s="207">
        <v>-43824.69</v>
      </c>
      <c r="R38" s="207">
        <v>0</v>
      </c>
      <c r="S38" s="207">
        <v>0</v>
      </c>
      <c r="T38" s="207">
        <v>0</v>
      </c>
      <c r="U38" s="207">
        <v>0</v>
      </c>
      <c r="V38" s="207">
        <f t="shared" si="2"/>
        <v>-121382.22</v>
      </c>
      <c r="W38" s="208">
        <f t="shared" si="1"/>
        <v>535988.04</v>
      </c>
      <c r="Y38" s="728">
        <v>1860</v>
      </c>
      <c r="Z38" s="727">
        <f>'ERZ - 2013'!K30-E38</f>
        <v>0</v>
      </c>
      <c r="AA38" s="727">
        <f>'ERZ - 2013'!U30-P38</f>
        <v>0</v>
      </c>
    </row>
    <row r="39" spans="1:27" x14ac:dyDescent="0.2">
      <c r="A39" s="201" t="s">
        <v>238</v>
      </c>
      <c r="B39" s="202" t="s">
        <v>420</v>
      </c>
      <c r="C39" s="204">
        <v>47</v>
      </c>
      <c r="D39" s="750" t="s">
        <v>421</v>
      </c>
      <c r="E39" s="206">
        <v>1012555.94</v>
      </c>
      <c r="F39" s="207">
        <v>0</v>
      </c>
      <c r="G39" s="207">
        <v>0</v>
      </c>
      <c r="H39" s="207"/>
      <c r="I39" s="207">
        <v>0</v>
      </c>
      <c r="J39" s="207">
        <v>0</v>
      </c>
      <c r="K39" s="207">
        <v>0</v>
      </c>
      <c r="L39" s="208">
        <f t="shared" si="0"/>
        <v>1012555.94</v>
      </c>
      <c r="M39" s="211" t="s">
        <v>414</v>
      </c>
      <c r="N39" s="211" t="s">
        <v>420</v>
      </c>
      <c r="O39" s="750" t="s">
        <v>422</v>
      </c>
      <c r="P39" s="199">
        <v>-202947.12</v>
      </c>
      <c r="Q39" s="207">
        <v>-69596.790000000008</v>
      </c>
      <c r="R39" s="207">
        <v>0</v>
      </c>
      <c r="S39" s="207">
        <v>0</v>
      </c>
      <c r="T39" s="207">
        <v>0</v>
      </c>
      <c r="U39" s="207">
        <v>0</v>
      </c>
      <c r="V39" s="207">
        <f t="shared" si="2"/>
        <v>-272543.91000000003</v>
      </c>
      <c r="W39" s="208">
        <f t="shared" si="1"/>
        <v>740012.02999999991</v>
      </c>
      <c r="X39" s="751"/>
      <c r="Y39" s="728">
        <v>1860</v>
      </c>
      <c r="Z39" s="727">
        <f>'ERZ - 2013'!K31-E39</f>
        <v>0</v>
      </c>
      <c r="AA39" s="727">
        <f>'ERZ - 2013'!U31-P39</f>
        <v>0</v>
      </c>
    </row>
    <row r="40" spans="1:27" x14ac:dyDescent="0.2">
      <c r="A40" s="201" t="s">
        <v>238</v>
      </c>
      <c r="B40" s="202" t="s">
        <v>423</v>
      </c>
      <c r="C40" s="204">
        <v>47</v>
      </c>
      <c r="D40" s="750" t="s">
        <v>424</v>
      </c>
      <c r="E40" s="206">
        <v>5318038.41</v>
      </c>
      <c r="F40" s="207">
        <v>679751.81</v>
      </c>
      <c r="G40" s="207">
        <v>0</v>
      </c>
      <c r="H40" s="207"/>
      <c r="I40" s="207">
        <v>0</v>
      </c>
      <c r="J40" s="207">
        <v>0</v>
      </c>
      <c r="K40" s="207">
        <v>0</v>
      </c>
      <c r="L40" s="208">
        <f t="shared" si="0"/>
        <v>5997790.2200000007</v>
      </c>
      <c r="M40" s="211" t="s">
        <v>414</v>
      </c>
      <c r="N40" s="211" t="s">
        <v>423</v>
      </c>
      <c r="O40" s="750" t="s">
        <v>425</v>
      </c>
      <c r="P40" s="199">
        <v>-874834.2</v>
      </c>
      <c r="Q40" s="207">
        <v>-401053.4</v>
      </c>
      <c r="R40" s="207">
        <v>0</v>
      </c>
      <c r="S40" s="207">
        <v>0</v>
      </c>
      <c r="T40" s="207">
        <v>0</v>
      </c>
      <c r="U40" s="207">
        <v>0</v>
      </c>
      <c r="V40" s="207">
        <f t="shared" si="2"/>
        <v>-1275887.6000000001</v>
      </c>
      <c r="W40" s="208">
        <f t="shared" si="1"/>
        <v>4721902.620000001</v>
      </c>
      <c r="X40" s="751"/>
      <c r="Y40" s="728">
        <v>1860</v>
      </c>
      <c r="Z40" s="727">
        <f>'ERZ - 2013'!K32-E40</f>
        <v>0</v>
      </c>
      <c r="AA40" s="727">
        <f>'ERZ - 2013'!U32-P40</f>
        <v>0</v>
      </c>
    </row>
    <row r="41" spans="1:27" x14ac:dyDescent="0.2">
      <c r="A41" s="201" t="s">
        <v>238</v>
      </c>
      <c r="B41" s="202" t="s">
        <v>144</v>
      </c>
      <c r="C41" s="204">
        <v>47</v>
      </c>
      <c r="D41" s="202" t="s">
        <v>426</v>
      </c>
      <c r="E41" s="206">
        <v>870189.15526263334</v>
      </c>
      <c r="F41" s="207">
        <v>-132658.86526263331</v>
      </c>
      <c r="G41" s="207">
        <v>0</v>
      </c>
      <c r="H41" s="207"/>
      <c r="I41" s="207">
        <v>0</v>
      </c>
      <c r="J41" s="207">
        <v>0</v>
      </c>
      <c r="K41" s="207">
        <v>0</v>
      </c>
      <c r="L41" s="208">
        <f>SUM(E41:K41)</f>
        <v>737530.29</v>
      </c>
      <c r="M41" s="211"/>
      <c r="N41" s="211"/>
      <c r="O41" s="750"/>
      <c r="P41" s="199"/>
      <c r="Q41" s="207"/>
      <c r="R41" s="207"/>
      <c r="S41" s="207"/>
      <c r="T41" s="207"/>
      <c r="U41" s="207"/>
      <c r="V41" s="207"/>
      <c r="W41" s="208">
        <f t="shared" si="1"/>
        <v>737530.29</v>
      </c>
      <c r="X41" s="751"/>
      <c r="Y41" s="728">
        <v>1860</v>
      </c>
      <c r="Z41" s="727">
        <v>0</v>
      </c>
      <c r="AA41" s="727">
        <v>0</v>
      </c>
    </row>
    <row r="42" spans="1:27" x14ac:dyDescent="0.2">
      <c r="A42" s="201" t="s">
        <v>427</v>
      </c>
      <c r="B42" s="202" t="s">
        <v>340</v>
      </c>
      <c r="C42" s="204">
        <v>47</v>
      </c>
      <c r="D42" s="750" t="s">
        <v>428</v>
      </c>
      <c r="E42" s="206">
        <v>524940.5</v>
      </c>
      <c r="F42" s="207">
        <v>274892.07</v>
      </c>
      <c r="G42" s="207">
        <v>0</v>
      </c>
      <c r="H42" s="207"/>
      <c r="I42" s="207">
        <v>0</v>
      </c>
      <c r="J42" s="207">
        <v>0</v>
      </c>
      <c r="K42" s="207">
        <v>0</v>
      </c>
      <c r="L42" s="208">
        <f t="shared" si="0"/>
        <v>799832.57000000007</v>
      </c>
      <c r="M42" s="211" t="s">
        <v>429</v>
      </c>
      <c r="N42" s="211" t="s">
        <v>340</v>
      </c>
      <c r="O42" s="750" t="s">
        <v>430</v>
      </c>
      <c r="P42" s="199">
        <v>-44677.369999999995</v>
      </c>
      <c r="Q42" s="207">
        <v>-44210.18</v>
      </c>
      <c r="R42" s="207">
        <v>0</v>
      </c>
      <c r="S42" s="207">
        <v>0</v>
      </c>
      <c r="T42" s="207">
        <v>0</v>
      </c>
      <c r="U42" s="207">
        <v>0</v>
      </c>
      <c r="V42" s="207">
        <f t="shared" si="2"/>
        <v>-88887.549999999988</v>
      </c>
      <c r="W42" s="208">
        <f t="shared" si="1"/>
        <v>710945.02</v>
      </c>
      <c r="X42" s="751"/>
      <c r="Y42" s="728">
        <v>1531</v>
      </c>
      <c r="Z42" s="727">
        <f>'ERZ - 2013'!K33-E42</f>
        <v>0</v>
      </c>
      <c r="AA42" s="727">
        <f>'ERZ - 2013'!U33-P42</f>
        <v>0</v>
      </c>
    </row>
    <row r="43" spans="1:27" x14ac:dyDescent="0.2">
      <c r="A43" s="201" t="s">
        <v>431</v>
      </c>
      <c r="B43" s="202" t="s">
        <v>340</v>
      </c>
      <c r="C43" s="204">
        <v>8</v>
      </c>
      <c r="D43" s="750" t="s">
        <v>432</v>
      </c>
      <c r="E43" s="206">
        <v>5862498.0299999993</v>
      </c>
      <c r="F43" s="207">
        <v>220894.46</v>
      </c>
      <c r="G43" s="207">
        <v>0</v>
      </c>
      <c r="H43" s="207"/>
      <c r="I43" s="207">
        <v>0</v>
      </c>
      <c r="J43" s="207">
        <v>0</v>
      </c>
      <c r="K43" s="207">
        <v>-77092.67</v>
      </c>
      <c r="L43" s="208">
        <f t="shared" si="0"/>
        <v>6006299.8199999994</v>
      </c>
      <c r="M43" s="211" t="s">
        <v>433</v>
      </c>
      <c r="N43" s="211" t="s">
        <v>340</v>
      </c>
      <c r="O43" s="750" t="s">
        <v>434</v>
      </c>
      <c r="P43" s="199">
        <v>-1985228.25</v>
      </c>
      <c r="Q43" s="207">
        <v>-787215.02</v>
      </c>
      <c r="R43" s="207">
        <v>0</v>
      </c>
      <c r="S43" s="207">
        <v>0</v>
      </c>
      <c r="T43" s="207">
        <v>0</v>
      </c>
      <c r="U43" s="207">
        <v>77092.67</v>
      </c>
      <c r="V43" s="207">
        <f t="shared" si="2"/>
        <v>-2695350.6</v>
      </c>
      <c r="W43" s="208">
        <f t="shared" si="1"/>
        <v>3310949.2199999993</v>
      </c>
      <c r="X43" s="751"/>
      <c r="Y43" s="728">
        <v>1915</v>
      </c>
      <c r="Z43" s="727">
        <f>'ERZ - 2013'!K34-E43</f>
        <v>0</v>
      </c>
      <c r="AA43" s="727">
        <f>'ERZ - 2013'!U34-P43</f>
        <v>0</v>
      </c>
    </row>
    <row r="44" spans="1:27" x14ac:dyDescent="0.2">
      <c r="A44" s="201" t="s">
        <v>435</v>
      </c>
      <c r="B44" s="202" t="s">
        <v>436</v>
      </c>
      <c r="C44" s="204" t="s">
        <v>437</v>
      </c>
      <c r="D44" s="750" t="s">
        <v>438</v>
      </c>
      <c r="E44" s="206">
        <v>503564.92</v>
      </c>
      <c r="F44" s="207">
        <v>230199.04000000001</v>
      </c>
      <c r="G44" s="207">
        <v>2208.5300000000002</v>
      </c>
      <c r="H44" s="207"/>
      <c r="I44" s="207">
        <v>-5930.5</v>
      </c>
      <c r="J44" s="207">
        <v>-205038.58</v>
      </c>
      <c r="K44" s="207">
        <v>0</v>
      </c>
      <c r="L44" s="208">
        <f t="shared" si="0"/>
        <v>525003.41</v>
      </c>
      <c r="M44" s="211" t="s">
        <v>439</v>
      </c>
      <c r="N44" s="211" t="s">
        <v>436</v>
      </c>
      <c r="O44" s="750" t="s">
        <v>440</v>
      </c>
      <c r="P44" s="199">
        <v>-254230.69</v>
      </c>
      <c r="Q44" s="207">
        <v>-122260.85</v>
      </c>
      <c r="R44" s="207">
        <v>0</v>
      </c>
      <c r="S44" s="207">
        <v>5930.5</v>
      </c>
      <c r="T44" s="207">
        <v>130628.32</v>
      </c>
      <c r="U44" s="207">
        <v>0</v>
      </c>
      <c r="V44" s="207">
        <f t="shared" si="2"/>
        <v>-239932.72000000003</v>
      </c>
      <c r="W44" s="208">
        <f t="shared" si="1"/>
        <v>285070.69</v>
      </c>
      <c r="X44" s="751"/>
      <c r="Y44" s="728">
        <v>1930</v>
      </c>
      <c r="Z44" s="727">
        <f>'ERZ - 2013'!K35-E44</f>
        <v>0</v>
      </c>
      <c r="AA44" s="727">
        <f>'ERZ - 2013'!U35-P44</f>
        <v>0</v>
      </c>
    </row>
    <row r="45" spans="1:27" x14ac:dyDescent="0.2">
      <c r="A45" s="201" t="s">
        <v>435</v>
      </c>
      <c r="B45" s="202" t="s">
        <v>441</v>
      </c>
      <c r="C45" s="204">
        <v>10</v>
      </c>
      <c r="D45" s="750" t="s">
        <v>442</v>
      </c>
      <c r="E45" s="206">
        <v>3723205.48</v>
      </c>
      <c r="F45" s="207">
        <v>0</v>
      </c>
      <c r="G45" s="207">
        <v>10257.65</v>
      </c>
      <c r="H45" s="207"/>
      <c r="I45" s="207">
        <v>0</v>
      </c>
      <c r="J45" s="207">
        <v>0</v>
      </c>
      <c r="K45" s="207">
        <v>0</v>
      </c>
      <c r="L45" s="208">
        <f t="shared" si="0"/>
        <v>3733463.13</v>
      </c>
      <c r="M45" s="211" t="s">
        <v>439</v>
      </c>
      <c r="N45" s="211" t="s">
        <v>441</v>
      </c>
      <c r="O45" s="750" t="s">
        <v>443</v>
      </c>
      <c r="P45" s="199">
        <v>-823553.55</v>
      </c>
      <c r="Q45" s="207">
        <v>-353584.78</v>
      </c>
      <c r="R45" s="207">
        <v>0</v>
      </c>
      <c r="S45" s="207">
        <v>0</v>
      </c>
      <c r="T45" s="207">
        <v>0</v>
      </c>
      <c r="U45" s="207">
        <v>0</v>
      </c>
      <c r="V45" s="207">
        <f t="shared" si="2"/>
        <v>-1177138.33</v>
      </c>
      <c r="W45" s="208">
        <f t="shared" si="1"/>
        <v>2556324.7999999998</v>
      </c>
      <c r="X45" s="751"/>
      <c r="Y45" s="728">
        <v>1930</v>
      </c>
      <c r="Z45" s="727">
        <f>'ERZ - 2013'!K36-E45</f>
        <v>0</v>
      </c>
      <c r="AA45" s="727">
        <f>'ERZ - 2013'!U36-P45</f>
        <v>0</v>
      </c>
    </row>
    <row r="46" spans="1:27" x14ac:dyDescent="0.2">
      <c r="A46" s="201" t="s">
        <v>435</v>
      </c>
      <c r="B46" s="202" t="s">
        <v>444</v>
      </c>
      <c r="C46" s="204">
        <v>10</v>
      </c>
      <c r="D46" s="750" t="s">
        <v>445</v>
      </c>
      <c r="E46" s="206">
        <v>4546881.5799999991</v>
      </c>
      <c r="F46" s="207">
        <v>344606.28</v>
      </c>
      <c r="G46" s="207">
        <v>4820</v>
      </c>
      <c r="H46" s="207"/>
      <c r="I46" s="207">
        <v>0</v>
      </c>
      <c r="J46" s="207">
        <v>0</v>
      </c>
      <c r="K46" s="207">
        <v>0</v>
      </c>
      <c r="L46" s="208">
        <f t="shared" si="0"/>
        <v>4896307.8599999994</v>
      </c>
      <c r="M46" s="211" t="s">
        <v>439</v>
      </c>
      <c r="N46" s="211" t="s">
        <v>444</v>
      </c>
      <c r="O46" s="750" t="s">
        <v>446</v>
      </c>
      <c r="P46" s="199">
        <v>-1741080.7</v>
      </c>
      <c r="Q46" s="207">
        <v>-690325.48</v>
      </c>
      <c r="R46" s="207">
        <v>0</v>
      </c>
      <c r="S46" s="207">
        <v>0</v>
      </c>
      <c r="T46" s="207">
        <v>0</v>
      </c>
      <c r="U46" s="207">
        <v>0</v>
      </c>
      <c r="V46" s="207">
        <f t="shared" si="2"/>
        <v>-2431406.1799999997</v>
      </c>
      <c r="W46" s="208">
        <f t="shared" si="1"/>
        <v>2464901.6799999997</v>
      </c>
      <c r="X46" s="751"/>
      <c r="Y46" s="728">
        <v>1930</v>
      </c>
      <c r="Z46" s="727">
        <f>'ERZ - 2013'!K37-E46</f>
        <v>0</v>
      </c>
      <c r="AA46" s="727">
        <f>'ERZ - 2013'!U37-P46</f>
        <v>0</v>
      </c>
    </row>
    <row r="47" spans="1:27" x14ac:dyDescent="0.2">
      <c r="A47" s="201" t="s">
        <v>435</v>
      </c>
      <c r="B47" s="202" t="s">
        <v>447</v>
      </c>
      <c r="C47" s="204">
        <v>10</v>
      </c>
      <c r="D47" s="750" t="s">
        <v>448</v>
      </c>
      <c r="E47" s="206">
        <v>734870.34</v>
      </c>
      <c r="F47" s="207">
        <v>32745.05</v>
      </c>
      <c r="G47" s="207">
        <v>3000</v>
      </c>
      <c r="H47" s="207"/>
      <c r="I47" s="207">
        <v>0</v>
      </c>
      <c r="J47" s="207">
        <v>-1724.13</v>
      </c>
      <c r="K47" s="207">
        <v>0</v>
      </c>
      <c r="L47" s="208">
        <f t="shared" si="0"/>
        <v>768891.26</v>
      </c>
      <c r="M47" s="211" t="s">
        <v>439</v>
      </c>
      <c r="N47" s="211" t="s">
        <v>447</v>
      </c>
      <c r="O47" s="750" t="s">
        <v>449</v>
      </c>
      <c r="P47" s="199">
        <v>-184156.63999999998</v>
      </c>
      <c r="Q47" s="207">
        <v>-66463.91</v>
      </c>
      <c r="R47" s="207">
        <v>0</v>
      </c>
      <c r="S47" s="207">
        <v>0</v>
      </c>
      <c r="T47" s="207">
        <v>1539.3999999999999</v>
      </c>
      <c r="U47" s="207">
        <v>0</v>
      </c>
      <c r="V47" s="207">
        <f t="shared" si="2"/>
        <v>-249081.15</v>
      </c>
      <c r="W47" s="208">
        <f t="shared" si="1"/>
        <v>519810.11</v>
      </c>
      <c r="X47" s="751"/>
      <c r="Y47" s="728">
        <v>1930</v>
      </c>
      <c r="Z47" s="727">
        <f>'ERZ - 2013'!K38-E47</f>
        <v>0</v>
      </c>
      <c r="AA47" s="727">
        <f>'ERZ - 2013'!U38-P47</f>
        <v>0</v>
      </c>
    </row>
    <row r="48" spans="1:27" x14ac:dyDescent="0.2">
      <c r="A48" s="201" t="s">
        <v>435</v>
      </c>
      <c r="B48" s="202" t="s">
        <v>450</v>
      </c>
      <c r="C48" s="204">
        <v>10</v>
      </c>
      <c r="D48" s="750" t="s">
        <v>451</v>
      </c>
      <c r="E48" s="206">
        <v>961447.12</v>
      </c>
      <c r="F48" s="207">
        <v>223017.99</v>
      </c>
      <c r="G48" s="207">
        <v>0</v>
      </c>
      <c r="H48" s="207"/>
      <c r="I48" s="207">
        <v>0</v>
      </c>
      <c r="J48" s="207">
        <v>-10630.97</v>
      </c>
      <c r="K48" s="207">
        <v>0</v>
      </c>
      <c r="L48" s="208">
        <f t="shared" si="0"/>
        <v>1173834.1399999999</v>
      </c>
      <c r="M48" s="211" t="s">
        <v>439</v>
      </c>
      <c r="N48" s="211" t="s">
        <v>450</v>
      </c>
      <c r="O48" s="750" t="s">
        <v>452</v>
      </c>
      <c r="P48" s="199">
        <v>-484970.08999999997</v>
      </c>
      <c r="Q48" s="207">
        <v>-173780.98</v>
      </c>
      <c r="R48" s="207">
        <v>0</v>
      </c>
      <c r="S48" s="207">
        <v>0</v>
      </c>
      <c r="T48" s="207">
        <v>10630.97</v>
      </c>
      <c r="U48" s="207">
        <v>0</v>
      </c>
      <c r="V48" s="207">
        <f t="shared" si="2"/>
        <v>-648120.1</v>
      </c>
      <c r="W48" s="208">
        <f t="shared" si="1"/>
        <v>525714.03999999992</v>
      </c>
      <c r="X48" s="751"/>
      <c r="Y48" s="728">
        <v>1930</v>
      </c>
      <c r="Z48" s="727">
        <f>'ERZ - 2013'!K39-E48</f>
        <v>0</v>
      </c>
      <c r="AA48" s="727">
        <f>'ERZ - 2013'!U39-P48</f>
        <v>0</v>
      </c>
    </row>
    <row r="49" spans="1:27" x14ac:dyDescent="0.2">
      <c r="A49" s="201" t="s">
        <v>453</v>
      </c>
      <c r="B49" s="202" t="s">
        <v>340</v>
      </c>
      <c r="C49" s="204">
        <v>8</v>
      </c>
      <c r="D49" s="750" t="s">
        <v>454</v>
      </c>
      <c r="E49" s="206">
        <v>1479221.1800000002</v>
      </c>
      <c r="F49" s="207">
        <v>173854.57</v>
      </c>
      <c r="G49" s="207">
        <v>0</v>
      </c>
      <c r="H49" s="207"/>
      <c r="I49" s="207">
        <v>0</v>
      </c>
      <c r="J49" s="207">
        <v>0</v>
      </c>
      <c r="K49" s="207">
        <v>-50865.5</v>
      </c>
      <c r="L49" s="208">
        <f t="shared" si="0"/>
        <v>1602210.2500000002</v>
      </c>
      <c r="M49" s="211" t="s">
        <v>455</v>
      </c>
      <c r="N49" s="211" t="s">
        <v>340</v>
      </c>
      <c r="O49" s="750" t="s">
        <v>456</v>
      </c>
      <c r="P49" s="199">
        <v>-518146.44999999995</v>
      </c>
      <c r="Q49" s="207">
        <v>-197698.39</v>
      </c>
      <c r="R49" s="207">
        <v>0</v>
      </c>
      <c r="S49" s="207">
        <v>0</v>
      </c>
      <c r="T49" s="207">
        <v>0</v>
      </c>
      <c r="U49" s="207">
        <v>50865.5</v>
      </c>
      <c r="V49" s="207">
        <f t="shared" si="2"/>
        <v>-664979.34</v>
      </c>
      <c r="W49" s="208">
        <f t="shared" si="1"/>
        <v>937230.91000000027</v>
      </c>
      <c r="X49" s="751"/>
      <c r="Y49" s="728">
        <v>1940</v>
      </c>
      <c r="Z49" s="727">
        <f>'ERZ - 2013'!K40-E49</f>
        <v>0</v>
      </c>
      <c r="AA49" s="727">
        <f>'ERZ - 2013'!U40-P49</f>
        <v>0</v>
      </c>
    </row>
    <row r="50" spans="1:27" x14ac:dyDescent="0.2">
      <c r="A50" s="201" t="s">
        <v>624</v>
      </c>
      <c r="B50" s="202" t="s">
        <v>528</v>
      </c>
      <c r="C50" s="204" t="s">
        <v>458</v>
      </c>
      <c r="D50" s="750" t="s">
        <v>625</v>
      </c>
      <c r="E50" s="206">
        <v>75240.25999999998</v>
      </c>
      <c r="F50" s="207">
        <v>0</v>
      </c>
      <c r="G50" s="207">
        <v>0</v>
      </c>
      <c r="H50" s="207"/>
      <c r="I50" s="207">
        <v>0</v>
      </c>
      <c r="J50" s="207">
        <v>0</v>
      </c>
      <c r="K50" s="207">
        <v>-75240.259999999995</v>
      </c>
      <c r="L50" s="208">
        <f t="shared" si="0"/>
        <v>0</v>
      </c>
      <c r="M50" s="211" t="s">
        <v>626</v>
      </c>
      <c r="N50" s="211" t="s">
        <v>528</v>
      </c>
      <c r="O50" s="750" t="s">
        <v>627</v>
      </c>
      <c r="P50" s="199">
        <v>-64491.649999999994</v>
      </c>
      <c r="Q50" s="207">
        <v>-10748.61</v>
      </c>
      <c r="R50" s="207">
        <v>0</v>
      </c>
      <c r="S50" s="207">
        <v>0</v>
      </c>
      <c r="T50" s="207">
        <v>0</v>
      </c>
      <c r="U50" s="207">
        <v>75240.259999999995</v>
      </c>
      <c r="V50" s="207">
        <f t="shared" si="2"/>
        <v>0</v>
      </c>
      <c r="W50" s="208">
        <f t="shared" si="1"/>
        <v>0</v>
      </c>
      <c r="X50" s="751"/>
      <c r="Y50" s="728">
        <v>1920</v>
      </c>
      <c r="Z50" s="727">
        <f>'ERZ - 2013'!K41-E50</f>
        <v>0</v>
      </c>
      <c r="AA50" s="727">
        <f>'ERZ - 2013'!U41-P50</f>
        <v>0</v>
      </c>
    </row>
    <row r="51" spans="1:27" x14ac:dyDescent="0.2">
      <c r="A51" s="201" t="s">
        <v>457</v>
      </c>
      <c r="B51" s="202" t="s">
        <v>340</v>
      </c>
      <c r="C51" s="204" t="s">
        <v>458</v>
      </c>
      <c r="D51" s="750" t="s">
        <v>459</v>
      </c>
      <c r="E51" s="206">
        <v>768578.75</v>
      </c>
      <c r="F51" s="207">
        <v>138702.04999999999</v>
      </c>
      <c r="G51" s="207">
        <v>0</v>
      </c>
      <c r="H51" s="207"/>
      <c r="I51" s="207">
        <v>0</v>
      </c>
      <c r="J51" s="207">
        <v>0</v>
      </c>
      <c r="K51" s="207">
        <v>-320846.25</v>
      </c>
      <c r="L51" s="208">
        <f t="shared" si="0"/>
        <v>586434.55000000005</v>
      </c>
      <c r="M51" s="211" t="s">
        <v>460</v>
      </c>
      <c r="N51" s="211" t="s">
        <v>340</v>
      </c>
      <c r="O51" s="750" t="s">
        <v>461</v>
      </c>
      <c r="P51" s="199">
        <v>-407962.32999999996</v>
      </c>
      <c r="Q51" s="207">
        <v>-225835.55</v>
      </c>
      <c r="R51" s="207">
        <v>0</v>
      </c>
      <c r="S51" s="207">
        <v>0</v>
      </c>
      <c r="T51" s="207">
        <v>0</v>
      </c>
      <c r="U51" s="207">
        <v>320846.25</v>
      </c>
      <c r="V51" s="207">
        <f t="shared" si="2"/>
        <v>-312951.62999999989</v>
      </c>
      <c r="W51" s="208">
        <f t="shared" si="1"/>
        <v>273482.92000000016</v>
      </c>
      <c r="X51" s="751"/>
      <c r="Y51" s="728">
        <v>1920</v>
      </c>
      <c r="Z51" s="727">
        <f>'ERZ - 2013'!K42-E51</f>
        <v>0</v>
      </c>
      <c r="AA51" s="727">
        <f>'ERZ - 2013'!U42-P51</f>
        <v>0</v>
      </c>
    </row>
    <row r="52" spans="1:27" x14ac:dyDescent="0.2">
      <c r="A52" s="201" t="s">
        <v>462</v>
      </c>
      <c r="B52" s="202" t="s">
        <v>340</v>
      </c>
      <c r="C52" s="204" t="s">
        <v>458</v>
      </c>
      <c r="D52" s="750" t="s">
        <v>463</v>
      </c>
      <c r="E52" s="206">
        <v>5409378.1200000001</v>
      </c>
      <c r="F52" s="207">
        <v>599765.62</v>
      </c>
      <c r="G52" s="207">
        <v>0</v>
      </c>
      <c r="H52" s="207"/>
      <c r="I52" s="207">
        <v>0</v>
      </c>
      <c r="J52" s="207">
        <v>0</v>
      </c>
      <c r="K52" s="207">
        <v>-1273423.94</v>
      </c>
      <c r="L52" s="208">
        <f t="shared" si="0"/>
        <v>4735719.8000000007</v>
      </c>
      <c r="M52" s="211" t="s">
        <v>464</v>
      </c>
      <c r="N52" s="211" t="s">
        <v>340</v>
      </c>
      <c r="O52" s="750" t="s">
        <v>465</v>
      </c>
      <c r="P52" s="199">
        <v>-2859911.4699999997</v>
      </c>
      <c r="Q52" s="207">
        <v>-1092804.98</v>
      </c>
      <c r="R52" s="207">
        <v>0</v>
      </c>
      <c r="S52" s="207">
        <v>0</v>
      </c>
      <c r="T52" s="207">
        <v>0</v>
      </c>
      <c r="U52" s="207">
        <v>1273423.94</v>
      </c>
      <c r="V52" s="207">
        <f t="shared" si="2"/>
        <v>-2679292.5099999998</v>
      </c>
      <c r="W52" s="208">
        <f t="shared" si="1"/>
        <v>2056427.290000001</v>
      </c>
      <c r="X52" s="751"/>
      <c r="Y52" s="728">
        <v>1920</v>
      </c>
      <c r="Z52" s="727">
        <f>'ERZ - 2013'!K43-E52</f>
        <v>0</v>
      </c>
      <c r="AA52" s="727">
        <f>'ERZ - 2013'!U43-P52</f>
        <v>0</v>
      </c>
    </row>
    <row r="53" spans="1:27" x14ac:dyDescent="0.2">
      <c r="A53" s="201" t="s">
        <v>466</v>
      </c>
      <c r="B53" s="202" t="s">
        <v>340</v>
      </c>
      <c r="C53" s="204" t="s">
        <v>458</v>
      </c>
      <c r="D53" s="750" t="s">
        <v>467</v>
      </c>
      <c r="E53" s="206">
        <v>225513.91</v>
      </c>
      <c r="F53" s="207">
        <v>0</v>
      </c>
      <c r="G53" s="207">
        <v>0</v>
      </c>
      <c r="H53" s="207"/>
      <c r="I53" s="207">
        <v>0</v>
      </c>
      <c r="J53" s="207">
        <v>0</v>
      </c>
      <c r="K53" s="207">
        <v>0</v>
      </c>
      <c r="L53" s="208">
        <f t="shared" si="0"/>
        <v>225513.91</v>
      </c>
      <c r="M53" s="211" t="s">
        <v>468</v>
      </c>
      <c r="N53" s="211" t="s">
        <v>340</v>
      </c>
      <c r="O53" s="750" t="s">
        <v>469</v>
      </c>
      <c r="P53" s="199">
        <v>-106137.25</v>
      </c>
      <c r="Q53" s="207">
        <v>-35449.58</v>
      </c>
      <c r="R53" s="207">
        <v>0</v>
      </c>
      <c r="S53" s="207">
        <v>0</v>
      </c>
      <c r="T53" s="207">
        <v>0</v>
      </c>
      <c r="U53" s="207">
        <v>0</v>
      </c>
      <c r="V53" s="207">
        <f t="shared" si="2"/>
        <v>-141586.83000000002</v>
      </c>
      <c r="W53" s="208">
        <f t="shared" si="1"/>
        <v>83927.079999999987</v>
      </c>
      <c r="X53" s="751"/>
      <c r="Y53" s="728">
        <v>1920</v>
      </c>
      <c r="Z53" s="727">
        <f>'ERZ - 2013'!K44-E53</f>
        <v>0</v>
      </c>
      <c r="AA53" s="727">
        <f>'ERZ - 2013'!U44-P53</f>
        <v>0</v>
      </c>
    </row>
    <row r="54" spans="1:27" ht="15" customHeight="1" x14ac:dyDescent="0.2">
      <c r="A54" s="219" t="s">
        <v>470</v>
      </c>
      <c r="B54" s="220"/>
      <c r="C54" s="222"/>
      <c r="D54" s="752"/>
      <c r="E54" s="224">
        <f t="shared" ref="E54:L54" si="3">SUM(E10:E53)</f>
        <v>590801900.02999985</v>
      </c>
      <c r="F54" s="225">
        <f t="shared" si="3"/>
        <v>49675372.959999993</v>
      </c>
      <c r="G54" s="225">
        <f t="shared" si="3"/>
        <v>386966.89000000007</v>
      </c>
      <c r="H54" s="225">
        <f t="shared" si="3"/>
        <v>0</v>
      </c>
      <c r="I54" s="225">
        <f t="shared" si="3"/>
        <v>-1773593.0099999998</v>
      </c>
      <c r="J54" s="225">
        <f t="shared" si="3"/>
        <v>-217393.68</v>
      </c>
      <c r="K54" s="225">
        <f t="shared" si="3"/>
        <v>-1797468.6199999999</v>
      </c>
      <c r="L54" s="226">
        <f t="shared" si="3"/>
        <v>637075784.56999993</v>
      </c>
      <c r="M54" s="227"/>
      <c r="N54" s="227"/>
      <c r="O54" s="752"/>
      <c r="P54" s="224">
        <f t="shared" ref="P54:W54" si="4">SUM(P10:P53)</f>
        <v>-64396589.940000005</v>
      </c>
      <c r="Q54" s="225">
        <f t="shared" si="4"/>
        <v>-24424636.130000003</v>
      </c>
      <c r="R54" s="225">
        <f t="shared" si="4"/>
        <v>0</v>
      </c>
      <c r="S54" s="225">
        <f t="shared" si="4"/>
        <v>325198.74</v>
      </c>
      <c r="T54" s="225">
        <f t="shared" si="4"/>
        <v>142798.69</v>
      </c>
      <c r="U54" s="225">
        <f t="shared" si="4"/>
        <v>1797468.6199999999</v>
      </c>
      <c r="V54" s="225">
        <f t="shared" si="4"/>
        <v>-86555760.019999981</v>
      </c>
      <c r="W54" s="226">
        <f t="shared" si="4"/>
        <v>550520024.54999983</v>
      </c>
      <c r="X54" s="753"/>
      <c r="Y54" s="751"/>
    </row>
    <row r="55" spans="1:27" x14ac:dyDescent="0.2">
      <c r="A55" s="747" t="s">
        <v>471</v>
      </c>
      <c r="B55" s="230"/>
      <c r="C55" s="204"/>
      <c r="D55" s="750"/>
      <c r="E55" s="206"/>
      <c r="F55" s="207"/>
      <c r="G55" s="207"/>
      <c r="H55" s="207"/>
      <c r="I55" s="207"/>
      <c r="J55" s="207"/>
      <c r="K55" s="207"/>
      <c r="L55" s="208"/>
      <c r="M55" s="211"/>
      <c r="N55" s="211"/>
      <c r="O55" s="750"/>
      <c r="P55" s="199"/>
      <c r="Q55" s="207"/>
      <c r="R55" s="207"/>
      <c r="S55" s="207"/>
      <c r="T55" s="207"/>
      <c r="U55" s="207"/>
      <c r="V55" s="207"/>
      <c r="W55" s="208"/>
      <c r="X55" s="751"/>
      <c r="Y55" s="751"/>
    </row>
    <row r="56" spans="1:27" x14ac:dyDescent="0.2">
      <c r="A56" s="754" t="s">
        <v>472</v>
      </c>
      <c r="C56" s="731">
        <v>95</v>
      </c>
      <c r="D56" s="750" t="s">
        <v>473</v>
      </c>
      <c r="E56" s="206">
        <v>404543.02</v>
      </c>
      <c r="F56" s="207">
        <v>-97639.360000000001</v>
      </c>
      <c r="G56" s="207"/>
      <c r="H56" s="207"/>
      <c r="I56" s="207"/>
      <c r="J56" s="207"/>
      <c r="K56" s="207"/>
      <c r="L56" s="208">
        <f t="shared" ref="L56:L72" si="5">SUM(E56:K56)</f>
        <v>306903.66000000003</v>
      </c>
      <c r="M56" s="211"/>
      <c r="N56" s="211"/>
      <c r="O56" s="750"/>
      <c r="P56" s="199"/>
      <c r="Q56" s="207"/>
      <c r="R56" s="207"/>
      <c r="S56" s="207"/>
      <c r="T56" s="207"/>
      <c r="U56" s="207"/>
      <c r="V56" s="207"/>
      <c r="W56" s="208">
        <f t="shared" ref="W56:W72" si="6">L56+V56</f>
        <v>306903.66000000003</v>
      </c>
      <c r="Y56" s="728">
        <v>2055</v>
      </c>
      <c r="Z56" s="727">
        <f>'ERZ - 2013'!K47-E56</f>
        <v>0</v>
      </c>
      <c r="AA56" s="727">
        <f>'ERZ - 2013'!U47-P56</f>
        <v>0</v>
      </c>
    </row>
    <row r="57" spans="1:27" x14ac:dyDescent="0.2">
      <c r="A57" s="754" t="s">
        <v>474</v>
      </c>
      <c r="C57" s="731">
        <v>95</v>
      </c>
      <c r="D57" s="750" t="s">
        <v>475</v>
      </c>
      <c r="E57" s="206">
        <v>448310.74</v>
      </c>
      <c r="F57" s="207">
        <v>1541.08</v>
      </c>
      <c r="G57" s="207"/>
      <c r="H57" s="207"/>
      <c r="I57" s="207"/>
      <c r="J57" s="207"/>
      <c r="K57" s="207"/>
      <c r="L57" s="208">
        <f t="shared" si="5"/>
        <v>449851.82</v>
      </c>
      <c r="M57" s="211"/>
      <c r="N57" s="211"/>
      <c r="O57" s="750"/>
      <c r="P57" s="199"/>
      <c r="Q57" s="207"/>
      <c r="R57" s="207"/>
      <c r="S57" s="207"/>
      <c r="T57" s="207"/>
      <c r="U57" s="207"/>
      <c r="V57" s="207"/>
      <c r="W57" s="208">
        <f t="shared" si="6"/>
        <v>449851.82</v>
      </c>
      <c r="Y57" s="728">
        <v>2055</v>
      </c>
      <c r="Z57" s="727">
        <f>'ERZ - 2013'!K48-E57</f>
        <v>0</v>
      </c>
      <c r="AA57" s="727">
        <f>'ERZ - 2013'!U48-P57</f>
        <v>0</v>
      </c>
    </row>
    <row r="58" spans="1:27" x14ac:dyDescent="0.2">
      <c r="A58" s="754" t="s">
        <v>476</v>
      </c>
      <c r="C58" s="731">
        <v>95</v>
      </c>
      <c r="D58" s="750" t="s">
        <v>477</v>
      </c>
      <c r="E58" s="206">
        <v>901498.84</v>
      </c>
      <c r="F58" s="207">
        <f>732388.19</f>
        <v>732388.19</v>
      </c>
      <c r="G58" s="207"/>
      <c r="H58" s="207"/>
      <c r="I58" s="207"/>
      <c r="J58" s="207"/>
      <c r="K58" s="207"/>
      <c r="L58" s="208">
        <f t="shared" si="5"/>
        <v>1633887.0299999998</v>
      </c>
      <c r="M58" s="211"/>
      <c r="N58" s="211"/>
      <c r="O58" s="750"/>
      <c r="P58" s="199"/>
      <c r="Q58" s="207"/>
      <c r="R58" s="207"/>
      <c r="S58" s="207"/>
      <c r="T58" s="207"/>
      <c r="U58" s="207"/>
      <c r="V58" s="207"/>
      <c r="W58" s="208">
        <f t="shared" si="6"/>
        <v>1633887.0299999998</v>
      </c>
      <c r="Y58" s="728">
        <v>2055</v>
      </c>
      <c r="Z58" s="727">
        <f>'ERZ - 2013'!K49-E58</f>
        <v>0</v>
      </c>
      <c r="AA58" s="727">
        <f>'ERZ - 2013'!U49-P58</f>
        <v>0</v>
      </c>
    </row>
    <row r="59" spans="1:27" x14ac:dyDescent="0.2">
      <c r="A59" s="754" t="s">
        <v>478</v>
      </c>
      <c r="C59" s="731">
        <v>95</v>
      </c>
      <c r="D59" s="750" t="s">
        <v>479</v>
      </c>
      <c r="E59" s="206">
        <v>2039012.94</v>
      </c>
      <c r="F59" s="207">
        <v>557259.5299999998</v>
      </c>
      <c r="G59" s="207"/>
      <c r="H59" s="207"/>
      <c r="I59" s="207"/>
      <c r="J59" s="207"/>
      <c r="K59" s="207"/>
      <c r="L59" s="208">
        <f t="shared" si="5"/>
        <v>2596272.4699999997</v>
      </c>
      <c r="M59" s="211"/>
      <c r="N59" s="211"/>
      <c r="O59" s="750"/>
      <c r="P59" s="199"/>
      <c r="Q59" s="207"/>
      <c r="R59" s="207"/>
      <c r="S59" s="207"/>
      <c r="T59" s="207"/>
      <c r="U59" s="207"/>
      <c r="V59" s="207"/>
      <c r="W59" s="208">
        <f t="shared" si="6"/>
        <v>2596272.4699999997</v>
      </c>
      <c r="Y59" s="728">
        <v>2055</v>
      </c>
      <c r="Z59" s="727">
        <f>'ERZ - 2013'!K50-E59</f>
        <v>0</v>
      </c>
      <c r="AA59" s="727">
        <f>'ERZ - 2013'!U50-P59</f>
        <v>0</v>
      </c>
    </row>
    <row r="60" spans="1:27" x14ac:dyDescent="0.2">
      <c r="A60" s="754" t="s">
        <v>480</v>
      </c>
      <c r="C60" s="731">
        <v>95</v>
      </c>
      <c r="D60" s="750" t="s">
        <v>481</v>
      </c>
      <c r="E60" s="206">
        <v>38780.62999999999</v>
      </c>
      <c r="F60" s="207">
        <v>11683.65</v>
      </c>
      <c r="G60" s="207"/>
      <c r="H60" s="207"/>
      <c r="I60" s="207"/>
      <c r="J60" s="207"/>
      <c r="K60" s="207"/>
      <c r="L60" s="208">
        <f t="shared" si="5"/>
        <v>50464.279999999992</v>
      </c>
      <c r="M60" s="211"/>
      <c r="N60" s="211"/>
      <c r="O60" s="750"/>
      <c r="P60" s="199"/>
      <c r="Q60" s="207"/>
      <c r="R60" s="207"/>
      <c r="S60" s="207"/>
      <c r="T60" s="207"/>
      <c r="U60" s="207"/>
      <c r="V60" s="207"/>
      <c r="W60" s="208">
        <f t="shared" si="6"/>
        <v>50464.279999999992</v>
      </c>
      <c r="Y60" s="728">
        <v>2055</v>
      </c>
      <c r="Z60" s="727">
        <f>'ERZ - 2013'!K51-E60</f>
        <v>0</v>
      </c>
      <c r="AA60" s="727">
        <f>'ERZ - 2013'!U51-P60</f>
        <v>0</v>
      </c>
    </row>
    <row r="61" spans="1:27" x14ac:dyDescent="0.2">
      <c r="A61" s="754" t="s">
        <v>482</v>
      </c>
      <c r="C61" s="731">
        <v>95</v>
      </c>
      <c r="D61" s="233" t="s">
        <v>483</v>
      </c>
      <c r="E61" s="206">
        <v>817702.51</v>
      </c>
      <c r="F61" s="207">
        <v>-772360.54</v>
      </c>
      <c r="G61" s="207"/>
      <c r="H61" s="207"/>
      <c r="I61" s="207"/>
      <c r="J61" s="207"/>
      <c r="K61" s="207"/>
      <c r="L61" s="208">
        <f t="shared" si="5"/>
        <v>45341.969999999972</v>
      </c>
      <c r="M61" s="211"/>
      <c r="N61" s="211"/>
      <c r="O61" s="750"/>
      <c r="P61" s="199"/>
      <c r="Q61" s="207"/>
      <c r="R61" s="207"/>
      <c r="S61" s="207"/>
      <c r="T61" s="207"/>
      <c r="U61" s="207"/>
      <c r="V61" s="207"/>
      <c r="W61" s="208">
        <f t="shared" si="6"/>
        <v>45341.969999999972</v>
      </c>
      <c r="Y61" s="728">
        <v>2055</v>
      </c>
      <c r="Z61" s="727">
        <f>'ERZ - 2013'!K52-E61</f>
        <v>0</v>
      </c>
      <c r="AA61" s="727">
        <f>'ERZ - 2013'!U52-P61</f>
        <v>0</v>
      </c>
    </row>
    <row r="62" spans="1:27" x14ac:dyDescent="0.2">
      <c r="A62" s="754" t="s">
        <v>486</v>
      </c>
      <c r="C62" s="731">
        <v>95</v>
      </c>
      <c r="D62" s="750" t="s">
        <v>487</v>
      </c>
      <c r="E62" s="206">
        <v>5000</v>
      </c>
      <c r="F62" s="207">
        <v>70000</v>
      </c>
      <c r="G62" s="207"/>
      <c r="H62" s="207"/>
      <c r="I62" s="207"/>
      <c r="J62" s="207"/>
      <c r="K62" s="207"/>
      <c r="L62" s="208">
        <f t="shared" si="5"/>
        <v>75000</v>
      </c>
      <c r="M62" s="211"/>
      <c r="N62" s="211"/>
      <c r="O62" s="750"/>
      <c r="P62" s="199"/>
      <c r="Q62" s="207"/>
      <c r="R62" s="207"/>
      <c r="S62" s="207"/>
      <c r="T62" s="207"/>
      <c r="U62" s="207"/>
      <c r="V62" s="207"/>
      <c r="W62" s="208">
        <f t="shared" si="6"/>
        <v>75000</v>
      </c>
      <c r="Y62" s="728">
        <v>2055</v>
      </c>
      <c r="Z62" s="727">
        <f>'ERZ - 2013'!K53-E62</f>
        <v>0</v>
      </c>
      <c r="AA62" s="727">
        <f>'ERZ - 2013'!U53-P62</f>
        <v>0</v>
      </c>
    </row>
    <row r="63" spans="1:27" x14ac:dyDescent="0.2">
      <c r="A63" s="754" t="s">
        <v>628</v>
      </c>
      <c r="C63" s="731">
        <v>95</v>
      </c>
      <c r="D63" s="235" t="s">
        <v>629</v>
      </c>
      <c r="E63" s="206">
        <v>0</v>
      </c>
      <c r="F63" s="207">
        <v>0</v>
      </c>
      <c r="G63" s="207"/>
      <c r="H63" s="207"/>
      <c r="I63" s="207"/>
      <c r="J63" s="207"/>
      <c r="K63" s="207"/>
      <c r="L63" s="208">
        <f t="shared" si="5"/>
        <v>0</v>
      </c>
      <c r="M63" s="211"/>
      <c r="N63" s="211"/>
      <c r="O63" s="750"/>
      <c r="P63" s="199"/>
      <c r="Q63" s="207"/>
      <c r="R63" s="207"/>
      <c r="S63" s="207"/>
      <c r="T63" s="207"/>
      <c r="U63" s="207"/>
      <c r="V63" s="207"/>
      <c r="W63" s="208">
        <f t="shared" si="6"/>
        <v>0</v>
      </c>
      <c r="Y63" s="728" t="e">
        <v>#N/A</v>
      </c>
      <c r="Z63" s="727">
        <f>'ERZ - 2013'!K54-E63</f>
        <v>0</v>
      </c>
      <c r="AA63" s="727">
        <f>'ERZ - 2013'!U54-P63</f>
        <v>0</v>
      </c>
    </row>
    <row r="64" spans="1:27" x14ac:dyDescent="0.2">
      <c r="A64" s="754" t="s">
        <v>490</v>
      </c>
      <c r="C64" s="731">
        <v>95</v>
      </c>
      <c r="D64" s="750" t="s">
        <v>491</v>
      </c>
      <c r="E64" s="206">
        <v>208185.82</v>
      </c>
      <c r="F64" s="207">
        <v>43891.88</v>
      </c>
      <c r="G64" s="207"/>
      <c r="H64" s="207"/>
      <c r="I64" s="207"/>
      <c r="J64" s="207"/>
      <c r="K64" s="207"/>
      <c r="L64" s="208">
        <f t="shared" si="5"/>
        <v>252077.7</v>
      </c>
      <c r="M64" s="211"/>
      <c r="N64" s="211"/>
      <c r="O64" s="750"/>
      <c r="P64" s="199"/>
      <c r="Q64" s="207"/>
      <c r="R64" s="207"/>
      <c r="S64" s="207"/>
      <c r="T64" s="207"/>
      <c r="U64" s="207"/>
      <c r="V64" s="207"/>
      <c r="W64" s="208">
        <f t="shared" si="6"/>
        <v>252077.7</v>
      </c>
      <c r="Y64" s="728">
        <v>2055</v>
      </c>
      <c r="Z64" s="727">
        <f>'ERZ - 2013'!K55-E64</f>
        <v>0</v>
      </c>
      <c r="AA64" s="727">
        <f>'ERZ - 2013'!U55-P64</f>
        <v>0</v>
      </c>
    </row>
    <row r="65" spans="1:27" x14ac:dyDescent="0.2">
      <c r="A65" s="754" t="s">
        <v>494</v>
      </c>
      <c r="C65" s="731">
        <v>91</v>
      </c>
      <c r="D65" s="750" t="s">
        <v>495</v>
      </c>
      <c r="E65" s="206">
        <v>887.68</v>
      </c>
      <c r="F65" s="207">
        <v>1721.44</v>
      </c>
      <c r="G65" s="207"/>
      <c r="H65" s="207"/>
      <c r="I65" s="207"/>
      <c r="J65" s="207"/>
      <c r="K65" s="207"/>
      <c r="L65" s="208">
        <f t="shared" si="5"/>
        <v>2609.12</v>
      </c>
      <c r="M65" s="211"/>
      <c r="N65" s="211"/>
      <c r="O65" s="750"/>
      <c r="P65" s="199"/>
      <c r="Q65" s="207"/>
      <c r="R65" s="207"/>
      <c r="S65" s="207"/>
      <c r="T65" s="207"/>
      <c r="U65" s="207"/>
      <c r="V65" s="207"/>
      <c r="W65" s="208">
        <f t="shared" si="6"/>
        <v>2609.12</v>
      </c>
      <c r="Y65" s="728">
        <v>2055</v>
      </c>
      <c r="Z65" s="727">
        <f>'ERZ - 2013'!K56-E65</f>
        <v>0</v>
      </c>
      <c r="AA65" s="727">
        <f>'ERZ - 2013'!U56-P65</f>
        <v>0</v>
      </c>
    </row>
    <row r="66" spans="1:27" x14ac:dyDescent="0.2">
      <c r="A66" s="754" t="s">
        <v>496</v>
      </c>
      <c r="C66" s="731">
        <v>91</v>
      </c>
      <c r="D66" s="750" t="s">
        <v>497</v>
      </c>
      <c r="E66" s="206">
        <v>2650.04</v>
      </c>
      <c r="F66" s="207">
        <v>12047.36</v>
      </c>
      <c r="G66" s="207"/>
      <c r="H66" s="207"/>
      <c r="I66" s="207"/>
      <c r="J66" s="207"/>
      <c r="K66" s="207"/>
      <c r="L66" s="208">
        <f t="shared" si="5"/>
        <v>14697.400000000001</v>
      </c>
      <c r="M66" s="211"/>
      <c r="N66" s="211"/>
      <c r="O66" s="750"/>
      <c r="P66" s="199"/>
      <c r="Q66" s="207"/>
      <c r="R66" s="207"/>
      <c r="S66" s="207"/>
      <c r="T66" s="207"/>
      <c r="U66" s="207"/>
      <c r="V66" s="207"/>
      <c r="W66" s="208">
        <f t="shared" si="6"/>
        <v>14697.400000000001</v>
      </c>
      <c r="Y66" s="728">
        <v>2055</v>
      </c>
      <c r="Z66" s="727">
        <f>'ERZ - 2013'!K57-E66</f>
        <v>0</v>
      </c>
      <c r="AA66" s="727">
        <f>'ERZ - 2013'!U57-P66</f>
        <v>0</v>
      </c>
    </row>
    <row r="67" spans="1:27" x14ac:dyDescent="0.2">
      <c r="A67" s="754" t="s">
        <v>498</v>
      </c>
      <c r="C67" s="731">
        <v>91</v>
      </c>
      <c r="D67" s="750" t="s">
        <v>499</v>
      </c>
      <c r="E67" s="206">
        <v>34317.18</v>
      </c>
      <c r="F67" s="207">
        <v>5825.56</v>
      </c>
      <c r="G67" s="207"/>
      <c r="H67" s="207"/>
      <c r="I67" s="207"/>
      <c r="J67" s="207"/>
      <c r="K67" s="207"/>
      <c r="L67" s="208">
        <f t="shared" si="5"/>
        <v>40142.74</v>
      </c>
      <c r="M67" s="211"/>
      <c r="N67" s="211"/>
      <c r="O67" s="750"/>
      <c r="P67" s="199"/>
      <c r="Q67" s="207"/>
      <c r="R67" s="207"/>
      <c r="S67" s="207"/>
      <c r="T67" s="207"/>
      <c r="U67" s="207"/>
      <c r="V67" s="207"/>
      <c r="W67" s="208">
        <f t="shared" si="6"/>
        <v>40142.74</v>
      </c>
      <c r="Y67" s="728">
        <v>2055</v>
      </c>
      <c r="Z67" s="727">
        <f>'ERZ - 2013'!K58-E67</f>
        <v>0</v>
      </c>
      <c r="AA67" s="727">
        <f>'ERZ - 2013'!U58-P67</f>
        <v>0</v>
      </c>
    </row>
    <row r="68" spans="1:27" x14ac:dyDescent="0.2">
      <c r="A68" s="754" t="s">
        <v>500</v>
      </c>
      <c r="C68" s="731">
        <v>91</v>
      </c>
      <c r="D68" s="750" t="s">
        <v>501</v>
      </c>
      <c r="E68" s="206">
        <v>245.43000000000029</v>
      </c>
      <c r="F68" s="207">
        <v>2057.62</v>
      </c>
      <c r="G68" s="207"/>
      <c r="H68" s="207"/>
      <c r="I68" s="207"/>
      <c r="J68" s="207"/>
      <c r="K68" s="207"/>
      <c r="L68" s="208">
        <f t="shared" si="5"/>
        <v>2303.0500000000002</v>
      </c>
      <c r="M68" s="211"/>
      <c r="N68" s="211"/>
      <c r="O68" s="750"/>
      <c r="P68" s="199"/>
      <c r="Q68" s="207"/>
      <c r="R68" s="207"/>
      <c r="S68" s="207"/>
      <c r="T68" s="207"/>
      <c r="U68" s="207"/>
      <c r="V68" s="207"/>
      <c r="W68" s="208">
        <f t="shared" si="6"/>
        <v>2303.0500000000002</v>
      </c>
      <c r="Y68" s="728">
        <v>2055</v>
      </c>
      <c r="Z68" s="727">
        <f>'ERZ - 2013'!K59-E68</f>
        <v>0</v>
      </c>
      <c r="AA68" s="727">
        <f>'ERZ - 2013'!U59-P68</f>
        <v>0</v>
      </c>
    </row>
    <row r="69" spans="1:27" x14ac:dyDescent="0.2">
      <c r="A69" s="754" t="s">
        <v>502</v>
      </c>
      <c r="C69" s="731">
        <v>91</v>
      </c>
      <c r="D69" s="236" t="s">
        <v>503</v>
      </c>
      <c r="E69" s="206">
        <v>1341.18</v>
      </c>
      <c r="F69" s="207">
        <v>-1341.18</v>
      </c>
      <c r="G69" s="207"/>
      <c r="H69" s="207"/>
      <c r="I69" s="207"/>
      <c r="J69" s="207"/>
      <c r="K69" s="207"/>
      <c r="L69" s="208">
        <f t="shared" si="5"/>
        <v>0</v>
      </c>
      <c r="M69" s="211"/>
      <c r="N69" s="211"/>
      <c r="O69" s="750"/>
      <c r="P69" s="199"/>
      <c r="Q69" s="207"/>
      <c r="R69" s="207"/>
      <c r="S69" s="207"/>
      <c r="T69" s="207"/>
      <c r="U69" s="207"/>
      <c r="V69" s="207"/>
      <c r="W69" s="208">
        <f t="shared" si="6"/>
        <v>0</v>
      </c>
      <c r="Y69" s="728">
        <v>2055</v>
      </c>
      <c r="Z69" s="727">
        <f>'ERZ - 2013'!K60-E69</f>
        <v>0</v>
      </c>
      <c r="AA69" s="727">
        <f>'ERZ - 2013'!U60-P69</f>
        <v>0</v>
      </c>
    </row>
    <row r="70" spans="1:27" x14ac:dyDescent="0.2">
      <c r="A70" s="754" t="s">
        <v>616</v>
      </c>
      <c r="C70" s="731">
        <v>91</v>
      </c>
      <c r="D70" s="750" t="s">
        <v>505</v>
      </c>
      <c r="E70" s="206">
        <v>0</v>
      </c>
      <c r="F70" s="207">
        <v>0</v>
      </c>
      <c r="G70" s="207"/>
      <c r="H70" s="207"/>
      <c r="I70" s="207"/>
      <c r="J70" s="207"/>
      <c r="K70" s="207"/>
      <c r="L70" s="208">
        <f t="shared" si="5"/>
        <v>0</v>
      </c>
      <c r="M70" s="211"/>
      <c r="N70" s="211"/>
      <c r="O70" s="750"/>
      <c r="P70" s="199"/>
      <c r="Q70" s="207"/>
      <c r="R70" s="207"/>
      <c r="S70" s="207"/>
      <c r="T70" s="207"/>
      <c r="U70" s="207"/>
      <c r="V70" s="207"/>
      <c r="W70" s="208">
        <f t="shared" si="6"/>
        <v>0</v>
      </c>
      <c r="Y70" s="728" t="e">
        <v>#N/A</v>
      </c>
      <c r="Z70" s="727">
        <f>'ERZ - 2013'!K61-E70</f>
        <v>0</v>
      </c>
      <c r="AA70" s="727">
        <f>'ERZ - 2013'!U61-P70</f>
        <v>0</v>
      </c>
    </row>
    <row r="71" spans="1:27" x14ac:dyDescent="0.2">
      <c r="A71" s="754" t="s">
        <v>506</v>
      </c>
      <c r="C71" s="731">
        <v>91</v>
      </c>
      <c r="D71" s="750" t="s">
        <v>507</v>
      </c>
      <c r="E71" s="206">
        <v>41016.78</v>
      </c>
      <c r="F71" s="207">
        <v>-6911.96</v>
      </c>
      <c r="G71" s="207"/>
      <c r="H71" s="207"/>
      <c r="I71" s="207"/>
      <c r="J71" s="207"/>
      <c r="K71" s="207"/>
      <c r="L71" s="208">
        <f t="shared" si="5"/>
        <v>34104.82</v>
      </c>
      <c r="M71" s="211"/>
      <c r="N71" s="211"/>
      <c r="O71" s="750"/>
      <c r="P71" s="199"/>
      <c r="Q71" s="207"/>
      <c r="R71" s="207"/>
      <c r="S71" s="207"/>
      <c r="T71" s="207"/>
      <c r="U71" s="207"/>
      <c r="V71" s="207"/>
      <c r="W71" s="208">
        <f t="shared" si="6"/>
        <v>34104.82</v>
      </c>
      <c r="Y71" s="728">
        <v>2055</v>
      </c>
      <c r="Z71" s="727">
        <f>'ERZ - 2013'!K62-E71</f>
        <v>0</v>
      </c>
      <c r="AA71" s="727">
        <f>'ERZ - 2013'!U62-P71</f>
        <v>0</v>
      </c>
    </row>
    <row r="72" spans="1:27" x14ac:dyDescent="0.2">
      <c r="A72" s="754" t="s">
        <v>508</v>
      </c>
      <c r="C72" s="731">
        <v>91</v>
      </c>
      <c r="D72" s="750" t="s">
        <v>509</v>
      </c>
      <c r="E72" s="206">
        <v>61.17</v>
      </c>
      <c r="F72" s="207">
        <v>62.64</v>
      </c>
      <c r="G72" s="207"/>
      <c r="H72" s="207"/>
      <c r="I72" s="207"/>
      <c r="J72" s="207"/>
      <c r="K72" s="207"/>
      <c r="L72" s="208">
        <f t="shared" si="5"/>
        <v>123.81</v>
      </c>
      <c r="M72" s="211"/>
      <c r="N72" s="211"/>
      <c r="O72" s="750"/>
      <c r="P72" s="199"/>
      <c r="Q72" s="207"/>
      <c r="R72" s="207"/>
      <c r="S72" s="207"/>
      <c r="T72" s="207"/>
      <c r="U72" s="207"/>
      <c r="V72" s="207"/>
      <c r="W72" s="208">
        <f t="shared" si="6"/>
        <v>123.81</v>
      </c>
      <c r="Y72" s="728">
        <v>2055</v>
      </c>
      <c r="Z72" s="727">
        <f>'ERZ - 2013'!K63-E72</f>
        <v>0</v>
      </c>
      <c r="AA72" s="727">
        <f>'ERZ - 2013'!U63-P72</f>
        <v>0</v>
      </c>
    </row>
    <row r="73" spans="1:27" x14ac:dyDescent="0.2">
      <c r="A73" s="755" t="s">
        <v>470</v>
      </c>
      <c r="B73" s="756"/>
      <c r="C73" s="757"/>
      <c r="D73" s="752"/>
      <c r="E73" s="240">
        <f>SUM(E56:E72)</f>
        <v>4943553.959999999</v>
      </c>
      <c r="F73" s="225">
        <f t="shared" ref="F73:L73" si="7">SUM(F56:F72)</f>
        <v>560225.90999999957</v>
      </c>
      <c r="G73" s="225">
        <f t="shared" si="7"/>
        <v>0</v>
      </c>
      <c r="H73" s="225">
        <f t="shared" si="7"/>
        <v>0</v>
      </c>
      <c r="I73" s="225">
        <f t="shared" si="7"/>
        <v>0</v>
      </c>
      <c r="J73" s="225">
        <f t="shared" si="7"/>
        <v>0</v>
      </c>
      <c r="K73" s="225">
        <f t="shared" si="7"/>
        <v>0</v>
      </c>
      <c r="L73" s="226">
        <f t="shared" si="7"/>
        <v>5503779.8700000001</v>
      </c>
      <c r="M73" s="241"/>
      <c r="N73" s="227"/>
      <c r="O73" s="752"/>
      <c r="P73" s="224">
        <f>SUM(P56:P72)</f>
        <v>0</v>
      </c>
      <c r="Q73" s="225">
        <f t="shared" ref="Q73:W73" si="8">SUM(Q56:Q72)</f>
        <v>0</v>
      </c>
      <c r="R73" s="225">
        <f t="shared" si="8"/>
        <v>0</v>
      </c>
      <c r="S73" s="225">
        <f t="shared" si="8"/>
        <v>0</v>
      </c>
      <c r="T73" s="225">
        <f t="shared" si="8"/>
        <v>0</v>
      </c>
      <c r="U73" s="225">
        <f t="shared" si="8"/>
        <v>0</v>
      </c>
      <c r="V73" s="225">
        <f t="shared" si="8"/>
        <v>0</v>
      </c>
      <c r="W73" s="226">
        <f t="shared" si="8"/>
        <v>5503779.8700000001</v>
      </c>
    </row>
    <row r="74" spans="1:27" s="729" customFormat="1" x14ac:dyDescent="0.2">
      <c r="A74" s="243" t="s">
        <v>510</v>
      </c>
      <c r="B74" s="244"/>
      <c r="C74" s="246"/>
      <c r="D74" s="244"/>
      <c r="E74" s="247">
        <f t="shared" ref="E74:L74" si="9">E54+E73</f>
        <v>595745453.98999989</v>
      </c>
      <c r="F74" s="248">
        <f t="shared" si="9"/>
        <v>50235598.86999999</v>
      </c>
      <c r="G74" s="248">
        <f t="shared" si="9"/>
        <v>386966.89000000007</v>
      </c>
      <c r="H74" s="248">
        <f t="shared" si="9"/>
        <v>0</v>
      </c>
      <c r="I74" s="248">
        <f t="shared" si="9"/>
        <v>-1773593.0099999998</v>
      </c>
      <c r="J74" s="248">
        <f t="shared" si="9"/>
        <v>-217393.68</v>
      </c>
      <c r="K74" s="248">
        <f t="shared" si="9"/>
        <v>-1797468.6199999999</v>
      </c>
      <c r="L74" s="249">
        <f t="shared" si="9"/>
        <v>642579564.43999994</v>
      </c>
      <c r="M74" s="250"/>
      <c r="N74" s="251"/>
      <c r="O74" s="758"/>
      <c r="P74" s="247">
        <f>P54+P73</f>
        <v>-64396589.940000005</v>
      </c>
      <c r="Q74" s="248">
        <f t="shared" ref="Q74:W74" si="10">Q54+Q73</f>
        <v>-24424636.130000003</v>
      </c>
      <c r="R74" s="248">
        <f t="shared" si="10"/>
        <v>0</v>
      </c>
      <c r="S74" s="248">
        <f t="shared" si="10"/>
        <v>325198.74</v>
      </c>
      <c r="T74" s="248">
        <f t="shared" si="10"/>
        <v>142798.69</v>
      </c>
      <c r="U74" s="248">
        <f t="shared" si="10"/>
        <v>1797468.6199999999</v>
      </c>
      <c r="V74" s="248">
        <f t="shared" si="10"/>
        <v>-86555760.019999981</v>
      </c>
      <c r="W74" s="249">
        <f t="shared" si="10"/>
        <v>556023804.41999984</v>
      </c>
      <c r="X74" s="751"/>
      <c r="Y74" s="751"/>
    </row>
    <row r="75" spans="1:27" s="729" customFormat="1" x14ac:dyDescent="0.2">
      <c r="A75" s="254"/>
      <c r="B75" s="255"/>
      <c r="C75" s="257"/>
      <c r="D75" s="255"/>
      <c r="E75" s="311"/>
      <c r="F75" s="255"/>
      <c r="G75" s="255"/>
      <c r="H75" s="255"/>
      <c r="I75" s="255"/>
      <c r="J75" s="255"/>
      <c r="K75" s="255"/>
      <c r="L75" s="312"/>
      <c r="M75" s="211"/>
      <c r="N75" s="211"/>
      <c r="O75" s="750"/>
      <c r="P75" s="199"/>
      <c r="Q75" s="207"/>
      <c r="R75" s="207"/>
      <c r="S75" s="207"/>
      <c r="T75" s="207"/>
      <c r="U75" s="207"/>
      <c r="V75" s="207"/>
      <c r="W75" s="208"/>
      <c r="X75" s="751"/>
      <c r="Y75" s="751"/>
    </row>
    <row r="76" spans="1:27" x14ac:dyDescent="0.2">
      <c r="A76" s="747" t="s">
        <v>511</v>
      </c>
      <c r="B76" s="230"/>
      <c r="C76" s="204"/>
      <c r="D76" s="230"/>
      <c r="E76" s="759"/>
      <c r="F76" s="750"/>
      <c r="G76" s="750"/>
      <c r="H76" s="750"/>
      <c r="I76" s="750"/>
      <c r="J76" s="750"/>
      <c r="K76" s="750"/>
      <c r="L76" s="313"/>
      <c r="M76" s="211"/>
      <c r="N76" s="211"/>
      <c r="O76" s="750"/>
      <c r="P76" s="199"/>
      <c r="Q76" s="207"/>
      <c r="R76" s="207"/>
      <c r="S76" s="207"/>
      <c r="T76" s="207"/>
      <c r="U76" s="207"/>
      <c r="V76" s="207"/>
      <c r="W76" s="208"/>
      <c r="X76" s="751"/>
      <c r="Y76" s="751"/>
    </row>
    <row r="77" spans="1:27" x14ac:dyDescent="0.2">
      <c r="A77" s="201" t="s">
        <v>512</v>
      </c>
      <c r="B77" s="202" t="s">
        <v>340</v>
      </c>
      <c r="C77" s="204">
        <v>17</v>
      </c>
      <c r="D77" s="750" t="s">
        <v>513</v>
      </c>
      <c r="E77" s="206">
        <v>564121.49</v>
      </c>
      <c r="F77" s="207">
        <v>18198.400000000001</v>
      </c>
      <c r="G77" s="207">
        <v>0</v>
      </c>
      <c r="H77" s="207"/>
      <c r="I77" s="207"/>
      <c r="J77" s="207">
        <v>0</v>
      </c>
      <c r="K77" s="207">
        <v>0</v>
      </c>
      <c r="L77" s="208">
        <f>SUM(E77:K77)</f>
        <v>582319.89</v>
      </c>
      <c r="M77" s="211"/>
      <c r="N77" s="211"/>
      <c r="O77" s="750"/>
      <c r="P77" s="199">
        <v>0</v>
      </c>
      <c r="Q77" s="207"/>
      <c r="R77" s="207"/>
      <c r="S77" s="207"/>
      <c r="T77" s="207"/>
      <c r="U77" s="207"/>
      <c r="V77" s="207"/>
      <c r="W77" s="208">
        <f>L77+V77</f>
        <v>582319.89</v>
      </c>
      <c r="X77" s="751"/>
      <c r="Y77" s="728">
        <v>1612</v>
      </c>
      <c r="Z77" s="727">
        <f>'ERZ - 2013'!K68-E77</f>
        <v>0</v>
      </c>
      <c r="AA77" s="727">
        <f>'ERZ - 2013'!U68-P77</f>
        <v>0</v>
      </c>
    </row>
    <row r="78" spans="1:27" x14ac:dyDescent="0.2">
      <c r="A78" s="201" t="s">
        <v>516</v>
      </c>
      <c r="B78" s="202" t="s">
        <v>517</v>
      </c>
      <c r="C78" s="204">
        <v>12</v>
      </c>
      <c r="D78" s="750" t="s">
        <v>518</v>
      </c>
      <c r="E78" s="206">
        <v>18505291.220000003</v>
      </c>
      <c r="F78" s="207">
        <v>692323.65</v>
      </c>
      <c r="G78" s="207">
        <v>812099.41</v>
      </c>
      <c r="H78" s="207"/>
      <c r="I78" s="207"/>
      <c r="J78" s="207">
        <v>0</v>
      </c>
      <c r="K78" s="207">
        <v>0</v>
      </c>
      <c r="L78" s="208">
        <f>SUM(E78:K78)</f>
        <v>20009714.280000001</v>
      </c>
      <c r="M78" s="211" t="s">
        <v>519</v>
      </c>
      <c r="N78" s="211" t="s">
        <v>517</v>
      </c>
      <c r="O78" s="750" t="s">
        <v>520</v>
      </c>
      <c r="P78" s="199">
        <v>-5934386.9800000004</v>
      </c>
      <c r="Q78" s="207">
        <v>-2433555.9300000002</v>
      </c>
      <c r="R78" s="207"/>
      <c r="S78" s="207"/>
      <c r="T78" s="207">
        <v>0</v>
      </c>
      <c r="U78" s="207">
        <v>0</v>
      </c>
      <c r="V78" s="207">
        <f>SUM(P78:U78)</f>
        <v>-8367942.9100000001</v>
      </c>
      <c r="W78" s="208">
        <f>L78+V78</f>
        <v>11641771.370000001</v>
      </c>
      <c r="X78" s="751"/>
      <c r="Y78" s="728">
        <v>1611</v>
      </c>
      <c r="Z78" s="727">
        <f>'ERZ - 2013'!K69-E78</f>
        <v>0</v>
      </c>
      <c r="AA78" s="727">
        <f>'ERZ - 2013'!U69-P78</f>
        <v>0</v>
      </c>
    </row>
    <row r="79" spans="1:27" x14ac:dyDescent="0.2">
      <c r="A79" s="201" t="s">
        <v>516</v>
      </c>
      <c r="B79" s="202" t="s">
        <v>521</v>
      </c>
      <c r="C79" s="204">
        <v>12</v>
      </c>
      <c r="D79" s="750" t="s">
        <v>522</v>
      </c>
      <c r="E79" s="206">
        <v>33265.680000000008</v>
      </c>
      <c r="F79" s="207">
        <v>139945.46</v>
      </c>
      <c r="G79" s="207">
        <v>0</v>
      </c>
      <c r="H79" s="207"/>
      <c r="I79" s="207"/>
      <c r="J79" s="207">
        <v>0</v>
      </c>
      <c r="K79" s="207">
        <v>-19154.34</v>
      </c>
      <c r="L79" s="208">
        <f>SUM(E79:K79)</f>
        <v>154056.80000000002</v>
      </c>
      <c r="M79" s="211" t="s">
        <v>519</v>
      </c>
      <c r="N79" s="211" t="s">
        <v>521</v>
      </c>
      <c r="O79" s="750" t="s">
        <v>523</v>
      </c>
      <c r="P79" s="199">
        <v>-17893.600000000002</v>
      </c>
      <c r="Q79" s="207">
        <v>-46830.61</v>
      </c>
      <c r="R79" s="207"/>
      <c r="S79" s="207"/>
      <c r="T79" s="207">
        <v>0</v>
      </c>
      <c r="U79" s="207">
        <v>19154.34</v>
      </c>
      <c r="V79" s="207">
        <f>SUM(P79:U79)</f>
        <v>-45569.87000000001</v>
      </c>
      <c r="W79" s="208">
        <f>L79+V79</f>
        <v>108486.93000000001</v>
      </c>
      <c r="X79" s="751"/>
      <c r="Y79" s="728">
        <v>1611</v>
      </c>
      <c r="Z79" s="727">
        <f>'ERZ - 2013'!K70-E79</f>
        <v>0</v>
      </c>
      <c r="AA79" s="727">
        <f>'ERZ - 2013'!U70-P79</f>
        <v>0</v>
      </c>
    </row>
    <row r="80" spans="1:27" x14ac:dyDescent="0.2">
      <c r="A80" s="201" t="s">
        <v>516</v>
      </c>
      <c r="B80" s="202" t="s">
        <v>524</v>
      </c>
      <c r="C80" s="204">
        <v>12</v>
      </c>
      <c r="D80" s="750" t="s">
        <v>525</v>
      </c>
      <c r="E80" s="206">
        <v>1700378.77</v>
      </c>
      <c r="F80" s="207">
        <v>334391.39</v>
      </c>
      <c r="G80" s="207">
        <v>108199.22</v>
      </c>
      <c r="H80" s="207"/>
      <c r="I80" s="207"/>
      <c r="J80" s="207">
        <v>0</v>
      </c>
      <c r="K80" s="207">
        <v>0</v>
      </c>
      <c r="L80" s="208">
        <f>SUM(E80:K80)</f>
        <v>2142969.3800000004</v>
      </c>
      <c r="M80" s="211" t="s">
        <v>519</v>
      </c>
      <c r="N80" s="211" t="s">
        <v>524</v>
      </c>
      <c r="O80" s="750" t="s">
        <v>526</v>
      </c>
      <c r="P80" s="199">
        <v>-595730.60000000009</v>
      </c>
      <c r="Q80" s="207">
        <v>-420802.39</v>
      </c>
      <c r="R80" s="207"/>
      <c r="S80" s="207"/>
      <c r="T80" s="207">
        <v>0</v>
      </c>
      <c r="U80" s="207">
        <v>0</v>
      </c>
      <c r="V80" s="207">
        <f>SUM(P80:U80)</f>
        <v>-1016532.9900000001</v>
      </c>
      <c r="W80" s="208">
        <f>L80+V80</f>
        <v>1126436.3900000001</v>
      </c>
      <c r="X80" s="751"/>
      <c r="Y80" s="728">
        <v>1611</v>
      </c>
      <c r="Z80" s="727">
        <f>'ERZ - 2013'!K71-E80</f>
        <v>0</v>
      </c>
      <c r="AA80" s="727">
        <f>'ERZ - 2013'!U71-P80</f>
        <v>0</v>
      </c>
    </row>
    <row r="81" spans="1:27" x14ac:dyDescent="0.2">
      <c r="A81" s="201" t="s">
        <v>516</v>
      </c>
      <c r="B81" s="202" t="s">
        <v>528</v>
      </c>
      <c r="C81" s="204">
        <v>12</v>
      </c>
      <c r="D81" s="750" t="s">
        <v>529</v>
      </c>
      <c r="E81" s="206">
        <v>3477556.2199999997</v>
      </c>
      <c r="F81" s="207">
        <v>0</v>
      </c>
      <c r="G81" s="207">
        <v>0</v>
      </c>
      <c r="H81" s="207"/>
      <c r="I81" s="207"/>
      <c r="J81" s="207">
        <v>0</v>
      </c>
      <c r="K81" s="207">
        <v>0</v>
      </c>
      <c r="L81" s="208">
        <f>SUM(E81:K81)</f>
        <v>3477556.2199999997</v>
      </c>
      <c r="M81" s="211" t="s">
        <v>519</v>
      </c>
      <c r="N81" s="211" t="s">
        <v>528</v>
      </c>
      <c r="O81" s="750" t="s">
        <v>530</v>
      </c>
      <c r="P81" s="199">
        <v>-1589476.51</v>
      </c>
      <c r="Q81" s="207">
        <v>-654354.20000000007</v>
      </c>
      <c r="R81" s="207"/>
      <c r="S81" s="207"/>
      <c r="T81" s="207">
        <v>0</v>
      </c>
      <c r="U81" s="207">
        <v>0</v>
      </c>
      <c r="V81" s="207">
        <f>SUM(P81:U81)</f>
        <v>-2243830.71</v>
      </c>
      <c r="W81" s="208">
        <f>L81+V81</f>
        <v>1233725.5099999998</v>
      </c>
      <c r="X81" s="751"/>
      <c r="Y81" s="728">
        <v>1611</v>
      </c>
      <c r="Z81" s="727">
        <f>'ERZ - 2013'!K72-E81</f>
        <v>0</v>
      </c>
      <c r="AA81" s="727">
        <f>'ERZ - 2013'!U72-P81</f>
        <v>0</v>
      </c>
    </row>
    <row r="82" spans="1:27" x14ac:dyDescent="0.2">
      <c r="A82" s="755" t="s">
        <v>470</v>
      </c>
      <c r="B82" s="756"/>
      <c r="C82" s="757"/>
      <c r="D82" s="267"/>
      <c r="E82" s="224">
        <f t="shared" ref="E82:L82" si="11">SUM(E77:E81)</f>
        <v>24280613.379999999</v>
      </c>
      <c r="F82" s="225">
        <f t="shared" si="11"/>
        <v>1184858.8999999999</v>
      </c>
      <c r="G82" s="225">
        <f t="shared" si="11"/>
        <v>920298.63</v>
      </c>
      <c r="H82" s="225">
        <f t="shared" si="11"/>
        <v>0</v>
      </c>
      <c r="I82" s="225">
        <f t="shared" si="11"/>
        <v>0</v>
      </c>
      <c r="J82" s="225">
        <f t="shared" si="11"/>
        <v>0</v>
      </c>
      <c r="K82" s="225">
        <f t="shared" si="11"/>
        <v>-19154.34</v>
      </c>
      <c r="L82" s="226">
        <f t="shared" si="11"/>
        <v>26366616.57</v>
      </c>
      <c r="M82" s="241"/>
      <c r="N82" s="227"/>
      <c r="O82" s="752"/>
      <c r="P82" s="224">
        <f t="shared" ref="P82:W82" si="12">SUM(P77:P81)</f>
        <v>-8137487.6899999995</v>
      </c>
      <c r="Q82" s="225">
        <f t="shared" si="12"/>
        <v>-3555543.1300000004</v>
      </c>
      <c r="R82" s="225">
        <f t="shared" si="12"/>
        <v>0</v>
      </c>
      <c r="S82" s="225">
        <f t="shared" si="12"/>
        <v>0</v>
      </c>
      <c r="T82" s="225">
        <f t="shared" si="12"/>
        <v>0</v>
      </c>
      <c r="U82" s="225">
        <f t="shared" si="12"/>
        <v>19154.34</v>
      </c>
      <c r="V82" s="225">
        <f t="shared" si="12"/>
        <v>-11673876.48</v>
      </c>
      <c r="W82" s="226">
        <f t="shared" si="12"/>
        <v>14692740.090000002</v>
      </c>
      <c r="X82" s="751"/>
      <c r="Y82" s="751"/>
    </row>
    <row r="83" spans="1:27" s="735" customFormat="1" x14ac:dyDescent="0.2">
      <c r="A83" s="747" t="s">
        <v>534</v>
      </c>
      <c r="C83" s="733"/>
      <c r="D83" s="750"/>
      <c r="E83" s="206"/>
      <c r="F83" s="207"/>
      <c r="G83" s="207"/>
      <c r="H83" s="207"/>
      <c r="I83" s="207"/>
      <c r="J83" s="207"/>
      <c r="K83" s="207"/>
      <c r="L83" s="208"/>
      <c r="M83" s="211"/>
      <c r="N83" s="211"/>
      <c r="O83" s="750"/>
      <c r="P83" s="199"/>
      <c r="Q83" s="207"/>
      <c r="R83" s="207"/>
      <c r="S83" s="207"/>
      <c r="T83" s="207"/>
      <c r="U83" s="207"/>
      <c r="V83" s="207"/>
      <c r="W83" s="208"/>
    </row>
    <row r="84" spans="1:27" x14ac:dyDescent="0.2">
      <c r="A84" s="754" t="s">
        <v>535</v>
      </c>
      <c r="C84" s="731">
        <v>91</v>
      </c>
      <c r="D84" s="750" t="s">
        <v>536</v>
      </c>
      <c r="E84" s="206">
        <v>0</v>
      </c>
      <c r="F84" s="207">
        <v>0</v>
      </c>
      <c r="G84" s="207"/>
      <c r="H84" s="207"/>
      <c r="I84" s="207"/>
      <c r="J84" s="207"/>
      <c r="K84" s="207"/>
      <c r="L84" s="208">
        <f>SUM(E84:K84)</f>
        <v>0</v>
      </c>
      <c r="M84" s="211"/>
      <c r="N84" s="211"/>
      <c r="O84" s="750"/>
      <c r="P84" s="199"/>
      <c r="Q84" s="207"/>
      <c r="R84" s="207"/>
      <c r="S84" s="207"/>
      <c r="T84" s="207"/>
      <c r="U84" s="207"/>
      <c r="V84" s="207"/>
      <c r="W84" s="208">
        <f>L84+V84</f>
        <v>0</v>
      </c>
      <c r="Y84" s="728">
        <v>0</v>
      </c>
      <c r="Z84" s="727">
        <f>'ERZ - 2013'!K75-E84</f>
        <v>0</v>
      </c>
      <c r="AA84" s="727">
        <f>'ERZ - 2013'!U75-P84</f>
        <v>0</v>
      </c>
    </row>
    <row r="85" spans="1:27" x14ac:dyDescent="0.2">
      <c r="A85" s="754" t="s">
        <v>537</v>
      </c>
      <c r="C85" s="731">
        <v>91</v>
      </c>
      <c r="D85" s="750" t="s">
        <v>538</v>
      </c>
      <c r="E85" s="206">
        <v>9863.83</v>
      </c>
      <c r="F85" s="207">
        <v>14075.83</v>
      </c>
      <c r="G85" s="207"/>
      <c r="H85" s="207"/>
      <c r="I85" s="207"/>
      <c r="J85" s="207"/>
      <c r="K85" s="207"/>
      <c r="L85" s="208">
        <f>SUM(E85:K85)</f>
        <v>23939.66</v>
      </c>
      <c r="M85" s="211"/>
      <c r="N85" s="211"/>
      <c r="O85" s="750"/>
      <c r="P85" s="199"/>
      <c r="Q85" s="207"/>
      <c r="R85" s="207"/>
      <c r="S85" s="207"/>
      <c r="T85" s="207"/>
      <c r="U85" s="207"/>
      <c r="V85" s="207"/>
      <c r="W85" s="208">
        <f>L85+V85</f>
        <v>23939.66</v>
      </c>
      <c r="Y85" s="728">
        <v>2055</v>
      </c>
      <c r="Z85" s="727">
        <f>'ERZ - 2013'!K76-E85</f>
        <v>0</v>
      </c>
      <c r="AA85" s="727">
        <f>'ERZ - 2013'!U76-P85</f>
        <v>0</v>
      </c>
    </row>
    <row r="86" spans="1:27" x14ac:dyDescent="0.2">
      <c r="A86" s="754" t="s">
        <v>545</v>
      </c>
      <c r="C86" s="731">
        <v>95</v>
      </c>
      <c r="D86" s="750" t="s">
        <v>546</v>
      </c>
      <c r="E86" s="206">
        <v>1176703.44</v>
      </c>
      <c r="F86" s="207">
        <v>415835.94</v>
      </c>
      <c r="G86" s="207"/>
      <c r="H86" s="207"/>
      <c r="I86" s="207"/>
      <c r="J86" s="207"/>
      <c r="K86" s="207"/>
      <c r="L86" s="208">
        <f>SUM(E86:K86)</f>
        <v>1592539.38</v>
      </c>
      <c r="M86" s="211"/>
      <c r="N86" s="211"/>
      <c r="O86" s="750"/>
      <c r="P86" s="199"/>
      <c r="Q86" s="207"/>
      <c r="R86" s="207"/>
      <c r="S86" s="207"/>
      <c r="T86" s="207"/>
      <c r="U86" s="207"/>
      <c r="V86" s="207"/>
      <c r="W86" s="208">
        <f>L86+V86</f>
        <v>1592539.38</v>
      </c>
      <c r="Y86" s="728">
        <v>2055</v>
      </c>
      <c r="Z86" s="727">
        <f>'ERZ - 2013'!K77-E86</f>
        <v>0</v>
      </c>
      <c r="AA86" s="727">
        <f>'ERZ - 2013'!U77-P86</f>
        <v>0</v>
      </c>
    </row>
    <row r="87" spans="1:27" x14ac:dyDescent="0.2">
      <c r="A87" s="754" t="s">
        <v>630</v>
      </c>
      <c r="C87" s="731">
        <v>95</v>
      </c>
      <c r="D87" s="235" t="s">
        <v>631</v>
      </c>
      <c r="E87" s="206">
        <v>0</v>
      </c>
      <c r="F87" s="207">
        <v>0</v>
      </c>
      <c r="G87" s="207"/>
      <c r="H87" s="207"/>
      <c r="I87" s="207"/>
      <c r="J87" s="207"/>
      <c r="K87" s="207"/>
      <c r="L87" s="208">
        <f>SUM(E87:K87)</f>
        <v>0</v>
      </c>
      <c r="M87" s="211"/>
      <c r="N87" s="211"/>
      <c r="O87" s="750"/>
      <c r="P87" s="199"/>
      <c r="Q87" s="207"/>
      <c r="R87" s="207"/>
      <c r="S87" s="207"/>
      <c r="T87" s="207"/>
      <c r="U87" s="207"/>
      <c r="V87" s="207"/>
      <c r="W87" s="208">
        <f>L87+V87</f>
        <v>0</v>
      </c>
      <c r="Y87" s="728" t="e">
        <v>#N/A</v>
      </c>
      <c r="Z87" s="727">
        <f>'ERZ - 2013'!K78-E87</f>
        <v>0</v>
      </c>
      <c r="AA87" s="727">
        <f>'ERZ - 2013'!U78-P87</f>
        <v>0</v>
      </c>
    </row>
    <row r="88" spans="1:27" x14ac:dyDescent="0.2">
      <c r="A88" s="755" t="s">
        <v>470</v>
      </c>
      <c r="B88" s="756"/>
      <c r="C88" s="757"/>
      <c r="D88" s="267"/>
      <c r="E88" s="224">
        <f t="shared" ref="E88:L88" si="13">SUM(E84:E87)</f>
        <v>1186567.27</v>
      </c>
      <c r="F88" s="225">
        <f t="shared" si="13"/>
        <v>429911.77</v>
      </c>
      <c r="G88" s="225">
        <f t="shared" si="13"/>
        <v>0</v>
      </c>
      <c r="H88" s="225">
        <f t="shared" si="13"/>
        <v>0</v>
      </c>
      <c r="I88" s="225">
        <f t="shared" si="13"/>
        <v>0</v>
      </c>
      <c r="J88" s="225">
        <f t="shared" si="13"/>
        <v>0</v>
      </c>
      <c r="K88" s="225">
        <f t="shared" si="13"/>
        <v>0</v>
      </c>
      <c r="L88" s="226">
        <f t="shared" si="13"/>
        <v>1616479.0399999998</v>
      </c>
      <c r="M88" s="241"/>
      <c r="N88" s="227"/>
      <c r="O88" s="752"/>
      <c r="P88" s="224">
        <f t="shared" ref="P88:W88" si="14">SUM(P84:P87)</f>
        <v>0</v>
      </c>
      <c r="Q88" s="225">
        <f t="shared" si="14"/>
        <v>0</v>
      </c>
      <c r="R88" s="225">
        <f t="shared" si="14"/>
        <v>0</v>
      </c>
      <c r="S88" s="225">
        <f t="shared" si="14"/>
        <v>0</v>
      </c>
      <c r="T88" s="225">
        <f t="shared" si="14"/>
        <v>0</v>
      </c>
      <c r="U88" s="225">
        <f t="shared" si="14"/>
        <v>0</v>
      </c>
      <c r="V88" s="225">
        <f t="shared" si="14"/>
        <v>0</v>
      </c>
      <c r="W88" s="226">
        <f t="shared" si="14"/>
        <v>1616479.0399999998</v>
      </c>
    </row>
    <row r="89" spans="1:27" x14ac:dyDescent="0.2">
      <c r="A89" s="243" t="s">
        <v>547</v>
      </c>
      <c r="B89" s="756"/>
      <c r="C89" s="757"/>
      <c r="D89" s="756"/>
      <c r="E89" s="247">
        <f t="shared" ref="E89:L89" si="15">E82+E88</f>
        <v>25467180.649999999</v>
      </c>
      <c r="F89" s="248">
        <f t="shared" si="15"/>
        <v>1614770.67</v>
      </c>
      <c r="G89" s="248">
        <f t="shared" si="15"/>
        <v>920298.63</v>
      </c>
      <c r="H89" s="248">
        <f t="shared" si="15"/>
        <v>0</v>
      </c>
      <c r="I89" s="248">
        <f t="shared" si="15"/>
        <v>0</v>
      </c>
      <c r="J89" s="248">
        <f t="shared" si="15"/>
        <v>0</v>
      </c>
      <c r="K89" s="248">
        <f t="shared" si="15"/>
        <v>-19154.34</v>
      </c>
      <c r="L89" s="249">
        <f t="shared" si="15"/>
        <v>27983095.609999999</v>
      </c>
      <c r="M89" s="250"/>
      <c r="N89" s="251"/>
      <c r="O89" s="758"/>
      <c r="P89" s="247">
        <f t="shared" ref="P89:W89" si="16">P82+P88</f>
        <v>-8137487.6899999995</v>
      </c>
      <c r="Q89" s="248">
        <f t="shared" si="16"/>
        <v>-3555543.1300000004</v>
      </c>
      <c r="R89" s="248">
        <f t="shared" si="16"/>
        <v>0</v>
      </c>
      <c r="S89" s="248">
        <f t="shared" si="16"/>
        <v>0</v>
      </c>
      <c r="T89" s="248">
        <f t="shared" si="16"/>
        <v>0</v>
      </c>
      <c r="U89" s="248">
        <f t="shared" si="16"/>
        <v>19154.34</v>
      </c>
      <c r="V89" s="248">
        <f t="shared" si="16"/>
        <v>-11673876.48</v>
      </c>
      <c r="W89" s="249">
        <f t="shared" si="16"/>
        <v>16309219.130000001</v>
      </c>
    </row>
    <row r="90" spans="1:27" s="729" customFormat="1" ht="13.5" thickBot="1" x14ac:dyDescent="0.25">
      <c r="A90" s="761" t="s">
        <v>548</v>
      </c>
      <c r="B90" s="762"/>
      <c r="C90" s="763"/>
      <c r="D90" s="762"/>
      <c r="E90" s="274">
        <f t="shared" ref="E90:L90" si="17">+E89+E74</f>
        <v>621212634.63999987</v>
      </c>
      <c r="F90" s="275">
        <f t="shared" si="17"/>
        <v>51850369.539999992</v>
      </c>
      <c r="G90" s="275">
        <f t="shared" si="17"/>
        <v>1307265.52</v>
      </c>
      <c r="H90" s="275">
        <f t="shared" si="17"/>
        <v>0</v>
      </c>
      <c r="I90" s="275">
        <f t="shared" si="17"/>
        <v>-1773593.0099999998</v>
      </c>
      <c r="J90" s="275">
        <f t="shared" si="17"/>
        <v>-217393.68</v>
      </c>
      <c r="K90" s="275">
        <f t="shared" si="17"/>
        <v>-1816622.96</v>
      </c>
      <c r="L90" s="276">
        <f t="shared" si="17"/>
        <v>670562660.04999995</v>
      </c>
      <c r="M90" s="277"/>
      <c r="N90" s="278"/>
      <c r="O90" s="764"/>
      <c r="P90" s="274">
        <f t="shared" ref="P90:W90" si="18">+P89+P74</f>
        <v>-72534077.63000001</v>
      </c>
      <c r="Q90" s="275">
        <f t="shared" si="18"/>
        <v>-27980179.260000002</v>
      </c>
      <c r="R90" s="275">
        <f t="shared" si="18"/>
        <v>0</v>
      </c>
      <c r="S90" s="275">
        <f t="shared" si="18"/>
        <v>325198.74</v>
      </c>
      <c r="T90" s="275">
        <f t="shared" si="18"/>
        <v>142798.69</v>
      </c>
      <c r="U90" s="275">
        <f t="shared" si="18"/>
        <v>1816622.96</v>
      </c>
      <c r="V90" s="275">
        <f t="shared" si="18"/>
        <v>-98229636.499999985</v>
      </c>
      <c r="W90" s="276">
        <f t="shared" si="18"/>
        <v>572333023.54999983</v>
      </c>
    </row>
    <row r="91" spans="1:27" ht="13.5" thickTop="1" x14ac:dyDescent="0.2">
      <c r="A91" s="765"/>
      <c r="E91" s="766"/>
      <c r="J91" s="750"/>
      <c r="K91" s="750"/>
      <c r="L91" s="767"/>
      <c r="M91" s="211"/>
      <c r="N91" s="211"/>
      <c r="O91" s="750"/>
      <c r="P91" s="199"/>
      <c r="Q91" s="207"/>
      <c r="R91" s="207"/>
      <c r="S91" s="207"/>
      <c r="T91" s="207"/>
      <c r="U91" s="207"/>
      <c r="V91" s="207"/>
      <c r="W91" s="208"/>
    </row>
    <row r="92" spans="1:27" x14ac:dyDescent="0.2">
      <c r="A92" s="747" t="s">
        <v>84</v>
      </c>
      <c r="E92" s="766"/>
      <c r="L92" s="767"/>
      <c r="M92" s="211"/>
      <c r="N92" s="211"/>
      <c r="O92" s="750"/>
      <c r="P92" s="199"/>
      <c r="Q92" s="207"/>
      <c r="R92" s="207"/>
      <c r="S92" s="207"/>
      <c r="T92" s="207"/>
      <c r="U92" s="207"/>
      <c r="V92" s="207"/>
      <c r="W92" s="208"/>
    </row>
    <row r="93" spans="1:27" x14ac:dyDescent="0.2">
      <c r="A93" s="754" t="s">
        <v>549</v>
      </c>
      <c r="D93" s="750" t="s">
        <v>550</v>
      </c>
      <c r="E93" s="206">
        <v>-53433.159999999996</v>
      </c>
      <c r="F93" s="207">
        <v>0</v>
      </c>
      <c r="G93" s="207"/>
      <c r="H93" s="207"/>
      <c r="I93" s="207"/>
      <c r="J93" s="207"/>
      <c r="K93" s="207"/>
      <c r="L93" s="208">
        <f t="shared" ref="L93:L104" si="19">SUM(E93:K93)</f>
        <v>-53433.159999999996</v>
      </c>
      <c r="M93" s="211" t="s">
        <v>551</v>
      </c>
      <c r="N93" s="211"/>
      <c r="O93" s="750" t="s">
        <v>552</v>
      </c>
      <c r="P93" s="199">
        <v>2676.0699999999997</v>
      </c>
      <c r="Q93" s="207">
        <v>1187.4000000000001</v>
      </c>
      <c r="R93" s="207"/>
      <c r="S93" s="207"/>
      <c r="T93" s="207"/>
      <c r="U93" s="207"/>
      <c r="V93" s="207">
        <f t="shared" ref="V93:V104" si="20">SUM(P93:U93)</f>
        <v>3863.47</v>
      </c>
      <c r="W93" s="208">
        <f t="shared" ref="W93:W104" si="21">L93+V93</f>
        <v>-49569.689999999995</v>
      </c>
      <c r="Y93" s="728">
        <v>2440</v>
      </c>
      <c r="Z93" s="727">
        <f>'ERZ - 2013'!K85-E93</f>
        <v>0</v>
      </c>
      <c r="AA93" s="727">
        <f>'ERZ - 2013'!U85-P93</f>
        <v>0</v>
      </c>
    </row>
    <row r="94" spans="1:27" x14ac:dyDescent="0.2">
      <c r="A94" s="754" t="s">
        <v>553</v>
      </c>
      <c r="D94" s="750" t="s">
        <v>554</v>
      </c>
      <c r="E94" s="206">
        <v>-2389442.29</v>
      </c>
      <c r="F94" s="207">
        <v>-489301.64</v>
      </c>
      <c r="G94" s="207"/>
      <c r="H94" s="207"/>
      <c r="I94" s="207"/>
      <c r="J94" s="207"/>
      <c r="K94" s="207"/>
      <c r="L94" s="208">
        <f t="shared" si="19"/>
        <v>-2878743.93</v>
      </c>
      <c r="M94" s="211" t="s">
        <v>555</v>
      </c>
      <c r="N94" s="211"/>
      <c r="O94" s="750" t="s">
        <v>556</v>
      </c>
      <c r="P94" s="199">
        <v>82898.209999999992</v>
      </c>
      <c r="Q94" s="207">
        <v>47892.6</v>
      </c>
      <c r="R94" s="207"/>
      <c r="S94" s="207"/>
      <c r="T94" s="207"/>
      <c r="U94" s="207"/>
      <c r="V94" s="207">
        <f t="shared" si="20"/>
        <v>130790.81</v>
      </c>
      <c r="W94" s="208">
        <f t="shared" si="21"/>
        <v>-2747953.12</v>
      </c>
      <c r="Y94" s="728">
        <v>2440</v>
      </c>
      <c r="Z94" s="727">
        <f>'ERZ - 2013'!K86-E94</f>
        <v>0</v>
      </c>
      <c r="AA94" s="727">
        <f>'ERZ - 2013'!U86-P94</f>
        <v>0</v>
      </c>
    </row>
    <row r="95" spans="1:27" x14ac:dyDescent="0.2">
      <c r="A95" s="754" t="s">
        <v>557</v>
      </c>
      <c r="D95" s="750" t="s">
        <v>558</v>
      </c>
      <c r="E95" s="206">
        <v>-594898.61</v>
      </c>
      <c r="F95" s="207">
        <v>-142229.78</v>
      </c>
      <c r="G95" s="207"/>
      <c r="H95" s="207"/>
      <c r="I95" s="207"/>
      <c r="J95" s="207"/>
      <c r="K95" s="207"/>
      <c r="L95" s="208">
        <f t="shared" si="19"/>
        <v>-737128.39</v>
      </c>
      <c r="M95" s="211" t="s">
        <v>559</v>
      </c>
      <c r="N95" s="211"/>
      <c r="O95" s="750" t="s">
        <v>560</v>
      </c>
      <c r="P95" s="199">
        <v>17933.47</v>
      </c>
      <c r="Q95" s="207">
        <v>14800.31</v>
      </c>
      <c r="R95" s="207"/>
      <c r="S95" s="207"/>
      <c r="T95" s="207"/>
      <c r="U95" s="207"/>
      <c r="V95" s="207">
        <f t="shared" si="20"/>
        <v>32733.78</v>
      </c>
      <c r="W95" s="208">
        <f t="shared" si="21"/>
        <v>-704394.61</v>
      </c>
      <c r="Y95" s="728">
        <v>2440</v>
      </c>
      <c r="Z95" s="727">
        <f>'ERZ - 2013'!K87-E95</f>
        <v>0</v>
      </c>
      <c r="AA95" s="727">
        <f>'ERZ - 2013'!U87-P95</f>
        <v>0</v>
      </c>
    </row>
    <row r="96" spans="1:27" x14ac:dyDescent="0.2">
      <c r="A96" s="754" t="s">
        <v>561</v>
      </c>
      <c r="D96" s="750" t="s">
        <v>562</v>
      </c>
      <c r="E96" s="206">
        <v>-276847.18</v>
      </c>
      <c r="F96" s="207">
        <v>-56241.58</v>
      </c>
      <c r="G96" s="207"/>
      <c r="H96" s="207"/>
      <c r="I96" s="207"/>
      <c r="J96" s="207"/>
      <c r="K96" s="207"/>
      <c r="L96" s="208">
        <f t="shared" si="19"/>
        <v>-333088.76</v>
      </c>
      <c r="M96" s="211" t="s">
        <v>563</v>
      </c>
      <c r="N96" s="211"/>
      <c r="O96" s="750" t="s">
        <v>564</v>
      </c>
      <c r="P96" s="199">
        <v>13223.91</v>
      </c>
      <c r="Q96" s="207">
        <v>7624.2</v>
      </c>
      <c r="R96" s="207"/>
      <c r="S96" s="207"/>
      <c r="T96" s="207"/>
      <c r="U96" s="207"/>
      <c r="V96" s="207">
        <f t="shared" si="20"/>
        <v>20848.11</v>
      </c>
      <c r="W96" s="208">
        <f t="shared" si="21"/>
        <v>-312240.65000000002</v>
      </c>
      <c r="Y96" s="728">
        <v>2440</v>
      </c>
      <c r="Z96" s="727">
        <f>'ERZ - 2013'!K88-E96</f>
        <v>0</v>
      </c>
      <c r="AA96" s="727">
        <f>'ERZ - 2013'!U88-P96</f>
        <v>0</v>
      </c>
    </row>
    <row r="97" spans="1:27" x14ac:dyDescent="0.2">
      <c r="A97" s="754" t="s">
        <v>565</v>
      </c>
      <c r="D97" s="750" t="s">
        <v>566</v>
      </c>
      <c r="E97" s="206">
        <v>-3662843.51</v>
      </c>
      <c r="F97" s="207">
        <v>-1774576.3</v>
      </c>
      <c r="G97" s="207"/>
      <c r="H97" s="207"/>
      <c r="I97" s="207"/>
      <c r="J97" s="207"/>
      <c r="K97" s="207"/>
      <c r="L97" s="208">
        <f t="shared" si="19"/>
        <v>-5437419.8099999996</v>
      </c>
      <c r="M97" s="211" t="s">
        <v>567</v>
      </c>
      <c r="N97" s="211"/>
      <c r="O97" s="750" t="s">
        <v>568</v>
      </c>
      <c r="P97" s="199">
        <v>134683.34</v>
      </c>
      <c r="Q97" s="207">
        <v>113753.29</v>
      </c>
      <c r="R97" s="207"/>
      <c r="S97" s="207"/>
      <c r="T97" s="207"/>
      <c r="U97" s="207"/>
      <c r="V97" s="207">
        <f t="shared" si="20"/>
        <v>248436.63</v>
      </c>
      <c r="W97" s="208">
        <f t="shared" si="21"/>
        <v>-5188983.18</v>
      </c>
      <c r="Y97" s="728">
        <v>2440</v>
      </c>
      <c r="Z97" s="727">
        <f>'ERZ - 2013'!K89-E97</f>
        <v>0</v>
      </c>
      <c r="AA97" s="727">
        <f>'ERZ - 2013'!U89-P97</f>
        <v>0</v>
      </c>
    </row>
    <row r="98" spans="1:27" x14ac:dyDescent="0.2">
      <c r="A98" s="754" t="s">
        <v>569</v>
      </c>
      <c r="D98" s="750" t="s">
        <v>617</v>
      </c>
      <c r="E98" s="206">
        <v>-310687.96999999997</v>
      </c>
      <c r="F98" s="207">
        <v>-202443.88</v>
      </c>
      <c r="G98" s="207"/>
      <c r="H98" s="207"/>
      <c r="I98" s="207"/>
      <c r="J98" s="207"/>
      <c r="K98" s="207"/>
      <c r="L98" s="208">
        <f t="shared" si="19"/>
        <v>-513131.85</v>
      </c>
      <c r="M98" s="211" t="s">
        <v>571</v>
      </c>
      <c r="N98" s="211"/>
      <c r="O98" s="750" t="s">
        <v>618</v>
      </c>
      <c r="P98" s="199">
        <v>13397.14</v>
      </c>
      <c r="Q98" s="207">
        <v>11768.86</v>
      </c>
      <c r="R98" s="207"/>
      <c r="S98" s="207"/>
      <c r="T98" s="207"/>
      <c r="U98" s="207"/>
      <c r="V98" s="207">
        <f t="shared" si="20"/>
        <v>25166</v>
      </c>
      <c r="W98" s="208">
        <f t="shared" si="21"/>
        <v>-487965.85</v>
      </c>
      <c r="Y98" s="728">
        <v>2440</v>
      </c>
      <c r="Z98" s="727">
        <f>'ERZ - 2013'!K90-E98</f>
        <v>0</v>
      </c>
      <c r="AA98" s="727">
        <f>'ERZ - 2013'!U90-P98</f>
        <v>0</v>
      </c>
    </row>
    <row r="99" spans="1:27" x14ac:dyDescent="0.2">
      <c r="A99" s="754" t="s">
        <v>573</v>
      </c>
      <c r="D99" s="750" t="s">
        <v>574</v>
      </c>
      <c r="E99" s="206">
        <v>-1090705.05</v>
      </c>
      <c r="F99" s="207">
        <v>-725766.48</v>
      </c>
      <c r="G99" s="207"/>
      <c r="H99" s="207"/>
      <c r="I99" s="207"/>
      <c r="J99" s="207"/>
      <c r="K99" s="207"/>
      <c r="L99" s="208">
        <f t="shared" si="19"/>
        <v>-1816471.53</v>
      </c>
      <c r="M99" s="211" t="s">
        <v>575</v>
      </c>
      <c r="N99" s="211"/>
      <c r="O99" s="750" t="s">
        <v>576</v>
      </c>
      <c r="P99" s="199">
        <v>31565.85</v>
      </c>
      <c r="Q99" s="207">
        <v>29071.759999999998</v>
      </c>
      <c r="R99" s="207"/>
      <c r="S99" s="207"/>
      <c r="T99" s="207"/>
      <c r="U99" s="207"/>
      <c r="V99" s="207">
        <f t="shared" si="20"/>
        <v>60637.61</v>
      </c>
      <c r="W99" s="208">
        <f t="shared" si="21"/>
        <v>-1755833.92</v>
      </c>
      <c r="Y99" s="728">
        <v>2440</v>
      </c>
      <c r="Z99" s="727">
        <f>'ERZ - 2013'!K91-E99</f>
        <v>0</v>
      </c>
      <c r="AA99" s="727">
        <f>'ERZ - 2013'!U91-P99</f>
        <v>0</v>
      </c>
    </row>
    <row r="100" spans="1:27" x14ac:dyDescent="0.2">
      <c r="A100" s="754" t="s">
        <v>577</v>
      </c>
      <c r="D100" s="750" t="s">
        <v>578</v>
      </c>
      <c r="E100" s="206">
        <v>-394613.25</v>
      </c>
      <c r="F100" s="207">
        <v>-264593.78000000003</v>
      </c>
      <c r="G100" s="207"/>
      <c r="H100" s="207"/>
      <c r="I100" s="207"/>
      <c r="J100" s="207"/>
      <c r="K100" s="207"/>
      <c r="L100" s="208">
        <f t="shared" si="19"/>
        <v>-659207.03</v>
      </c>
      <c r="M100" s="211" t="s">
        <v>579</v>
      </c>
      <c r="N100" s="211"/>
      <c r="O100" s="750" t="s">
        <v>580</v>
      </c>
      <c r="P100" s="199">
        <v>29314.28</v>
      </c>
      <c r="Q100" s="207">
        <v>26345.48</v>
      </c>
      <c r="R100" s="207"/>
      <c r="S100" s="207"/>
      <c r="T100" s="207"/>
      <c r="U100" s="207"/>
      <c r="V100" s="207">
        <f t="shared" si="20"/>
        <v>55659.759999999995</v>
      </c>
      <c r="W100" s="208">
        <f t="shared" si="21"/>
        <v>-603547.27</v>
      </c>
      <c r="Y100" s="728">
        <v>2440</v>
      </c>
      <c r="Z100" s="727">
        <f>'ERZ - 2013'!K92-E100</f>
        <v>0</v>
      </c>
      <c r="AA100" s="727">
        <f>'ERZ - 2013'!U92-P100</f>
        <v>0</v>
      </c>
    </row>
    <row r="101" spans="1:27" x14ac:dyDescent="0.2">
      <c r="A101" s="754" t="s">
        <v>581</v>
      </c>
      <c r="D101" s="750" t="s">
        <v>582</v>
      </c>
      <c r="E101" s="206">
        <v>-714.01</v>
      </c>
      <c r="F101" s="207">
        <v>0</v>
      </c>
      <c r="G101" s="207"/>
      <c r="H101" s="207"/>
      <c r="I101" s="207"/>
      <c r="J101" s="207"/>
      <c r="K101" s="207"/>
      <c r="L101" s="208">
        <f t="shared" si="19"/>
        <v>-714.01</v>
      </c>
      <c r="M101" s="211" t="s">
        <v>583</v>
      </c>
      <c r="N101" s="211"/>
      <c r="O101" s="750" t="s">
        <v>584</v>
      </c>
      <c r="P101" s="199">
        <v>42.839999999999996</v>
      </c>
      <c r="Q101" s="207">
        <v>28.56</v>
      </c>
      <c r="R101" s="207"/>
      <c r="S101" s="207"/>
      <c r="T101" s="207"/>
      <c r="U101" s="207"/>
      <c r="V101" s="207">
        <f t="shared" si="20"/>
        <v>71.399999999999991</v>
      </c>
      <c r="W101" s="208">
        <f t="shared" si="21"/>
        <v>-642.61</v>
      </c>
      <c r="Y101" s="728">
        <v>2440</v>
      </c>
      <c r="Z101" s="727">
        <f>'ERZ - 2013'!K93-E101</f>
        <v>0</v>
      </c>
      <c r="AA101" s="727">
        <f>'ERZ - 2013'!U93-P101</f>
        <v>0</v>
      </c>
    </row>
    <row r="102" spans="1:27" x14ac:dyDescent="0.2">
      <c r="A102" s="754" t="s">
        <v>585</v>
      </c>
      <c r="D102" s="750" t="s">
        <v>586</v>
      </c>
      <c r="E102" s="206">
        <v>-831.85</v>
      </c>
      <c r="F102" s="207">
        <v>0</v>
      </c>
      <c r="G102" s="207"/>
      <c r="H102" s="207"/>
      <c r="I102" s="207"/>
      <c r="J102" s="207"/>
      <c r="K102" s="207"/>
      <c r="L102" s="208">
        <f t="shared" si="19"/>
        <v>-831.85</v>
      </c>
      <c r="M102" s="211" t="s">
        <v>587</v>
      </c>
      <c r="N102" s="211"/>
      <c r="O102" s="750" t="s">
        <v>588</v>
      </c>
      <c r="P102" s="199">
        <v>28.24</v>
      </c>
      <c r="Q102" s="207">
        <v>23.76</v>
      </c>
      <c r="R102" s="207"/>
      <c r="S102" s="207"/>
      <c r="T102" s="207"/>
      <c r="U102" s="207"/>
      <c r="V102" s="207">
        <f t="shared" si="20"/>
        <v>52</v>
      </c>
      <c r="W102" s="208">
        <f t="shared" si="21"/>
        <v>-779.85</v>
      </c>
      <c r="Y102" s="728">
        <v>2440</v>
      </c>
      <c r="Z102" s="727">
        <f>'ERZ - 2013'!K94-E102</f>
        <v>0</v>
      </c>
      <c r="AA102" s="727">
        <f>'ERZ - 2013'!U94-P102</f>
        <v>0</v>
      </c>
    </row>
    <row r="103" spans="1:27" x14ac:dyDescent="0.2">
      <c r="A103" s="201" t="s">
        <v>589</v>
      </c>
      <c r="B103" s="202" t="s">
        <v>340</v>
      </c>
      <c r="D103" s="202" t="s">
        <v>590</v>
      </c>
      <c r="E103" s="206">
        <v>-2240196</v>
      </c>
      <c r="F103" s="207">
        <v>0</v>
      </c>
      <c r="G103" s="207"/>
      <c r="H103" s="207"/>
      <c r="I103" s="207"/>
      <c r="J103" s="207"/>
      <c r="K103" s="207"/>
      <c r="L103" s="208">
        <f t="shared" si="19"/>
        <v>-2240196</v>
      </c>
      <c r="M103" s="211" t="s">
        <v>591</v>
      </c>
      <c r="N103" s="211"/>
      <c r="O103" s="750" t="s">
        <v>592</v>
      </c>
      <c r="P103" s="199">
        <v>28002.45</v>
      </c>
      <c r="Q103" s="207">
        <v>56004.9</v>
      </c>
      <c r="R103" s="207"/>
      <c r="S103" s="207"/>
      <c r="T103" s="207"/>
      <c r="U103" s="207"/>
      <c r="V103" s="207">
        <f t="shared" si="20"/>
        <v>84007.35</v>
      </c>
      <c r="W103" s="208">
        <f t="shared" si="21"/>
        <v>-2156188.65</v>
      </c>
      <c r="Y103" s="728">
        <v>2440</v>
      </c>
      <c r="Z103" s="727">
        <f>'ERZ - 2013'!K95-E103</f>
        <v>0</v>
      </c>
      <c r="AA103" s="727">
        <f>'ERZ - 2013'!U95-P103</f>
        <v>0</v>
      </c>
    </row>
    <row r="104" spans="1:27" x14ac:dyDescent="0.2">
      <c r="A104" s="201" t="s">
        <v>593</v>
      </c>
      <c r="B104" s="202" t="s">
        <v>340</v>
      </c>
      <c r="D104" s="750" t="s">
        <v>594</v>
      </c>
      <c r="E104" s="206">
        <v>-79800</v>
      </c>
      <c r="F104" s="207">
        <v>-134270</v>
      </c>
      <c r="G104" s="207"/>
      <c r="H104" s="207"/>
      <c r="I104" s="207"/>
      <c r="J104" s="207"/>
      <c r="K104" s="207"/>
      <c r="L104" s="208">
        <f t="shared" si="19"/>
        <v>-214070</v>
      </c>
      <c r="M104" s="211" t="s">
        <v>595</v>
      </c>
      <c r="N104" s="211"/>
      <c r="O104" s="750" t="s">
        <v>596</v>
      </c>
      <c r="P104" s="199">
        <v>2983.33</v>
      </c>
      <c r="Q104" s="207">
        <v>9795.67</v>
      </c>
      <c r="R104" s="207"/>
      <c r="S104" s="207"/>
      <c r="T104" s="207"/>
      <c r="U104" s="207"/>
      <c r="V104" s="207">
        <f t="shared" si="20"/>
        <v>12779</v>
      </c>
      <c r="W104" s="208">
        <f t="shared" si="21"/>
        <v>-201291</v>
      </c>
      <c r="Y104" s="728">
        <v>1531</v>
      </c>
      <c r="Z104" s="727">
        <f>'ERZ - 2013'!K96-E104</f>
        <v>0</v>
      </c>
      <c r="AA104" s="727">
        <f>'ERZ - 2013'!U96-P104</f>
        <v>0</v>
      </c>
    </row>
    <row r="105" spans="1:27" x14ac:dyDescent="0.2">
      <c r="A105" s="747" t="s">
        <v>597</v>
      </c>
      <c r="E105" s="206"/>
      <c r="F105" s="207"/>
      <c r="G105" s="207"/>
      <c r="H105" s="207"/>
      <c r="I105" s="207"/>
      <c r="J105" s="207"/>
      <c r="K105" s="207"/>
      <c r="L105" s="208"/>
      <c r="M105" s="211"/>
      <c r="N105" s="211"/>
      <c r="O105" s="750"/>
      <c r="P105" s="199"/>
      <c r="Q105" s="207"/>
      <c r="R105" s="207"/>
      <c r="S105" s="207"/>
      <c r="T105" s="207"/>
      <c r="U105" s="207"/>
      <c r="V105" s="207"/>
      <c r="W105" s="208"/>
      <c r="Y105" s="728">
        <v>0</v>
      </c>
    </row>
    <row r="106" spans="1:27" x14ac:dyDescent="0.2">
      <c r="A106" s="754" t="s">
        <v>598</v>
      </c>
      <c r="B106" s="768"/>
      <c r="D106" s="768" t="s">
        <v>600</v>
      </c>
      <c r="E106" s="206">
        <v>-306702.67999999993</v>
      </c>
      <c r="F106" s="207">
        <v>-33806.359999999986</v>
      </c>
      <c r="G106" s="207"/>
      <c r="H106" s="207"/>
      <c r="I106" s="207"/>
      <c r="J106" s="207"/>
      <c r="K106" s="207"/>
      <c r="L106" s="208">
        <f>SUM(E106:K106)</f>
        <v>-340509.03999999992</v>
      </c>
      <c r="M106" s="211"/>
      <c r="N106" s="211"/>
      <c r="O106" s="750"/>
      <c r="P106" s="199"/>
      <c r="Q106" s="207"/>
      <c r="R106" s="207"/>
      <c r="S106" s="207"/>
      <c r="T106" s="207"/>
      <c r="U106" s="207"/>
      <c r="V106" s="207"/>
      <c r="W106" s="208">
        <f>L106+V106</f>
        <v>-340509.03999999992</v>
      </c>
      <c r="Y106" s="728" t="s">
        <v>71</v>
      </c>
      <c r="Z106" s="727">
        <f>'ERZ - 2013'!K98-E106</f>
        <v>0</v>
      </c>
      <c r="AA106" s="727">
        <f>'ERZ - 2013'!U98-P106</f>
        <v>0</v>
      </c>
    </row>
    <row r="107" spans="1:27" x14ac:dyDescent="0.2">
      <c r="A107" s="754" t="s">
        <v>601</v>
      </c>
      <c r="B107" s="768"/>
      <c r="D107" s="768" t="s">
        <v>602</v>
      </c>
      <c r="E107" s="206">
        <v>-142304.9499999996</v>
      </c>
      <c r="F107" s="207">
        <v>-217431.68000000017</v>
      </c>
      <c r="G107" s="207"/>
      <c r="H107" s="207"/>
      <c r="I107" s="207"/>
      <c r="J107" s="207"/>
      <c r="K107" s="207"/>
      <c r="L107" s="208">
        <f>SUM(E107:K107)</f>
        <v>-359736.62999999977</v>
      </c>
      <c r="M107" s="211"/>
      <c r="N107" s="211"/>
      <c r="O107" s="750"/>
      <c r="P107" s="199"/>
      <c r="Q107" s="207"/>
      <c r="R107" s="207"/>
      <c r="S107" s="207"/>
      <c r="T107" s="207"/>
      <c r="U107" s="207"/>
      <c r="V107" s="207"/>
      <c r="W107" s="208">
        <f>L107+V107</f>
        <v>-359736.62999999977</v>
      </c>
      <c r="Y107" s="728" t="s">
        <v>71</v>
      </c>
      <c r="Z107" s="727">
        <f>'ERZ - 2013'!K99-E107</f>
        <v>0</v>
      </c>
      <c r="AA107" s="727">
        <f>'ERZ - 2013'!U99-P107</f>
        <v>0</v>
      </c>
    </row>
    <row r="108" spans="1:27" x14ac:dyDescent="0.2">
      <c r="A108" s="769" t="s">
        <v>603</v>
      </c>
      <c r="B108" s="768"/>
      <c r="D108" s="768" t="s">
        <v>605</v>
      </c>
      <c r="E108" s="206">
        <v>-145937.1</v>
      </c>
      <c r="F108" s="207">
        <v>-97552.16</v>
      </c>
      <c r="G108" s="207"/>
      <c r="H108" s="207"/>
      <c r="I108" s="207"/>
      <c r="J108" s="207"/>
      <c r="K108" s="207"/>
      <c r="L108" s="208">
        <f>SUM(E108:K108)</f>
        <v>-243489.26</v>
      </c>
      <c r="M108" s="211"/>
      <c r="N108" s="211"/>
      <c r="O108" s="750"/>
      <c r="P108" s="199"/>
      <c r="Q108" s="207"/>
      <c r="R108" s="207"/>
      <c r="S108" s="207"/>
      <c r="T108" s="207"/>
      <c r="U108" s="207"/>
      <c r="V108" s="207"/>
      <c r="W108" s="208">
        <f>L108+V108</f>
        <v>-243489.26</v>
      </c>
      <c r="Y108" s="728" t="s">
        <v>71</v>
      </c>
      <c r="Z108" s="727">
        <f>'ERZ - 2013'!K100-E108</f>
        <v>0</v>
      </c>
      <c r="AA108" s="727">
        <f>'ERZ - 2013'!U100-P108</f>
        <v>0</v>
      </c>
    </row>
    <row r="109" spans="1:27" x14ac:dyDescent="0.2">
      <c r="A109" s="243" t="s">
        <v>606</v>
      </c>
      <c r="B109" s="756"/>
      <c r="C109" s="757"/>
      <c r="D109" s="756"/>
      <c r="E109" s="247">
        <f t="shared" ref="E109:L109" si="22">SUM(E93:E108)</f>
        <v>-11689957.609999998</v>
      </c>
      <c r="F109" s="248">
        <f t="shared" si="22"/>
        <v>-4138213.6399999997</v>
      </c>
      <c r="G109" s="248">
        <f t="shared" si="22"/>
        <v>0</v>
      </c>
      <c r="H109" s="248">
        <f t="shared" si="22"/>
        <v>0</v>
      </c>
      <c r="I109" s="248">
        <f t="shared" si="22"/>
        <v>0</v>
      </c>
      <c r="J109" s="248">
        <f t="shared" si="22"/>
        <v>0</v>
      </c>
      <c r="K109" s="248">
        <f t="shared" si="22"/>
        <v>0</v>
      </c>
      <c r="L109" s="249">
        <f t="shared" si="22"/>
        <v>-15828171.249999996</v>
      </c>
      <c r="M109" s="241"/>
      <c r="N109" s="227"/>
      <c r="O109" s="752"/>
      <c r="P109" s="224">
        <f t="shared" ref="P109:W109" si="23">SUM(P93:P108)</f>
        <v>356749.13000000006</v>
      </c>
      <c r="Q109" s="224">
        <f t="shared" si="23"/>
        <v>318296.78999999998</v>
      </c>
      <c r="R109" s="224">
        <f t="shared" si="23"/>
        <v>0</v>
      </c>
      <c r="S109" s="224">
        <f t="shared" si="23"/>
        <v>0</v>
      </c>
      <c r="T109" s="224">
        <f t="shared" si="23"/>
        <v>0</v>
      </c>
      <c r="U109" s="224">
        <f t="shared" si="23"/>
        <v>0</v>
      </c>
      <c r="V109" s="224">
        <f t="shared" si="23"/>
        <v>675045.91999999993</v>
      </c>
      <c r="W109" s="228">
        <f t="shared" si="23"/>
        <v>-15153125.329999996</v>
      </c>
    </row>
    <row r="110" spans="1:27" s="773" customFormat="1" ht="13.5" thickBot="1" x14ac:dyDescent="0.25">
      <c r="A110" s="288"/>
      <c r="B110" s="770"/>
      <c r="C110" s="771"/>
      <c r="D110" s="770"/>
      <c r="E110" s="291">
        <f t="shared" ref="E110:L110" si="24">+E109+E90</f>
        <v>609522677.02999985</v>
      </c>
      <c r="F110" s="291">
        <f t="shared" si="24"/>
        <v>47712155.899999991</v>
      </c>
      <c r="G110" s="291">
        <f t="shared" si="24"/>
        <v>1307265.52</v>
      </c>
      <c r="H110" s="291">
        <f t="shared" si="24"/>
        <v>0</v>
      </c>
      <c r="I110" s="291">
        <f t="shared" si="24"/>
        <v>-1773593.0099999998</v>
      </c>
      <c r="J110" s="291">
        <f t="shared" si="24"/>
        <v>-217393.68</v>
      </c>
      <c r="K110" s="291">
        <f t="shared" si="24"/>
        <v>-1816622.96</v>
      </c>
      <c r="L110" s="292">
        <f t="shared" si="24"/>
        <v>654734488.79999995</v>
      </c>
      <c r="M110" s="293"/>
      <c r="N110" s="294"/>
      <c r="O110" s="772"/>
      <c r="P110" s="296">
        <f t="shared" ref="P110:W110" si="25">+P109+P90</f>
        <v>-72177328.500000015</v>
      </c>
      <c r="Q110" s="296">
        <f t="shared" si="25"/>
        <v>-27661882.470000003</v>
      </c>
      <c r="R110" s="296">
        <f t="shared" si="25"/>
        <v>0</v>
      </c>
      <c r="S110" s="296">
        <f t="shared" si="25"/>
        <v>325198.74</v>
      </c>
      <c r="T110" s="296">
        <f t="shared" si="25"/>
        <v>142798.69</v>
      </c>
      <c r="U110" s="296">
        <f t="shared" si="25"/>
        <v>1816622.96</v>
      </c>
      <c r="V110" s="296">
        <f t="shared" si="25"/>
        <v>-97554590.579999983</v>
      </c>
      <c r="W110" s="297">
        <f t="shared" si="25"/>
        <v>557179898.21999979</v>
      </c>
    </row>
    <row r="111" spans="1:27" ht="13.5" thickTop="1" x14ac:dyDescent="0.2">
      <c r="D111" s="730" t="s">
        <v>632</v>
      </c>
      <c r="E111" s="317">
        <f>'ERZ - 2013'!K102</f>
        <v>604015058.48999989</v>
      </c>
      <c r="F111" s="207"/>
      <c r="G111" s="207"/>
      <c r="H111" s="207"/>
      <c r="J111" s="207"/>
      <c r="K111" s="207"/>
      <c r="L111" s="207"/>
      <c r="P111" s="318">
        <f>'ERZ - 2013'!U102</f>
        <v>-72177328.500000015</v>
      </c>
      <c r="Q111" s="207"/>
      <c r="W111" s="316"/>
    </row>
    <row r="112" spans="1:27" x14ac:dyDescent="0.2">
      <c r="D112" s="730" t="s">
        <v>609</v>
      </c>
      <c r="E112" s="319">
        <f>E110-E111</f>
        <v>5507618.5399999619</v>
      </c>
      <c r="P112" s="760">
        <f>P110-P111</f>
        <v>0</v>
      </c>
    </row>
    <row r="113" spans="4:24" x14ac:dyDescent="0.2">
      <c r="D113" s="730" t="s">
        <v>633</v>
      </c>
      <c r="E113" s="320">
        <f>-(E19+E24+E28+E30+E32+E34+E41)</f>
        <v>-5507618.54</v>
      </c>
    </row>
    <row r="114" spans="4:24" x14ac:dyDescent="0.2">
      <c r="E114" s="305">
        <f>E112+E113</f>
        <v>-3.8184225559234619E-8</v>
      </c>
    </row>
    <row r="119" spans="4:24" x14ac:dyDescent="0.2">
      <c r="E119" s="305"/>
      <c r="F119" s="305"/>
      <c r="G119" s="305"/>
      <c r="H119" s="305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X119" s="305"/>
    </row>
  </sheetData>
  <mergeCells count="6">
    <mergeCell ref="F7:G7"/>
    <mergeCell ref="A2:W2"/>
    <mergeCell ref="A3:W3"/>
    <mergeCell ref="A4:W4"/>
    <mergeCell ref="A6:L6"/>
    <mergeCell ref="M6:V6"/>
  </mergeCells>
  <pageMargins left="0.27559055118110237" right="0.15748031496062992" top="0.32" bottom="0.56000000000000005" header="0.19685039370078741" footer="0.35433070866141736"/>
  <pageSetup scale="45" fitToHeight="3" orientation="landscape" r:id="rId1"/>
  <headerFooter alignWithMargins="0">
    <oddFooter>&amp;LPrepared by:  Antonia Rimando&amp;CApproved by:  Chris Masters&amp;RPage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31BA-B476-4E19-92DA-A7045AC28043}">
  <sheetPr>
    <pageSetUpPr fitToPage="1"/>
  </sheetPr>
  <dimension ref="A2:Y107"/>
  <sheetViews>
    <sheetView workbookViewId="0">
      <selection activeCell="J35" sqref="J35"/>
    </sheetView>
  </sheetViews>
  <sheetFormatPr defaultRowHeight="12.75" x14ac:dyDescent="0.2"/>
  <cols>
    <col min="1" max="1" width="31.42578125" style="728" bestFit="1" customWidth="1"/>
    <col min="2" max="2" width="7.140625" style="728" bestFit="1" customWidth="1"/>
    <col min="3" max="3" width="7.5703125" style="731" bestFit="1" customWidth="1"/>
    <col min="4" max="4" width="30.28515625" style="728" bestFit="1" customWidth="1"/>
    <col min="5" max="5" width="14.5703125" style="728" bestFit="1" customWidth="1"/>
    <col min="6" max="6" width="13.5703125" style="728" bestFit="1" customWidth="1"/>
    <col min="7" max="7" width="10" style="728" bestFit="1" customWidth="1"/>
    <col min="8" max="9" width="12.42578125" style="728" bestFit="1" customWidth="1"/>
    <col min="10" max="10" width="11" style="728" bestFit="1" customWidth="1"/>
    <col min="11" max="11" width="14" style="728" bestFit="1" customWidth="1"/>
    <col min="12" max="12" width="7" style="728" bestFit="1" customWidth="1"/>
    <col min="13" max="13" width="7.140625" style="728" bestFit="1" customWidth="1"/>
    <col min="14" max="14" width="35.140625" style="728" bestFit="1" customWidth="1"/>
    <col min="15" max="15" width="13.5703125" style="728" bestFit="1" customWidth="1"/>
    <col min="16" max="16" width="13.5703125" style="732" bestFit="1" customWidth="1"/>
    <col min="17" max="17" width="11" style="728" bestFit="1" customWidth="1"/>
    <col min="18" max="18" width="12.140625" style="728" bestFit="1" customWidth="1"/>
    <col min="19" max="20" width="10.42578125" style="728" bestFit="1" customWidth="1"/>
    <col min="21" max="21" width="13.5703125" style="728" bestFit="1" customWidth="1"/>
    <col min="22" max="22" width="14" style="305" bestFit="1" customWidth="1"/>
    <col min="23" max="23" width="3.85546875" style="728" customWidth="1"/>
    <col min="24" max="247" width="8.7109375" style="728"/>
    <col min="248" max="248" width="6.28515625" style="728" customWidth="1"/>
    <col min="249" max="249" width="7.28515625" style="728" customWidth="1"/>
    <col min="250" max="250" width="6.42578125" style="728" customWidth="1"/>
    <col min="251" max="251" width="18" style="728" customWidth="1"/>
    <col min="252" max="252" width="14.42578125" style="728" customWidth="1"/>
    <col min="253" max="253" width="10.85546875" style="728" customWidth="1"/>
    <col min="254" max="254" width="8.85546875" style="728" customWidth="1"/>
    <col min="255" max="255" width="11.140625" style="728" customWidth="1"/>
    <col min="256" max="256" width="9.5703125" style="728" customWidth="1"/>
    <col min="257" max="257" width="10" style="728" customWidth="1"/>
    <col min="258" max="258" width="11.85546875" style="728" customWidth="1"/>
    <col min="259" max="259" width="6.140625" style="728" customWidth="1"/>
    <col min="260" max="260" width="5.42578125" style="728" customWidth="1"/>
    <col min="261" max="261" width="19.140625" style="728" customWidth="1"/>
    <col min="262" max="262" width="14.5703125" style="728" bestFit="1" customWidth="1"/>
    <col min="263" max="263" width="14.28515625" style="728" customWidth="1"/>
    <col min="264" max="264" width="12" style="728" customWidth="1"/>
    <col min="265" max="265" width="10.85546875" style="728" customWidth="1"/>
    <col min="266" max="266" width="8.7109375" style="728" customWidth="1"/>
    <col min="267" max="267" width="8.85546875" style="728" customWidth="1"/>
    <col min="268" max="268" width="11.7109375" style="728" customWidth="1"/>
    <col min="269" max="269" width="11.5703125" style="728" customWidth="1"/>
    <col min="270" max="270" width="3.85546875" style="728" customWidth="1"/>
    <col min="271" max="271" width="11.5703125" style="728" customWidth="1"/>
    <col min="272" max="272" width="10.140625" style="728" customWidth="1"/>
    <col min="273" max="273" width="11.28515625" style="728" customWidth="1"/>
    <col min="274" max="274" width="10" style="728" customWidth="1"/>
    <col min="275" max="275" width="4.42578125" style="728" customWidth="1"/>
    <col min="276" max="277" width="9.85546875" style="728" bestFit="1" customWidth="1"/>
    <col min="278" max="278" width="3.140625" style="728" customWidth="1"/>
    <col min="279" max="503" width="8.7109375" style="728"/>
    <col min="504" max="504" width="6.28515625" style="728" customWidth="1"/>
    <col min="505" max="505" width="7.28515625" style="728" customWidth="1"/>
    <col min="506" max="506" width="6.42578125" style="728" customWidth="1"/>
    <col min="507" max="507" width="18" style="728" customWidth="1"/>
    <col min="508" max="508" width="14.42578125" style="728" customWidth="1"/>
    <col min="509" max="509" width="10.85546875" style="728" customWidth="1"/>
    <col min="510" max="510" width="8.85546875" style="728" customWidth="1"/>
    <col min="511" max="511" width="11.140625" style="728" customWidth="1"/>
    <col min="512" max="512" width="9.5703125" style="728" customWidth="1"/>
    <col min="513" max="513" width="10" style="728" customWidth="1"/>
    <col min="514" max="514" width="11.85546875" style="728" customWidth="1"/>
    <col min="515" max="515" width="6.140625" style="728" customWidth="1"/>
    <col min="516" max="516" width="5.42578125" style="728" customWidth="1"/>
    <col min="517" max="517" width="19.140625" style="728" customWidth="1"/>
    <col min="518" max="518" width="14.5703125" style="728" bestFit="1" customWidth="1"/>
    <col min="519" max="519" width="14.28515625" style="728" customWidth="1"/>
    <col min="520" max="520" width="12" style="728" customWidth="1"/>
    <col min="521" max="521" width="10.85546875" style="728" customWidth="1"/>
    <col min="522" max="522" width="8.7109375" style="728" customWidth="1"/>
    <col min="523" max="523" width="8.85546875" style="728" customWidth="1"/>
    <col min="524" max="524" width="11.7109375" style="728" customWidth="1"/>
    <col min="525" max="525" width="11.5703125" style="728" customWidth="1"/>
    <col min="526" max="526" width="3.85546875" style="728" customWidth="1"/>
    <col min="527" max="527" width="11.5703125" style="728" customWidth="1"/>
    <col min="528" max="528" width="10.140625" style="728" customWidth="1"/>
    <col min="529" max="529" width="11.28515625" style="728" customWidth="1"/>
    <col min="530" max="530" width="10" style="728" customWidth="1"/>
    <col min="531" max="531" width="4.42578125" style="728" customWidth="1"/>
    <col min="532" max="533" width="9.85546875" style="728" bestFit="1" customWidth="1"/>
    <col min="534" max="534" width="3.140625" style="728" customWidth="1"/>
    <col min="535" max="759" width="8.7109375" style="728"/>
    <col min="760" max="760" width="6.28515625" style="728" customWidth="1"/>
    <col min="761" max="761" width="7.28515625" style="728" customWidth="1"/>
    <col min="762" max="762" width="6.42578125" style="728" customWidth="1"/>
    <col min="763" max="763" width="18" style="728" customWidth="1"/>
    <col min="764" max="764" width="14.42578125" style="728" customWidth="1"/>
    <col min="765" max="765" width="10.85546875" style="728" customWidth="1"/>
    <col min="766" max="766" width="8.85546875" style="728" customWidth="1"/>
    <col min="767" max="767" width="11.140625" style="728" customWidth="1"/>
    <col min="768" max="768" width="9.5703125" style="728" customWidth="1"/>
    <col min="769" max="769" width="10" style="728" customWidth="1"/>
    <col min="770" max="770" width="11.85546875" style="728" customWidth="1"/>
    <col min="771" max="771" width="6.140625" style="728" customWidth="1"/>
    <col min="772" max="772" width="5.42578125" style="728" customWidth="1"/>
    <col min="773" max="773" width="19.140625" style="728" customWidth="1"/>
    <col min="774" max="774" width="14.5703125" style="728" bestFit="1" customWidth="1"/>
    <col min="775" max="775" width="14.28515625" style="728" customWidth="1"/>
    <col min="776" max="776" width="12" style="728" customWidth="1"/>
    <col min="777" max="777" width="10.85546875" style="728" customWidth="1"/>
    <col min="778" max="778" width="8.7109375" style="728" customWidth="1"/>
    <col min="779" max="779" width="8.85546875" style="728" customWidth="1"/>
    <col min="780" max="780" width="11.7109375" style="728" customWidth="1"/>
    <col min="781" max="781" width="11.5703125" style="728" customWidth="1"/>
    <col min="782" max="782" width="3.85546875" style="728" customWidth="1"/>
    <col min="783" max="783" width="11.5703125" style="728" customWidth="1"/>
    <col min="784" max="784" width="10.140625" style="728" customWidth="1"/>
    <col min="785" max="785" width="11.28515625" style="728" customWidth="1"/>
    <col min="786" max="786" width="10" style="728" customWidth="1"/>
    <col min="787" max="787" width="4.42578125" style="728" customWidth="1"/>
    <col min="788" max="789" width="9.85546875" style="728" bestFit="1" customWidth="1"/>
    <col min="790" max="790" width="3.140625" style="728" customWidth="1"/>
    <col min="791" max="1015" width="8.7109375" style="728"/>
    <col min="1016" max="1016" width="6.28515625" style="728" customWidth="1"/>
    <col min="1017" max="1017" width="7.28515625" style="728" customWidth="1"/>
    <col min="1018" max="1018" width="6.42578125" style="728" customWidth="1"/>
    <col min="1019" max="1019" width="18" style="728" customWidth="1"/>
    <col min="1020" max="1020" width="14.42578125" style="728" customWidth="1"/>
    <col min="1021" max="1021" width="10.85546875" style="728" customWidth="1"/>
    <col min="1022" max="1022" width="8.85546875" style="728" customWidth="1"/>
    <col min="1023" max="1023" width="11.140625" style="728" customWidth="1"/>
    <col min="1024" max="1024" width="9.5703125" style="728" customWidth="1"/>
    <col min="1025" max="1025" width="10" style="728" customWidth="1"/>
    <col min="1026" max="1026" width="11.85546875" style="728" customWidth="1"/>
    <col min="1027" max="1027" width="6.140625" style="728" customWidth="1"/>
    <col min="1028" max="1028" width="5.42578125" style="728" customWidth="1"/>
    <col min="1029" max="1029" width="19.140625" style="728" customWidth="1"/>
    <col min="1030" max="1030" width="14.5703125" style="728" bestFit="1" customWidth="1"/>
    <col min="1031" max="1031" width="14.28515625" style="728" customWidth="1"/>
    <col min="1032" max="1032" width="12" style="728" customWidth="1"/>
    <col min="1033" max="1033" width="10.85546875" style="728" customWidth="1"/>
    <col min="1034" max="1034" width="8.7109375" style="728" customWidth="1"/>
    <col min="1035" max="1035" width="8.85546875" style="728" customWidth="1"/>
    <col min="1036" max="1036" width="11.7109375" style="728" customWidth="1"/>
    <col min="1037" max="1037" width="11.5703125" style="728" customWidth="1"/>
    <col min="1038" max="1038" width="3.85546875" style="728" customWidth="1"/>
    <col min="1039" max="1039" width="11.5703125" style="728" customWidth="1"/>
    <col min="1040" max="1040" width="10.140625" style="728" customWidth="1"/>
    <col min="1041" max="1041" width="11.28515625" style="728" customWidth="1"/>
    <col min="1042" max="1042" width="10" style="728" customWidth="1"/>
    <col min="1043" max="1043" width="4.42578125" style="728" customWidth="1"/>
    <col min="1044" max="1045" width="9.85546875" style="728" bestFit="1" customWidth="1"/>
    <col min="1046" max="1046" width="3.140625" style="728" customWidth="1"/>
    <col min="1047" max="1271" width="8.7109375" style="728"/>
    <col min="1272" max="1272" width="6.28515625" style="728" customWidth="1"/>
    <col min="1273" max="1273" width="7.28515625" style="728" customWidth="1"/>
    <col min="1274" max="1274" width="6.42578125" style="728" customWidth="1"/>
    <col min="1275" max="1275" width="18" style="728" customWidth="1"/>
    <col min="1276" max="1276" width="14.42578125" style="728" customWidth="1"/>
    <col min="1277" max="1277" width="10.85546875" style="728" customWidth="1"/>
    <col min="1278" max="1278" width="8.85546875" style="728" customWidth="1"/>
    <col min="1279" max="1279" width="11.140625" style="728" customWidth="1"/>
    <col min="1280" max="1280" width="9.5703125" style="728" customWidth="1"/>
    <col min="1281" max="1281" width="10" style="728" customWidth="1"/>
    <col min="1282" max="1282" width="11.85546875" style="728" customWidth="1"/>
    <col min="1283" max="1283" width="6.140625" style="728" customWidth="1"/>
    <col min="1284" max="1284" width="5.42578125" style="728" customWidth="1"/>
    <col min="1285" max="1285" width="19.140625" style="728" customWidth="1"/>
    <col min="1286" max="1286" width="14.5703125" style="728" bestFit="1" customWidth="1"/>
    <col min="1287" max="1287" width="14.28515625" style="728" customWidth="1"/>
    <col min="1288" max="1288" width="12" style="728" customWidth="1"/>
    <col min="1289" max="1289" width="10.85546875" style="728" customWidth="1"/>
    <col min="1290" max="1290" width="8.7109375" style="728" customWidth="1"/>
    <col min="1291" max="1291" width="8.85546875" style="728" customWidth="1"/>
    <col min="1292" max="1292" width="11.7109375" style="728" customWidth="1"/>
    <col min="1293" max="1293" width="11.5703125" style="728" customWidth="1"/>
    <col min="1294" max="1294" width="3.85546875" style="728" customWidth="1"/>
    <col min="1295" max="1295" width="11.5703125" style="728" customWidth="1"/>
    <col min="1296" max="1296" width="10.140625" style="728" customWidth="1"/>
    <col min="1297" max="1297" width="11.28515625" style="728" customWidth="1"/>
    <col min="1298" max="1298" width="10" style="728" customWidth="1"/>
    <col min="1299" max="1299" width="4.42578125" style="728" customWidth="1"/>
    <col min="1300" max="1301" width="9.85546875" style="728" bestFit="1" customWidth="1"/>
    <col min="1302" max="1302" width="3.140625" style="728" customWidth="1"/>
    <col min="1303" max="1527" width="8.7109375" style="728"/>
    <col min="1528" max="1528" width="6.28515625" style="728" customWidth="1"/>
    <col min="1529" max="1529" width="7.28515625" style="728" customWidth="1"/>
    <col min="1530" max="1530" width="6.42578125" style="728" customWidth="1"/>
    <col min="1531" max="1531" width="18" style="728" customWidth="1"/>
    <col min="1532" max="1532" width="14.42578125" style="728" customWidth="1"/>
    <col min="1533" max="1533" width="10.85546875" style="728" customWidth="1"/>
    <col min="1534" max="1534" width="8.85546875" style="728" customWidth="1"/>
    <col min="1535" max="1535" width="11.140625" style="728" customWidth="1"/>
    <col min="1536" max="1536" width="9.5703125" style="728" customWidth="1"/>
    <col min="1537" max="1537" width="10" style="728" customWidth="1"/>
    <col min="1538" max="1538" width="11.85546875" style="728" customWidth="1"/>
    <col min="1539" max="1539" width="6.140625" style="728" customWidth="1"/>
    <col min="1540" max="1540" width="5.42578125" style="728" customWidth="1"/>
    <col min="1541" max="1541" width="19.140625" style="728" customWidth="1"/>
    <col min="1542" max="1542" width="14.5703125" style="728" bestFit="1" customWidth="1"/>
    <col min="1543" max="1543" width="14.28515625" style="728" customWidth="1"/>
    <col min="1544" max="1544" width="12" style="728" customWidth="1"/>
    <col min="1545" max="1545" width="10.85546875" style="728" customWidth="1"/>
    <col min="1546" max="1546" width="8.7109375" style="728" customWidth="1"/>
    <col min="1547" max="1547" width="8.85546875" style="728" customWidth="1"/>
    <col min="1548" max="1548" width="11.7109375" style="728" customWidth="1"/>
    <col min="1549" max="1549" width="11.5703125" style="728" customWidth="1"/>
    <col min="1550" max="1550" width="3.85546875" style="728" customWidth="1"/>
    <col min="1551" max="1551" width="11.5703125" style="728" customWidth="1"/>
    <col min="1552" max="1552" width="10.140625" style="728" customWidth="1"/>
    <col min="1553" max="1553" width="11.28515625" style="728" customWidth="1"/>
    <col min="1554" max="1554" width="10" style="728" customWidth="1"/>
    <col min="1555" max="1555" width="4.42578125" style="728" customWidth="1"/>
    <col min="1556" max="1557" width="9.85546875" style="728" bestFit="1" customWidth="1"/>
    <col min="1558" max="1558" width="3.140625" style="728" customWidth="1"/>
    <col min="1559" max="1783" width="8.7109375" style="728"/>
    <col min="1784" max="1784" width="6.28515625" style="728" customWidth="1"/>
    <col min="1785" max="1785" width="7.28515625" style="728" customWidth="1"/>
    <col min="1786" max="1786" width="6.42578125" style="728" customWidth="1"/>
    <col min="1787" max="1787" width="18" style="728" customWidth="1"/>
    <col min="1788" max="1788" width="14.42578125" style="728" customWidth="1"/>
    <col min="1789" max="1789" width="10.85546875" style="728" customWidth="1"/>
    <col min="1790" max="1790" width="8.85546875" style="728" customWidth="1"/>
    <col min="1791" max="1791" width="11.140625" style="728" customWidth="1"/>
    <col min="1792" max="1792" width="9.5703125" style="728" customWidth="1"/>
    <col min="1793" max="1793" width="10" style="728" customWidth="1"/>
    <col min="1794" max="1794" width="11.85546875" style="728" customWidth="1"/>
    <col min="1795" max="1795" width="6.140625" style="728" customWidth="1"/>
    <col min="1796" max="1796" width="5.42578125" style="728" customWidth="1"/>
    <col min="1797" max="1797" width="19.140625" style="728" customWidth="1"/>
    <col min="1798" max="1798" width="14.5703125" style="728" bestFit="1" customWidth="1"/>
    <col min="1799" max="1799" width="14.28515625" style="728" customWidth="1"/>
    <col min="1800" max="1800" width="12" style="728" customWidth="1"/>
    <col min="1801" max="1801" width="10.85546875" style="728" customWidth="1"/>
    <col min="1802" max="1802" width="8.7109375" style="728" customWidth="1"/>
    <col min="1803" max="1803" width="8.85546875" style="728" customWidth="1"/>
    <col min="1804" max="1804" width="11.7109375" style="728" customWidth="1"/>
    <col min="1805" max="1805" width="11.5703125" style="728" customWidth="1"/>
    <col min="1806" max="1806" width="3.85546875" style="728" customWidth="1"/>
    <col min="1807" max="1807" width="11.5703125" style="728" customWidth="1"/>
    <col min="1808" max="1808" width="10.140625" style="728" customWidth="1"/>
    <col min="1809" max="1809" width="11.28515625" style="728" customWidth="1"/>
    <col min="1810" max="1810" width="10" style="728" customWidth="1"/>
    <col min="1811" max="1811" width="4.42578125" style="728" customWidth="1"/>
    <col min="1812" max="1813" width="9.85546875" style="728" bestFit="1" customWidth="1"/>
    <col min="1814" max="1814" width="3.140625" style="728" customWidth="1"/>
    <col min="1815" max="2039" width="8.7109375" style="728"/>
    <col min="2040" max="2040" width="6.28515625" style="728" customWidth="1"/>
    <col min="2041" max="2041" width="7.28515625" style="728" customWidth="1"/>
    <col min="2042" max="2042" width="6.42578125" style="728" customWidth="1"/>
    <col min="2043" max="2043" width="18" style="728" customWidth="1"/>
    <col min="2044" max="2044" width="14.42578125" style="728" customWidth="1"/>
    <col min="2045" max="2045" width="10.85546875" style="728" customWidth="1"/>
    <col min="2046" max="2046" width="8.85546875" style="728" customWidth="1"/>
    <col min="2047" max="2047" width="11.140625" style="728" customWidth="1"/>
    <col min="2048" max="2048" width="9.5703125" style="728" customWidth="1"/>
    <col min="2049" max="2049" width="10" style="728" customWidth="1"/>
    <col min="2050" max="2050" width="11.85546875" style="728" customWidth="1"/>
    <col min="2051" max="2051" width="6.140625" style="728" customWidth="1"/>
    <col min="2052" max="2052" width="5.42578125" style="728" customWidth="1"/>
    <col min="2053" max="2053" width="19.140625" style="728" customWidth="1"/>
    <col min="2054" max="2054" width="14.5703125" style="728" bestFit="1" customWidth="1"/>
    <col min="2055" max="2055" width="14.28515625" style="728" customWidth="1"/>
    <col min="2056" max="2056" width="12" style="728" customWidth="1"/>
    <col min="2057" max="2057" width="10.85546875" style="728" customWidth="1"/>
    <col min="2058" max="2058" width="8.7109375" style="728" customWidth="1"/>
    <col min="2059" max="2059" width="8.85546875" style="728" customWidth="1"/>
    <col min="2060" max="2060" width="11.7109375" style="728" customWidth="1"/>
    <col min="2061" max="2061" width="11.5703125" style="728" customWidth="1"/>
    <col min="2062" max="2062" width="3.85546875" style="728" customWidth="1"/>
    <col min="2063" max="2063" width="11.5703125" style="728" customWidth="1"/>
    <col min="2064" max="2064" width="10.140625" style="728" customWidth="1"/>
    <col min="2065" max="2065" width="11.28515625" style="728" customWidth="1"/>
    <col min="2066" max="2066" width="10" style="728" customWidth="1"/>
    <col min="2067" max="2067" width="4.42578125" style="728" customWidth="1"/>
    <col min="2068" max="2069" width="9.85546875" style="728" bestFit="1" customWidth="1"/>
    <col min="2070" max="2070" width="3.140625" style="728" customWidth="1"/>
    <col min="2071" max="2295" width="8.7109375" style="728"/>
    <col min="2296" max="2296" width="6.28515625" style="728" customWidth="1"/>
    <col min="2297" max="2297" width="7.28515625" style="728" customWidth="1"/>
    <col min="2298" max="2298" width="6.42578125" style="728" customWidth="1"/>
    <col min="2299" max="2299" width="18" style="728" customWidth="1"/>
    <col min="2300" max="2300" width="14.42578125" style="728" customWidth="1"/>
    <col min="2301" max="2301" width="10.85546875" style="728" customWidth="1"/>
    <col min="2302" max="2302" width="8.85546875" style="728" customWidth="1"/>
    <col min="2303" max="2303" width="11.140625" style="728" customWidth="1"/>
    <col min="2304" max="2304" width="9.5703125" style="728" customWidth="1"/>
    <col min="2305" max="2305" width="10" style="728" customWidth="1"/>
    <col min="2306" max="2306" width="11.85546875" style="728" customWidth="1"/>
    <col min="2307" max="2307" width="6.140625" style="728" customWidth="1"/>
    <col min="2308" max="2308" width="5.42578125" style="728" customWidth="1"/>
    <col min="2309" max="2309" width="19.140625" style="728" customWidth="1"/>
    <col min="2310" max="2310" width="14.5703125" style="728" bestFit="1" customWidth="1"/>
    <col min="2311" max="2311" width="14.28515625" style="728" customWidth="1"/>
    <col min="2312" max="2312" width="12" style="728" customWidth="1"/>
    <col min="2313" max="2313" width="10.85546875" style="728" customWidth="1"/>
    <col min="2314" max="2314" width="8.7109375" style="728" customWidth="1"/>
    <col min="2315" max="2315" width="8.85546875" style="728" customWidth="1"/>
    <col min="2316" max="2316" width="11.7109375" style="728" customWidth="1"/>
    <col min="2317" max="2317" width="11.5703125" style="728" customWidth="1"/>
    <col min="2318" max="2318" width="3.85546875" style="728" customWidth="1"/>
    <col min="2319" max="2319" width="11.5703125" style="728" customWidth="1"/>
    <col min="2320" max="2320" width="10.140625" style="728" customWidth="1"/>
    <col min="2321" max="2321" width="11.28515625" style="728" customWidth="1"/>
    <col min="2322" max="2322" width="10" style="728" customWidth="1"/>
    <col min="2323" max="2323" width="4.42578125" style="728" customWidth="1"/>
    <col min="2324" max="2325" width="9.85546875" style="728" bestFit="1" customWidth="1"/>
    <col min="2326" max="2326" width="3.140625" style="728" customWidth="1"/>
    <col min="2327" max="2551" width="8.7109375" style="728"/>
    <col min="2552" max="2552" width="6.28515625" style="728" customWidth="1"/>
    <col min="2553" max="2553" width="7.28515625" style="728" customWidth="1"/>
    <col min="2554" max="2554" width="6.42578125" style="728" customWidth="1"/>
    <col min="2555" max="2555" width="18" style="728" customWidth="1"/>
    <col min="2556" max="2556" width="14.42578125" style="728" customWidth="1"/>
    <col min="2557" max="2557" width="10.85546875" style="728" customWidth="1"/>
    <col min="2558" max="2558" width="8.85546875" style="728" customWidth="1"/>
    <col min="2559" max="2559" width="11.140625" style="728" customWidth="1"/>
    <col min="2560" max="2560" width="9.5703125" style="728" customWidth="1"/>
    <col min="2561" max="2561" width="10" style="728" customWidth="1"/>
    <col min="2562" max="2562" width="11.85546875" style="728" customWidth="1"/>
    <col min="2563" max="2563" width="6.140625" style="728" customWidth="1"/>
    <col min="2564" max="2564" width="5.42578125" style="728" customWidth="1"/>
    <col min="2565" max="2565" width="19.140625" style="728" customWidth="1"/>
    <col min="2566" max="2566" width="14.5703125" style="728" bestFit="1" customWidth="1"/>
    <col min="2567" max="2567" width="14.28515625" style="728" customWidth="1"/>
    <col min="2568" max="2568" width="12" style="728" customWidth="1"/>
    <col min="2569" max="2569" width="10.85546875" style="728" customWidth="1"/>
    <col min="2570" max="2570" width="8.7109375" style="728" customWidth="1"/>
    <col min="2571" max="2571" width="8.85546875" style="728" customWidth="1"/>
    <col min="2572" max="2572" width="11.7109375" style="728" customWidth="1"/>
    <col min="2573" max="2573" width="11.5703125" style="728" customWidth="1"/>
    <col min="2574" max="2574" width="3.85546875" style="728" customWidth="1"/>
    <col min="2575" max="2575" width="11.5703125" style="728" customWidth="1"/>
    <col min="2576" max="2576" width="10.140625" style="728" customWidth="1"/>
    <col min="2577" max="2577" width="11.28515625" style="728" customWidth="1"/>
    <col min="2578" max="2578" width="10" style="728" customWidth="1"/>
    <col min="2579" max="2579" width="4.42578125" style="728" customWidth="1"/>
    <col min="2580" max="2581" width="9.85546875" style="728" bestFit="1" customWidth="1"/>
    <col min="2582" max="2582" width="3.140625" style="728" customWidth="1"/>
    <col min="2583" max="2807" width="8.7109375" style="728"/>
    <col min="2808" max="2808" width="6.28515625" style="728" customWidth="1"/>
    <col min="2809" max="2809" width="7.28515625" style="728" customWidth="1"/>
    <col min="2810" max="2810" width="6.42578125" style="728" customWidth="1"/>
    <col min="2811" max="2811" width="18" style="728" customWidth="1"/>
    <col min="2812" max="2812" width="14.42578125" style="728" customWidth="1"/>
    <col min="2813" max="2813" width="10.85546875" style="728" customWidth="1"/>
    <col min="2814" max="2814" width="8.85546875" style="728" customWidth="1"/>
    <col min="2815" max="2815" width="11.140625" style="728" customWidth="1"/>
    <col min="2816" max="2816" width="9.5703125" style="728" customWidth="1"/>
    <col min="2817" max="2817" width="10" style="728" customWidth="1"/>
    <col min="2818" max="2818" width="11.85546875" style="728" customWidth="1"/>
    <col min="2819" max="2819" width="6.140625" style="728" customWidth="1"/>
    <col min="2820" max="2820" width="5.42578125" style="728" customWidth="1"/>
    <col min="2821" max="2821" width="19.140625" style="728" customWidth="1"/>
    <col min="2822" max="2822" width="14.5703125" style="728" bestFit="1" customWidth="1"/>
    <col min="2823" max="2823" width="14.28515625" style="728" customWidth="1"/>
    <col min="2824" max="2824" width="12" style="728" customWidth="1"/>
    <col min="2825" max="2825" width="10.85546875" style="728" customWidth="1"/>
    <col min="2826" max="2826" width="8.7109375" style="728" customWidth="1"/>
    <col min="2827" max="2827" width="8.85546875" style="728" customWidth="1"/>
    <col min="2828" max="2828" width="11.7109375" style="728" customWidth="1"/>
    <col min="2829" max="2829" width="11.5703125" style="728" customWidth="1"/>
    <col min="2830" max="2830" width="3.85546875" style="728" customWidth="1"/>
    <col min="2831" max="2831" width="11.5703125" style="728" customWidth="1"/>
    <col min="2832" max="2832" width="10.140625" style="728" customWidth="1"/>
    <col min="2833" max="2833" width="11.28515625" style="728" customWidth="1"/>
    <col min="2834" max="2834" width="10" style="728" customWidth="1"/>
    <col min="2835" max="2835" width="4.42578125" style="728" customWidth="1"/>
    <col min="2836" max="2837" width="9.85546875" style="728" bestFit="1" customWidth="1"/>
    <col min="2838" max="2838" width="3.140625" style="728" customWidth="1"/>
    <col min="2839" max="3063" width="8.7109375" style="728"/>
    <col min="3064" max="3064" width="6.28515625" style="728" customWidth="1"/>
    <col min="3065" max="3065" width="7.28515625" style="728" customWidth="1"/>
    <col min="3066" max="3066" width="6.42578125" style="728" customWidth="1"/>
    <col min="3067" max="3067" width="18" style="728" customWidth="1"/>
    <col min="3068" max="3068" width="14.42578125" style="728" customWidth="1"/>
    <col min="3069" max="3069" width="10.85546875" style="728" customWidth="1"/>
    <col min="3070" max="3070" width="8.85546875" style="728" customWidth="1"/>
    <col min="3071" max="3071" width="11.140625" style="728" customWidth="1"/>
    <col min="3072" max="3072" width="9.5703125" style="728" customWidth="1"/>
    <col min="3073" max="3073" width="10" style="728" customWidth="1"/>
    <col min="3074" max="3074" width="11.85546875" style="728" customWidth="1"/>
    <col min="3075" max="3075" width="6.140625" style="728" customWidth="1"/>
    <col min="3076" max="3076" width="5.42578125" style="728" customWidth="1"/>
    <col min="3077" max="3077" width="19.140625" style="728" customWidth="1"/>
    <col min="3078" max="3078" width="14.5703125" style="728" bestFit="1" customWidth="1"/>
    <col min="3079" max="3079" width="14.28515625" style="728" customWidth="1"/>
    <col min="3080" max="3080" width="12" style="728" customWidth="1"/>
    <col min="3081" max="3081" width="10.85546875" style="728" customWidth="1"/>
    <col min="3082" max="3082" width="8.7109375" style="728" customWidth="1"/>
    <col min="3083" max="3083" width="8.85546875" style="728" customWidth="1"/>
    <col min="3084" max="3084" width="11.7109375" style="728" customWidth="1"/>
    <col min="3085" max="3085" width="11.5703125" style="728" customWidth="1"/>
    <col min="3086" max="3086" width="3.85546875" style="728" customWidth="1"/>
    <col min="3087" max="3087" width="11.5703125" style="728" customWidth="1"/>
    <col min="3088" max="3088" width="10.140625" style="728" customWidth="1"/>
    <col min="3089" max="3089" width="11.28515625" style="728" customWidth="1"/>
    <col min="3090" max="3090" width="10" style="728" customWidth="1"/>
    <col min="3091" max="3091" width="4.42578125" style="728" customWidth="1"/>
    <col min="3092" max="3093" width="9.85546875" style="728" bestFit="1" customWidth="1"/>
    <col min="3094" max="3094" width="3.140625" style="728" customWidth="1"/>
    <col min="3095" max="3319" width="8.7109375" style="728"/>
    <col min="3320" max="3320" width="6.28515625" style="728" customWidth="1"/>
    <col min="3321" max="3321" width="7.28515625" style="728" customWidth="1"/>
    <col min="3322" max="3322" width="6.42578125" style="728" customWidth="1"/>
    <col min="3323" max="3323" width="18" style="728" customWidth="1"/>
    <col min="3324" max="3324" width="14.42578125" style="728" customWidth="1"/>
    <col min="3325" max="3325" width="10.85546875" style="728" customWidth="1"/>
    <col min="3326" max="3326" width="8.85546875" style="728" customWidth="1"/>
    <col min="3327" max="3327" width="11.140625" style="728" customWidth="1"/>
    <col min="3328" max="3328" width="9.5703125" style="728" customWidth="1"/>
    <col min="3329" max="3329" width="10" style="728" customWidth="1"/>
    <col min="3330" max="3330" width="11.85546875" style="728" customWidth="1"/>
    <col min="3331" max="3331" width="6.140625" style="728" customWidth="1"/>
    <col min="3332" max="3332" width="5.42578125" style="728" customWidth="1"/>
    <col min="3333" max="3333" width="19.140625" style="728" customWidth="1"/>
    <col min="3334" max="3334" width="14.5703125" style="728" bestFit="1" customWidth="1"/>
    <col min="3335" max="3335" width="14.28515625" style="728" customWidth="1"/>
    <col min="3336" max="3336" width="12" style="728" customWidth="1"/>
    <col min="3337" max="3337" width="10.85546875" style="728" customWidth="1"/>
    <col min="3338" max="3338" width="8.7109375" style="728" customWidth="1"/>
    <col min="3339" max="3339" width="8.85546875" style="728" customWidth="1"/>
    <col min="3340" max="3340" width="11.7109375" style="728" customWidth="1"/>
    <col min="3341" max="3341" width="11.5703125" style="728" customWidth="1"/>
    <col min="3342" max="3342" width="3.85546875" style="728" customWidth="1"/>
    <col min="3343" max="3343" width="11.5703125" style="728" customWidth="1"/>
    <col min="3344" max="3344" width="10.140625" style="728" customWidth="1"/>
    <col min="3345" max="3345" width="11.28515625" style="728" customWidth="1"/>
    <col min="3346" max="3346" width="10" style="728" customWidth="1"/>
    <col min="3347" max="3347" width="4.42578125" style="728" customWidth="1"/>
    <col min="3348" max="3349" width="9.85546875" style="728" bestFit="1" customWidth="1"/>
    <col min="3350" max="3350" width="3.140625" style="728" customWidth="1"/>
    <col min="3351" max="3575" width="8.7109375" style="728"/>
    <col min="3576" max="3576" width="6.28515625" style="728" customWidth="1"/>
    <col min="3577" max="3577" width="7.28515625" style="728" customWidth="1"/>
    <col min="3578" max="3578" width="6.42578125" style="728" customWidth="1"/>
    <col min="3579" max="3579" width="18" style="728" customWidth="1"/>
    <col min="3580" max="3580" width="14.42578125" style="728" customWidth="1"/>
    <col min="3581" max="3581" width="10.85546875" style="728" customWidth="1"/>
    <col min="3582" max="3582" width="8.85546875" style="728" customWidth="1"/>
    <col min="3583" max="3583" width="11.140625" style="728" customWidth="1"/>
    <col min="3584" max="3584" width="9.5703125" style="728" customWidth="1"/>
    <col min="3585" max="3585" width="10" style="728" customWidth="1"/>
    <col min="3586" max="3586" width="11.85546875" style="728" customWidth="1"/>
    <col min="3587" max="3587" width="6.140625" style="728" customWidth="1"/>
    <col min="3588" max="3588" width="5.42578125" style="728" customWidth="1"/>
    <col min="3589" max="3589" width="19.140625" style="728" customWidth="1"/>
    <col min="3590" max="3590" width="14.5703125" style="728" bestFit="1" customWidth="1"/>
    <col min="3591" max="3591" width="14.28515625" style="728" customWidth="1"/>
    <col min="3592" max="3592" width="12" style="728" customWidth="1"/>
    <col min="3593" max="3593" width="10.85546875" style="728" customWidth="1"/>
    <col min="3594" max="3594" width="8.7109375" style="728" customWidth="1"/>
    <col min="3595" max="3595" width="8.85546875" style="728" customWidth="1"/>
    <col min="3596" max="3596" width="11.7109375" style="728" customWidth="1"/>
    <col min="3597" max="3597" width="11.5703125" style="728" customWidth="1"/>
    <col min="3598" max="3598" width="3.85546875" style="728" customWidth="1"/>
    <col min="3599" max="3599" width="11.5703125" style="728" customWidth="1"/>
    <col min="3600" max="3600" width="10.140625" style="728" customWidth="1"/>
    <col min="3601" max="3601" width="11.28515625" style="728" customWidth="1"/>
    <col min="3602" max="3602" width="10" style="728" customWidth="1"/>
    <col min="3603" max="3603" width="4.42578125" style="728" customWidth="1"/>
    <col min="3604" max="3605" width="9.85546875" style="728" bestFit="1" customWidth="1"/>
    <col min="3606" max="3606" width="3.140625" style="728" customWidth="1"/>
    <col min="3607" max="3831" width="8.7109375" style="728"/>
    <col min="3832" max="3832" width="6.28515625" style="728" customWidth="1"/>
    <col min="3833" max="3833" width="7.28515625" style="728" customWidth="1"/>
    <col min="3834" max="3834" width="6.42578125" style="728" customWidth="1"/>
    <col min="3835" max="3835" width="18" style="728" customWidth="1"/>
    <col min="3836" max="3836" width="14.42578125" style="728" customWidth="1"/>
    <col min="3837" max="3837" width="10.85546875" style="728" customWidth="1"/>
    <col min="3838" max="3838" width="8.85546875" style="728" customWidth="1"/>
    <col min="3839" max="3839" width="11.140625" style="728" customWidth="1"/>
    <col min="3840" max="3840" width="9.5703125" style="728" customWidth="1"/>
    <col min="3841" max="3841" width="10" style="728" customWidth="1"/>
    <col min="3842" max="3842" width="11.85546875" style="728" customWidth="1"/>
    <col min="3843" max="3843" width="6.140625" style="728" customWidth="1"/>
    <col min="3844" max="3844" width="5.42578125" style="728" customWidth="1"/>
    <col min="3845" max="3845" width="19.140625" style="728" customWidth="1"/>
    <col min="3846" max="3846" width="14.5703125" style="728" bestFit="1" customWidth="1"/>
    <col min="3847" max="3847" width="14.28515625" style="728" customWidth="1"/>
    <col min="3848" max="3848" width="12" style="728" customWidth="1"/>
    <col min="3849" max="3849" width="10.85546875" style="728" customWidth="1"/>
    <col min="3850" max="3850" width="8.7109375" style="728" customWidth="1"/>
    <col min="3851" max="3851" width="8.85546875" style="728" customWidth="1"/>
    <col min="3852" max="3852" width="11.7109375" style="728" customWidth="1"/>
    <col min="3853" max="3853" width="11.5703125" style="728" customWidth="1"/>
    <col min="3854" max="3854" width="3.85546875" style="728" customWidth="1"/>
    <col min="3855" max="3855" width="11.5703125" style="728" customWidth="1"/>
    <col min="3856" max="3856" width="10.140625" style="728" customWidth="1"/>
    <col min="3857" max="3857" width="11.28515625" style="728" customWidth="1"/>
    <col min="3858" max="3858" width="10" style="728" customWidth="1"/>
    <col min="3859" max="3859" width="4.42578125" style="728" customWidth="1"/>
    <col min="3860" max="3861" width="9.85546875" style="728" bestFit="1" customWidth="1"/>
    <col min="3862" max="3862" width="3.140625" style="728" customWidth="1"/>
    <col min="3863" max="4087" width="8.7109375" style="728"/>
    <col min="4088" max="4088" width="6.28515625" style="728" customWidth="1"/>
    <col min="4089" max="4089" width="7.28515625" style="728" customWidth="1"/>
    <col min="4090" max="4090" width="6.42578125" style="728" customWidth="1"/>
    <col min="4091" max="4091" width="18" style="728" customWidth="1"/>
    <col min="4092" max="4092" width="14.42578125" style="728" customWidth="1"/>
    <col min="4093" max="4093" width="10.85546875" style="728" customWidth="1"/>
    <col min="4094" max="4094" width="8.85546875" style="728" customWidth="1"/>
    <col min="4095" max="4095" width="11.140625" style="728" customWidth="1"/>
    <col min="4096" max="4096" width="9.5703125" style="728" customWidth="1"/>
    <col min="4097" max="4097" width="10" style="728" customWidth="1"/>
    <col min="4098" max="4098" width="11.85546875" style="728" customWidth="1"/>
    <col min="4099" max="4099" width="6.140625" style="728" customWidth="1"/>
    <col min="4100" max="4100" width="5.42578125" style="728" customWidth="1"/>
    <col min="4101" max="4101" width="19.140625" style="728" customWidth="1"/>
    <col min="4102" max="4102" width="14.5703125" style="728" bestFit="1" customWidth="1"/>
    <col min="4103" max="4103" width="14.28515625" style="728" customWidth="1"/>
    <col min="4104" max="4104" width="12" style="728" customWidth="1"/>
    <col min="4105" max="4105" width="10.85546875" style="728" customWidth="1"/>
    <col min="4106" max="4106" width="8.7109375" style="728" customWidth="1"/>
    <col min="4107" max="4107" width="8.85546875" style="728" customWidth="1"/>
    <col min="4108" max="4108" width="11.7109375" style="728" customWidth="1"/>
    <col min="4109" max="4109" width="11.5703125" style="728" customWidth="1"/>
    <col min="4110" max="4110" width="3.85546875" style="728" customWidth="1"/>
    <col min="4111" max="4111" width="11.5703125" style="728" customWidth="1"/>
    <col min="4112" max="4112" width="10.140625" style="728" customWidth="1"/>
    <col min="4113" max="4113" width="11.28515625" style="728" customWidth="1"/>
    <col min="4114" max="4114" width="10" style="728" customWidth="1"/>
    <col min="4115" max="4115" width="4.42578125" style="728" customWidth="1"/>
    <col min="4116" max="4117" width="9.85546875" style="728" bestFit="1" customWidth="1"/>
    <col min="4118" max="4118" width="3.140625" style="728" customWidth="1"/>
    <col min="4119" max="4343" width="8.7109375" style="728"/>
    <col min="4344" max="4344" width="6.28515625" style="728" customWidth="1"/>
    <col min="4345" max="4345" width="7.28515625" style="728" customWidth="1"/>
    <col min="4346" max="4346" width="6.42578125" style="728" customWidth="1"/>
    <col min="4347" max="4347" width="18" style="728" customWidth="1"/>
    <col min="4348" max="4348" width="14.42578125" style="728" customWidth="1"/>
    <col min="4349" max="4349" width="10.85546875" style="728" customWidth="1"/>
    <col min="4350" max="4350" width="8.85546875" style="728" customWidth="1"/>
    <col min="4351" max="4351" width="11.140625" style="728" customWidth="1"/>
    <col min="4352" max="4352" width="9.5703125" style="728" customWidth="1"/>
    <col min="4353" max="4353" width="10" style="728" customWidth="1"/>
    <col min="4354" max="4354" width="11.85546875" style="728" customWidth="1"/>
    <col min="4355" max="4355" width="6.140625" style="728" customWidth="1"/>
    <col min="4356" max="4356" width="5.42578125" style="728" customWidth="1"/>
    <col min="4357" max="4357" width="19.140625" style="728" customWidth="1"/>
    <col min="4358" max="4358" width="14.5703125" style="728" bestFit="1" customWidth="1"/>
    <col min="4359" max="4359" width="14.28515625" style="728" customWidth="1"/>
    <col min="4360" max="4360" width="12" style="728" customWidth="1"/>
    <col min="4361" max="4361" width="10.85546875" style="728" customWidth="1"/>
    <col min="4362" max="4362" width="8.7109375" style="728" customWidth="1"/>
    <col min="4363" max="4363" width="8.85546875" style="728" customWidth="1"/>
    <col min="4364" max="4364" width="11.7109375" style="728" customWidth="1"/>
    <col min="4365" max="4365" width="11.5703125" style="728" customWidth="1"/>
    <col min="4366" max="4366" width="3.85546875" style="728" customWidth="1"/>
    <col min="4367" max="4367" width="11.5703125" style="728" customWidth="1"/>
    <col min="4368" max="4368" width="10.140625" style="728" customWidth="1"/>
    <col min="4369" max="4369" width="11.28515625" style="728" customWidth="1"/>
    <col min="4370" max="4370" width="10" style="728" customWidth="1"/>
    <col min="4371" max="4371" width="4.42578125" style="728" customWidth="1"/>
    <col min="4372" max="4373" width="9.85546875" style="728" bestFit="1" customWidth="1"/>
    <col min="4374" max="4374" width="3.140625" style="728" customWidth="1"/>
    <col min="4375" max="4599" width="8.7109375" style="728"/>
    <col min="4600" max="4600" width="6.28515625" style="728" customWidth="1"/>
    <col min="4601" max="4601" width="7.28515625" style="728" customWidth="1"/>
    <col min="4602" max="4602" width="6.42578125" style="728" customWidth="1"/>
    <col min="4603" max="4603" width="18" style="728" customWidth="1"/>
    <col min="4604" max="4604" width="14.42578125" style="728" customWidth="1"/>
    <col min="4605" max="4605" width="10.85546875" style="728" customWidth="1"/>
    <col min="4606" max="4606" width="8.85546875" style="728" customWidth="1"/>
    <col min="4607" max="4607" width="11.140625" style="728" customWidth="1"/>
    <col min="4608" max="4608" width="9.5703125" style="728" customWidth="1"/>
    <col min="4609" max="4609" width="10" style="728" customWidth="1"/>
    <col min="4610" max="4610" width="11.85546875" style="728" customWidth="1"/>
    <col min="4611" max="4611" width="6.140625" style="728" customWidth="1"/>
    <col min="4612" max="4612" width="5.42578125" style="728" customWidth="1"/>
    <col min="4613" max="4613" width="19.140625" style="728" customWidth="1"/>
    <col min="4614" max="4614" width="14.5703125" style="728" bestFit="1" customWidth="1"/>
    <col min="4615" max="4615" width="14.28515625" style="728" customWidth="1"/>
    <col min="4616" max="4616" width="12" style="728" customWidth="1"/>
    <col min="4617" max="4617" width="10.85546875" style="728" customWidth="1"/>
    <col min="4618" max="4618" width="8.7109375" style="728" customWidth="1"/>
    <col min="4619" max="4619" width="8.85546875" style="728" customWidth="1"/>
    <col min="4620" max="4620" width="11.7109375" style="728" customWidth="1"/>
    <col min="4621" max="4621" width="11.5703125" style="728" customWidth="1"/>
    <col min="4622" max="4622" width="3.85546875" style="728" customWidth="1"/>
    <col min="4623" max="4623" width="11.5703125" style="728" customWidth="1"/>
    <col min="4624" max="4624" width="10.140625" style="728" customWidth="1"/>
    <col min="4625" max="4625" width="11.28515625" style="728" customWidth="1"/>
    <col min="4626" max="4626" width="10" style="728" customWidth="1"/>
    <col min="4627" max="4627" width="4.42578125" style="728" customWidth="1"/>
    <col min="4628" max="4629" width="9.85546875" style="728" bestFit="1" customWidth="1"/>
    <col min="4630" max="4630" width="3.140625" style="728" customWidth="1"/>
    <col min="4631" max="4855" width="8.7109375" style="728"/>
    <col min="4856" max="4856" width="6.28515625" style="728" customWidth="1"/>
    <col min="4857" max="4857" width="7.28515625" style="728" customWidth="1"/>
    <col min="4858" max="4858" width="6.42578125" style="728" customWidth="1"/>
    <col min="4859" max="4859" width="18" style="728" customWidth="1"/>
    <col min="4860" max="4860" width="14.42578125" style="728" customWidth="1"/>
    <col min="4861" max="4861" width="10.85546875" style="728" customWidth="1"/>
    <col min="4862" max="4862" width="8.85546875" style="728" customWidth="1"/>
    <col min="4863" max="4863" width="11.140625" style="728" customWidth="1"/>
    <col min="4864" max="4864" width="9.5703125" style="728" customWidth="1"/>
    <col min="4865" max="4865" width="10" style="728" customWidth="1"/>
    <col min="4866" max="4866" width="11.85546875" style="728" customWidth="1"/>
    <col min="4867" max="4867" width="6.140625" style="728" customWidth="1"/>
    <col min="4868" max="4868" width="5.42578125" style="728" customWidth="1"/>
    <col min="4869" max="4869" width="19.140625" style="728" customWidth="1"/>
    <col min="4870" max="4870" width="14.5703125" style="728" bestFit="1" customWidth="1"/>
    <col min="4871" max="4871" width="14.28515625" style="728" customWidth="1"/>
    <col min="4872" max="4872" width="12" style="728" customWidth="1"/>
    <col min="4873" max="4873" width="10.85546875" style="728" customWidth="1"/>
    <col min="4874" max="4874" width="8.7109375" style="728" customWidth="1"/>
    <col min="4875" max="4875" width="8.85546875" style="728" customWidth="1"/>
    <col min="4876" max="4876" width="11.7109375" style="728" customWidth="1"/>
    <col min="4877" max="4877" width="11.5703125" style="728" customWidth="1"/>
    <col min="4878" max="4878" width="3.85546875" style="728" customWidth="1"/>
    <col min="4879" max="4879" width="11.5703125" style="728" customWidth="1"/>
    <col min="4880" max="4880" width="10.140625" style="728" customWidth="1"/>
    <col min="4881" max="4881" width="11.28515625" style="728" customWidth="1"/>
    <col min="4882" max="4882" width="10" style="728" customWidth="1"/>
    <col min="4883" max="4883" width="4.42578125" style="728" customWidth="1"/>
    <col min="4884" max="4885" width="9.85546875" style="728" bestFit="1" customWidth="1"/>
    <col min="4886" max="4886" width="3.140625" style="728" customWidth="1"/>
    <col min="4887" max="5111" width="8.7109375" style="728"/>
    <col min="5112" max="5112" width="6.28515625" style="728" customWidth="1"/>
    <col min="5113" max="5113" width="7.28515625" style="728" customWidth="1"/>
    <col min="5114" max="5114" width="6.42578125" style="728" customWidth="1"/>
    <col min="5115" max="5115" width="18" style="728" customWidth="1"/>
    <col min="5116" max="5116" width="14.42578125" style="728" customWidth="1"/>
    <col min="5117" max="5117" width="10.85546875" style="728" customWidth="1"/>
    <col min="5118" max="5118" width="8.85546875" style="728" customWidth="1"/>
    <col min="5119" max="5119" width="11.140625" style="728" customWidth="1"/>
    <col min="5120" max="5120" width="9.5703125" style="728" customWidth="1"/>
    <col min="5121" max="5121" width="10" style="728" customWidth="1"/>
    <col min="5122" max="5122" width="11.85546875" style="728" customWidth="1"/>
    <col min="5123" max="5123" width="6.140625" style="728" customWidth="1"/>
    <col min="5124" max="5124" width="5.42578125" style="728" customWidth="1"/>
    <col min="5125" max="5125" width="19.140625" style="728" customWidth="1"/>
    <col min="5126" max="5126" width="14.5703125" style="728" bestFit="1" customWidth="1"/>
    <col min="5127" max="5127" width="14.28515625" style="728" customWidth="1"/>
    <col min="5128" max="5128" width="12" style="728" customWidth="1"/>
    <col min="5129" max="5129" width="10.85546875" style="728" customWidth="1"/>
    <col min="5130" max="5130" width="8.7109375" style="728" customWidth="1"/>
    <col min="5131" max="5131" width="8.85546875" style="728" customWidth="1"/>
    <col min="5132" max="5132" width="11.7109375" style="728" customWidth="1"/>
    <col min="5133" max="5133" width="11.5703125" style="728" customWidth="1"/>
    <col min="5134" max="5134" width="3.85546875" style="728" customWidth="1"/>
    <col min="5135" max="5135" width="11.5703125" style="728" customWidth="1"/>
    <col min="5136" max="5136" width="10.140625" style="728" customWidth="1"/>
    <col min="5137" max="5137" width="11.28515625" style="728" customWidth="1"/>
    <col min="5138" max="5138" width="10" style="728" customWidth="1"/>
    <col min="5139" max="5139" width="4.42578125" style="728" customWidth="1"/>
    <col min="5140" max="5141" width="9.85546875" style="728" bestFit="1" customWidth="1"/>
    <col min="5142" max="5142" width="3.140625" style="728" customWidth="1"/>
    <col min="5143" max="5367" width="8.7109375" style="728"/>
    <col min="5368" max="5368" width="6.28515625" style="728" customWidth="1"/>
    <col min="5369" max="5369" width="7.28515625" style="728" customWidth="1"/>
    <col min="5370" max="5370" width="6.42578125" style="728" customWidth="1"/>
    <col min="5371" max="5371" width="18" style="728" customWidth="1"/>
    <col min="5372" max="5372" width="14.42578125" style="728" customWidth="1"/>
    <col min="5373" max="5373" width="10.85546875" style="728" customWidth="1"/>
    <col min="5374" max="5374" width="8.85546875" style="728" customWidth="1"/>
    <col min="5375" max="5375" width="11.140625" style="728" customWidth="1"/>
    <col min="5376" max="5376" width="9.5703125" style="728" customWidth="1"/>
    <col min="5377" max="5377" width="10" style="728" customWidth="1"/>
    <col min="5378" max="5378" width="11.85546875" style="728" customWidth="1"/>
    <col min="5379" max="5379" width="6.140625" style="728" customWidth="1"/>
    <col min="5380" max="5380" width="5.42578125" style="728" customWidth="1"/>
    <col min="5381" max="5381" width="19.140625" style="728" customWidth="1"/>
    <col min="5382" max="5382" width="14.5703125" style="728" bestFit="1" customWidth="1"/>
    <col min="5383" max="5383" width="14.28515625" style="728" customWidth="1"/>
    <col min="5384" max="5384" width="12" style="728" customWidth="1"/>
    <col min="5385" max="5385" width="10.85546875" style="728" customWidth="1"/>
    <col min="5386" max="5386" width="8.7109375" style="728" customWidth="1"/>
    <col min="5387" max="5387" width="8.85546875" style="728" customWidth="1"/>
    <col min="5388" max="5388" width="11.7109375" style="728" customWidth="1"/>
    <col min="5389" max="5389" width="11.5703125" style="728" customWidth="1"/>
    <col min="5390" max="5390" width="3.85546875" style="728" customWidth="1"/>
    <col min="5391" max="5391" width="11.5703125" style="728" customWidth="1"/>
    <col min="5392" max="5392" width="10.140625" style="728" customWidth="1"/>
    <col min="5393" max="5393" width="11.28515625" style="728" customWidth="1"/>
    <col min="5394" max="5394" width="10" style="728" customWidth="1"/>
    <col min="5395" max="5395" width="4.42578125" style="728" customWidth="1"/>
    <col min="5396" max="5397" width="9.85546875" style="728" bestFit="1" customWidth="1"/>
    <col min="5398" max="5398" width="3.140625" style="728" customWidth="1"/>
    <col min="5399" max="5623" width="8.7109375" style="728"/>
    <col min="5624" max="5624" width="6.28515625" style="728" customWidth="1"/>
    <col min="5625" max="5625" width="7.28515625" style="728" customWidth="1"/>
    <col min="5626" max="5626" width="6.42578125" style="728" customWidth="1"/>
    <col min="5627" max="5627" width="18" style="728" customWidth="1"/>
    <col min="5628" max="5628" width="14.42578125" style="728" customWidth="1"/>
    <col min="5629" max="5629" width="10.85546875" style="728" customWidth="1"/>
    <col min="5630" max="5630" width="8.85546875" style="728" customWidth="1"/>
    <col min="5631" max="5631" width="11.140625" style="728" customWidth="1"/>
    <col min="5632" max="5632" width="9.5703125" style="728" customWidth="1"/>
    <col min="5633" max="5633" width="10" style="728" customWidth="1"/>
    <col min="5634" max="5634" width="11.85546875" style="728" customWidth="1"/>
    <col min="5635" max="5635" width="6.140625" style="728" customWidth="1"/>
    <col min="5636" max="5636" width="5.42578125" style="728" customWidth="1"/>
    <col min="5637" max="5637" width="19.140625" style="728" customWidth="1"/>
    <col min="5638" max="5638" width="14.5703125" style="728" bestFit="1" customWidth="1"/>
    <col min="5639" max="5639" width="14.28515625" style="728" customWidth="1"/>
    <col min="5640" max="5640" width="12" style="728" customWidth="1"/>
    <col min="5641" max="5641" width="10.85546875" style="728" customWidth="1"/>
    <col min="5642" max="5642" width="8.7109375" style="728" customWidth="1"/>
    <col min="5643" max="5643" width="8.85546875" style="728" customWidth="1"/>
    <col min="5644" max="5644" width="11.7109375" style="728" customWidth="1"/>
    <col min="5645" max="5645" width="11.5703125" style="728" customWidth="1"/>
    <col min="5646" max="5646" width="3.85546875" style="728" customWidth="1"/>
    <col min="5647" max="5647" width="11.5703125" style="728" customWidth="1"/>
    <col min="5648" max="5648" width="10.140625" style="728" customWidth="1"/>
    <col min="5649" max="5649" width="11.28515625" style="728" customWidth="1"/>
    <col min="5650" max="5650" width="10" style="728" customWidth="1"/>
    <col min="5651" max="5651" width="4.42578125" style="728" customWidth="1"/>
    <col min="5652" max="5653" width="9.85546875" style="728" bestFit="1" customWidth="1"/>
    <col min="5654" max="5654" width="3.140625" style="728" customWidth="1"/>
    <col min="5655" max="5879" width="8.7109375" style="728"/>
    <col min="5880" max="5880" width="6.28515625" style="728" customWidth="1"/>
    <col min="5881" max="5881" width="7.28515625" style="728" customWidth="1"/>
    <col min="5882" max="5882" width="6.42578125" style="728" customWidth="1"/>
    <col min="5883" max="5883" width="18" style="728" customWidth="1"/>
    <col min="5884" max="5884" width="14.42578125" style="728" customWidth="1"/>
    <col min="5885" max="5885" width="10.85546875" style="728" customWidth="1"/>
    <col min="5886" max="5886" width="8.85546875" style="728" customWidth="1"/>
    <col min="5887" max="5887" width="11.140625" style="728" customWidth="1"/>
    <col min="5888" max="5888" width="9.5703125" style="728" customWidth="1"/>
    <col min="5889" max="5889" width="10" style="728" customWidth="1"/>
    <col min="5890" max="5890" width="11.85546875" style="728" customWidth="1"/>
    <col min="5891" max="5891" width="6.140625" style="728" customWidth="1"/>
    <col min="5892" max="5892" width="5.42578125" style="728" customWidth="1"/>
    <col min="5893" max="5893" width="19.140625" style="728" customWidth="1"/>
    <col min="5894" max="5894" width="14.5703125" style="728" bestFit="1" customWidth="1"/>
    <col min="5895" max="5895" width="14.28515625" style="728" customWidth="1"/>
    <col min="5896" max="5896" width="12" style="728" customWidth="1"/>
    <col min="5897" max="5897" width="10.85546875" style="728" customWidth="1"/>
    <col min="5898" max="5898" width="8.7109375" style="728" customWidth="1"/>
    <col min="5899" max="5899" width="8.85546875" style="728" customWidth="1"/>
    <col min="5900" max="5900" width="11.7109375" style="728" customWidth="1"/>
    <col min="5901" max="5901" width="11.5703125" style="728" customWidth="1"/>
    <col min="5902" max="5902" width="3.85546875" style="728" customWidth="1"/>
    <col min="5903" max="5903" width="11.5703125" style="728" customWidth="1"/>
    <col min="5904" max="5904" width="10.140625" style="728" customWidth="1"/>
    <col min="5905" max="5905" width="11.28515625" style="728" customWidth="1"/>
    <col min="5906" max="5906" width="10" style="728" customWidth="1"/>
    <col min="5907" max="5907" width="4.42578125" style="728" customWidth="1"/>
    <col min="5908" max="5909" width="9.85546875" style="728" bestFit="1" customWidth="1"/>
    <col min="5910" max="5910" width="3.140625" style="728" customWidth="1"/>
    <col min="5911" max="6135" width="8.7109375" style="728"/>
    <col min="6136" max="6136" width="6.28515625" style="728" customWidth="1"/>
    <col min="6137" max="6137" width="7.28515625" style="728" customWidth="1"/>
    <col min="6138" max="6138" width="6.42578125" style="728" customWidth="1"/>
    <col min="6139" max="6139" width="18" style="728" customWidth="1"/>
    <col min="6140" max="6140" width="14.42578125" style="728" customWidth="1"/>
    <col min="6141" max="6141" width="10.85546875" style="728" customWidth="1"/>
    <col min="6142" max="6142" width="8.85546875" style="728" customWidth="1"/>
    <col min="6143" max="6143" width="11.140625" style="728" customWidth="1"/>
    <col min="6144" max="6144" width="9.5703125" style="728" customWidth="1"/>
    <col min="6145" max="6145" width="10" style="728" customWidth="1"/>
    <col min="6146" max="6146" width="11.85546875" style="728" customWidth="1"/>
    <col min="6147" max="6147" width="6.140625" style="728" customWidth="1"/>
    <col min="6148" max="6148" width="5.42578125" style="728" customWidth="1"/>
    <col min="6149" max="6149" width="19.140625" style="728" customWidth="1"/>
    <col min="6150" max="6150" width="14.5703125" style="728" bestFit="1" customWidth="1"/>
    <col min="6151" max="6151" width="14.28515625" style="728" customWidth="1"/>
    <col min="6152" max="6152" width="12" style="728" customWidth="1"/>
    <col min="6153" max="6153" width="10.85546875" style="728" customWidth="1"/>
    <col min="6154" max="6154" width="8.7109375" style="728" customWidth="1"/>
    <col min="6155" max="6155" width="8.85546875" style="728" customWidth="1"/>
    <col min="6156" max="6156" width="11.7109375" style="728" customWidth="1"/>
    <col min="6157" max="6157" width="11.5703125" style="728" customWidth="1"/>
    <col min="6158" max="6158" width="3.85546875" style="728" customWidth="1"/>
    <col min="6159" max="6159" width="11.5703125" style="728" customWidth="1"/>
    <col min="6160" max="6160" width="10.140625" style="728" customWidth="1"/>
    <col min="6161" max="6161" width="11.28515625" style="728" customWidth="1"/>
    <col min="6162" max="6162" width="10" style="728" customWidth="1"/>
    <col min="6163" max="6163" width="4.42578125" style="728" customWidth="1"/>
    <col min="6164" max="6165" width="9.85546875" style="728" bestFit="1" customWidth="1"/>
    <col min="6166" max="6166" width="3.140625" style="728" customWidth="1"/>
    <col min="6167" max="6391" width="8.7109375" style="728"/>
    <col min="6392" max="6392" width="6.28515625" style="728" customWidth="1"/>
    <col min="6393" max="6393" width="7.28515625" style="728" customWidth="1"/>
    <col min="6394" max="6394" width="6.42578125" style="728" customWidth="1"/>
    <col min="6395" max="6395" width="18" style="728" customWidth="1"/>
    <col min="6396" max="6396" width="14.42578125" style="728" customWidth="1"/>
    <col min="6397" max="6397" width="10.85546875" style="728" customWidth="1"/>
    <col min="6398" max="6398" width="8.85546875" style="728" customWidth="1"/>
    <col min="6399" max="6399" width="11.140625" style="728" customWidth="1"/>
    <col min="6400" max="6400" width="9.5703125" style="728" customWidth="1"/>
    <col min="6401" max="6401" width="10" style="728" customWidth="1"/>
    <col min="6402" max="6402" width="11.85546875" style="728" customWidth="1"/>
    <col min="6403" max="6403" width="6.140625" style="728" customWidth="1"/>
    <col min="6404" max="6404" width="5.42578125" style="728" customWidth="1"/>
    <col min="6405" max="6405" width="19.140625" style="728" customWidth="1"/>
    <col min="6406" max="6406" width="14.5703125" style="728" bestFit="1" customWidth="1"/>
    <col min="6407" max="6407" width="14.28515625" style="728" customWidth="1"/>
    <col min="6408" max="6408" width="12" style="728" customWidth="1"/>
    <col min="6409" max="6409" width="10.85546875" style="728" customWidth="1"/>
    <col min="6410" max="6410" width="8.7109375" style="728" customWidth="1"/>
    <col min="6411" max="6411" width="8.85546875" style="728" customWidth="1"/>
    <col min="6412" max="6412" width="11.7109375" style="728" customWidth="1"/>
    <col min="6413" max="6413" width="11.5703125" style="728" customWidth="1"/>
    <col min="6414" max="6414" width="3.85546875" style="728" customWidth="1"/>
    <col min="6415" max="6415" width="11.5703125" style="728" customWidth="1"/>
    <col min="6416" max="6416" width="10.140625" style="728" customWidth="1"/>
    <col min="6417" max="6417" width="11.28515625" style="728" customWidth="1"/>
    <col min="6418" max="6418" width="10" style="728" customWidth="1"/>
    <col min="6419" max="6419" width="4.42578125" style="728" customWidth="1"/>
    <col min="6420" max="6421" width="9.85546875" style="728" bestFit="1" customWidth="1"/>
    <col min="6422" max="6422" width="3.140625" style="728" customWidth="1"/>
    <col min="6423" max="6647" width="8.7109375" style="728"/>
    <col min="6648" max="6648" width="6.28515625" style="728" customWidth="1"/>
    <col min="6649" max="6649" width="7.28515625" style="728" customWidth="1"/>
    <col min="6650" max="6650" width="6.42578125" style="728" customWidth="1"/>
    <col min="6651" max="6651" width="18" style="728" customWidth="1"/>
    <col min="6652" max="6652" width="14.42578125" style="728" customWidth="1"/>
    <col min="6653" max="6653" width="10.85546875" style="728" customWidth="1"/>
    <col min="6654" max="6654" width="8.85546875" style="728" customWidth="1"/>
    <col min="6655" max="6655" width="11.140625" style="728" customWidth="1"/>
    <col min="6656" max="6656" width="9.5703125" style="728" customWidth="1"/>
    <col min="6657" max="6657" width="10" style="728" customWidth="1"/>
    <col min="6658" max="6658" width="11.85546875" style="728" customWidth="1"/>
    <col min="6659" max="6659" width="6.140625" style="728" customWidth="1"/>
    <col min="6660" max="6660" width="5.42578125" style="728" customWidth="1"/>
    <col min="6661" max="6661" width="19.140625" style="728" customWidth="1"/>
    <col min="6662" max="6662" width="14.5703125" style="728" bestFit="1" customWidth="1"/>
    <col min="6663" max="6663" width="14.28515625" style="728" customWidth="1"/>
    <col min="6664" max="6664" width="12" style="728" customWidth="1"/>
    <col min="6665" max="6665" width="10.85546875" style="728" customWidth="1"/>
    <col min="6666" max="6666" width="8.7109375" style="728" customWidth="1"/>
    <col min="6667" max="6667" width="8.85546875" style="728" customWidth="1"/>
    <col min="6668" max="6668" width="11.7109375" style="728" customWidth="1"/>
    <col min="6669" max="6669" width="11.5703125" style="728" customWidth="1"/>
    <col min="6670" max="6670" width="3.85546875" style="728" customWidth="1"/>
    <col min="6671" max="6671" width="11.5703125" style="728" customWidth="1"/>
    <col min="6672" max="6672" width="10.140625" style="728" customWidth="1"/>
    <col min="6673" max="6673" width="11.28515625" style="728" customWidth="1"/>
    <col min="6674" max="6674" width="10" style="728" customWidth="1"/>
    <col min="6675" max="6675" width="4.42578125" style="728" customWidth="1"/>
    <col min="6676" max="6677" width="9.85546875" style="728" bestFit="1" customWidth="1"/>
    <col min="6678" max="6678" width="3.140625" style="728" customWidth="1"/>
    <col min="6679" max="6903" width="8.7109375" style="728"/>
    <col min="6904" max="6904" width="6.28515625" style="728" customWidth="1"/>
    <col min="6905" max="6905" width="7.28515625" style="728" customWidth="1"/>
    <col min="6906" max="6906" width="6.42578125" style="728" customWidth="1"/>
    <col min="6907" max="6907" width="18" style="728" customWidth="1"/>
    <col min="6908" max="6908" width="14.42578125" style="728" customWidth="1"/>
    <col min="6909" max="6909" width="10.85546875" style="728" customWidth="1"/>
    <col min="6910" max="6910" width="8.85546875" style="728" customWidth="1"/>
    <col min="6911" max="6911" width="11.140625" style="728" customWidth="1"/>
    <col min="6912" max="6912" width="9.5703125" style="728" customWidth="1"/>
    <col min="6913" max="6913" width="10" style="728" customWidth="1"/>
    <col min="6914" max="6914" width="11.85546875" style="728" customWidth="1"/>
    <col min="6915" max="6915" width="6.140625" style="728" customWidth="1"/>
    <col min="6916" max="6916" width="5.42578125" style="728" customWidth="1"/>
    <col min="6917" max="6917" width="19.140625" style="728" customWidth="1"/>
    <col min="6918" max="6918" width="14.5703125" style="728" bestFit="1" customWidth="1"/>
    <col min="6919" max="6919" width="14.28515625" style="728" customWidth="1"/>
    <col min="6920" max="6920" width="12" style="728" customWidth="1"/>
    <col min="6921" max="6921" width="10.85546875" style="728" customWidth="1"/>
    <col min="6922" max="6922" width="8.7109375" style="728" customWidth="1"/>
    <col min="6923" max="6923" width="8.85546875" style="728" customWidth="1"/>
    <col min="6924" max="6924" width="11.7109375" style="728" customWidth="1"/>
    <col min="6925" max="6925" width="11.5703125" style="728" customWidth="1"/>
    <col min="6926" max="6926" width="3.85546875" style="728" customWidth="1"/>
    <col min="6927" max="6927" width="11.5703125" style="728" customWidth="1"/>
    <col min="6928" max="6928" width="10.140625" style="728" customWidth="1"/>
    <col min="6929" max="6929" width="11.28515625" style="728" customWidth="1"/>
    <col min="6930" max="6930" width="10" style="728" customWidth="1"/>
    <col min="6931" max="6931" width="4.42578125" style="728" customWidth="1"/>
    <col min="6932" max="6933" width="9.85546875" style="728" bestFit="1" customWidth="1"/>
    <col min="6934" max="6934" width="3.140625" style="728" customWidth="1"/>
    <col min="6935" max="7159" width="8.7109375" style="728"/>
    <col min="7160" max="7160" width="6.28515625" style="728" customWidth="1"/>
    <col min="7161" max="7161" width="7.28515625" style="728" customWidth="1"/>
    <col min="7162" max="7162" width="6.42578125" style="728" customWidth="1"/>
    <col min="7163" max="7163" width="18" style="728" customWidth="1"/>
    <col min="7164" max="7164" width="14.42578125" style="728" customWidth="1"/>
    <col min="7165" max="7165" width="10.85546875" style="728" customWidth="1"/>
    <col min="7166" max="7166" width="8.85546875" style="728" customWidth="1"/>
    <col min="7167" max="7167" width="11.140625" style="728" customWidth="1"/>
    <col min="7168" max="7168" width="9.5703125" style="728" customWidth="1"/>
    <col min="7169" max="7169" width="10" style="728" customWidth="1"/>
    <col min="7170" max="7170" width="11.85546875" style="728" customWidth="1"/>
    <col min="7171" max="7171" width="6.140625" style="728" customWidth="1"/>
    <col min="7172" max="7172" width="5.42578125" style="728" customWidth="1"/>
    <col min="7173" max="7173" width="19.140625" style="728" customWidth="1"/>
    <col min="7174" max="7174" width="14.5703125" style="728" bestFit="1" customWidth="1"/>
    <col min="7175" max="7175" width="14.28515625" style="728" customWidth="1"/>
    <col min="7176" max="7176" width="12" style="728" customWidth="1"/>
    <col min="7177" max="7177" width="10.85546875" style="728" customWidth="1"/>
    <col min="7178" max="7178" width="8.7109375" style="728" customWidth="1"/>
    <col min="7179" max="7179" width="8.85546875" style="728" customWidth="1"/>
    <col min="7180" max="7180" width="11.7109375" style="728" customWidth="1"/>
    <col min="7181" max="7181" width="11.5703125" style="728" customWidth="1"/>
    <col min="7182" max="7182" width="3.85546875" style="728" customWidth="1"/>
    <col min="7183" max="7183" width="11.5703125" style="728" customWidth="1"/>
    <col min="7184" max="7184" width="10.140625" style="728" customWidth="1"/>
    <col min="7185" max="7185" width="11.28515625" style="728" customWidth="1"/>
    <col min="7186" max="7186" width="10" style="728" customWidth="1"/>
    <col min="7187" max="7187" width="4.42578125" style="728" customWidth="1"/>
    <col min="7188" max="7189" width="9.85546875" style="728" bestFit="1" customWidth="1"/>
    <col min="7190" max="7190" width="3.140625" style="728" customWidth="1"/>
    <col min="7191" max="7415" width="8.7109375" style="728"/>
    <col min="7416" max="7416" width="6.28515625" style="728" customWidth="1"/>
    <col min="7417" max="7417" width="7.28515625" style="728" customWidth="1"/>
    <col min="7418" max="7418" width="6.42578125" style="728" customWidth="1"/>
    <col min="7419" max="7419" width="18" style="728" customWidth="1"/>
    <col min="7420" max="7420" width="14.42578125" style="728" customWidth="1"/>
    <col min="7421" max="7421" width="10.85546875" style="728" customWidth="1"/>
    <col min="7422" max="7422" width="8.85546875" style="728" customWidth="1"/>
    <col min="7423" max="7423" width="11.140625" style="728" customWidth="1"/>
    <col min="7424" max="7424" width="9.5703125" style="728" customWidth="1"/>
    <col min="7425" max="7425" width="10" style="728" customWidth="1"/>
    <col min="7426" max="7426" width="11.85546875" style="728" customWidth="1"/>
    <col min="7427" max="7427" width="6.140625" style="728" customWidth="1"/>
    <col min="7428" max="7428" width="5.42578125" style="728" customWidth="1"/>
    <col min="7429" max="7429" width="19.140625" style="728" customWidth="1"/>
    <col min="7430" max="7430" width="14.5703125" style="728" bestFit="1" customWidth="1"/>
    <col min="7431" max="7431" width="14.28515625" style="728" customWidth="1"/>
    <col min="7432" max="7432" width="12" style="728" customWidth="1"/>
    <col min="7433" max="7433" width="10.85546875" style="728" customWidth="1"/>
    <col min="7434" max="7434" width="8.7109375" style="728" customWidth="1"/>
    <col min="7435" max="7435" width="8.85546875" style="728" customWidth="1"/>
    <col min="7436" max="7436" width="11.7109375" style="728" customWidth="1"/>
    <col min="7437" max="7437" width="11.5703125" style="728" customWidth="1"/>
    <col min="7438" max="7438" width="3.85546875" style="728" customWidth="1"/>
    <col min="7439" max="7439" width="11.5703125" style="728" customWidth="1"/>
    <col min="7440" max="7440" width="10.140625" style="728" customWidth="1"/>
    <col min="7441" max="7441" width="11.28515625" style="728" customWidth="1"/>
    <col min="7442" max="7442" width="10" style="728" customWidth="1"/>
    <col min="7443" max="7443" width="4.42578125" style="728" customWidth="1"/>
    <col min="7444" max="7445" width="9.85546875" style="728" bestFit="1" customWidth="1"/>
    <col min="7446" max="7446" width="3.140625" style="728" customWidth="1"/>
    <col min="7447" max="7671" width="8.7109375" style="728"/>
    <col min="7672" max="7672" width="6.28515625" style="728" customWidth="1"/>
    <col min="7673" max="7673" width="7.28515625" style="728" customWidth="1"/>
    <col min="7674" max="7674" width="6.42578125" style="728" customWidth="1"/>
    <col min="7675" max="7675" width="18" style="728" customWidth="1"/>
    <col min="7676" max="7676" width="14.42578125" style="728" customWidth="1"/>
    <col min="7677" max="7677" width="10.85546875" style="728" customWidth="1"/>
    <col min="7678" max="7678" width="8.85546875" style="728" customWidth="1"/>
    <col min="7679" max="7679" width="11.140625" style="728" customWidth="1"/>
    <col min="7680" max="7680" width="9.5703125" style="728" customWidth="1"/>
    <col min="7681" max="7681" width="10" style="728" customWidth="1"/>
    <col min="7682" max="7682" width="11.85546875" style="728" customWidth="1"/>
    <col min="7683" max="7683" width="6.140625" style="728" customWidth="1"/>
    <col min="7684" max="7684" width="5.42578125" style="728" customWidth="1"/>
    <col min="7685" max="7685" width="19.140625" style="728" customWidth="1"/>
    <col min="7686" max="7686" width="14.5703125" style="728" bestFit="1" customWidth="1"/>
    <col min="7687" max="7687" width="14.28515625" style="728" customWidth="1"/>
    <col min="7688" max="7688" width="12" style="728" customWidth="1"/>
    <col min="7689" max="7689" width="10.85546875" style="728" customWidth="1"/>
    <col min="7690" max="7690" width="8.7109375" style="728" customWidth="1"/>
    <col min="7691" max="7691" width="8.85546875" style="728" customWidth="1"/>
    <col min="7692" max="7692" width="11.7109375" style="728" customWidth="1"/>
    <col min="7693" max="7693" width="11.5703125" style="728" customWidth="1"/>
    <col min="7694" max="7694" width="3.85546875" style="728" customWidth="1"/>
    <col min="7695" max="7695" width="11.5703125" style="728" customWidth="1"/>
    <col min="7696" max="7696" width="10.140625" style="728" customWidth="1"/>
    <col min="7697" max="7697" width="11.28515625" style="728" customWidth="1"/>
    <col min="7698" max="7698" width="10" style="728" customWidth="1"/>
    <col min="7699" max="7699" width="4.42578125" style="728" customWidth="1"/>
    <col min="7700" max="7701" width="9.85546875" style="728" bestFit="1" customWidth="1"/>
    <col min="7702" max="7702" width="3.140625" style="728" customWidth="1"/>
    <col min="7703" max="7927" width="8.7109375" style="728"/>
    <col min="7928" max="7928" width="6.28515625" style="728" customWidth="1"/>
    <col min="7929" max="7929" width="7.28515625" style="728" customWidth="1"/>
    <col min="7930" max="7930" width="6.42578125" style="728" customWidth="1"/>
    <col min="7931" max="7931" width="18" style="728" customWidth="1"/>
    <col min="7932" max="7932" width="14.42578125" style="728" customWidth="1"/>
    <col min="7933" max="7933" width="10.85546875" style="728" customWidth="1"/>
    <col min="7934" max="7934" width="8.85546875" style="728" customWidth="1"/>
    <col min="7935" max="7935" width="11.140625" style="728" customWidth="1"/>
    <col min="7936" max="7936" width="9.5703125" style="728" customWidth="1"/>
    <col min="7937" max="7937" width="10" style="728" customWidth="1"/>
    <col min="7938" max="7938" width="11.85546875" style="728" customWidth="1"/>
    <col min="7939" max="7939" width="6.140625" style="728" customWidth="1"/>
    <col min="7940" max="7940" width="5.42578125" style="728" customWidth="1"/>
    <col min="7941" max="7941" width="19.140625" style="728" customWidth="1"/>
    <col min="7942" max="7942" width="14.5703125" style="728" bestFit="1" customWidth="1"/>
    <col min="7943" max="7943" width="14.28515625" style="728" customWidth="1"/>
    <col min="7944" max="7944" width="12" style="728" customWidth="1"/>
    <col min="7945" max="7945" width="10.85546875" style="728" customWidth="1"/>
    <col min="7946" max="7946" width="8.7109375" style="728" customWidth="1"/>
    <col min="7947" max="7947" width="8.85546875" style="728" customWidth="1"/>
    <col min="7948" max="7948" width="11.7109375" style="728" customWidth="1"/>
    <col min="7949" max="7949" width="11.5703125" style="728" customWidth="1"/>
    <col min="7950" max="7950" width="3.85546875" style="728" customWidth="1"/>
    <col min="7951" max="7951" width="11.5703125" style="728" customWidth="1"/>
    <col min="7952" max="7952" width="10.140625" style="728" customWidth="1"/>
    <col min="7953" max="7953" width="11.28515625" style="728" customWidth="1"/>
    <col min="7954" max="7954" width="10" style="728" customWidth="1"/>
    <col min="7955" max="7955" width="4.42578125" style="728" customWidth="1"/>
    <col min="7956" max="7957" width="9.85546875" style="728" bestFit="1" customWidth="1"/>
    <col min="7958" max="7958" width="3.140625" style="728" customWidth="1"/>
    <col min="7959" max="8183" width="8.7109375" style="728"/>
    <col min="8184" max="8184" width="6.28515625" style="728" customWidth="1"/>
    <col min="8185" max="8185" width="7.28515625" style="728" customWidth="1"/>
    <col min="8186" max="8186" width="6.42578125" style="728" customWidth="1"/>
    <col min="8187" max="8187" width="18" style="728" customWidth="1"/>
    <col min="8188" max="8188" width="14.42578125" style="728" customWidth="1"/>
    <col min="8189" max="8189" width="10.85546875" style="728" customWidth="1"/>
    <col min="8190" max="8190" width="8.85546875" style="728" customWidth="1"/>
    <col min="8191" max="8191" width="11.140625" style="728" customWidth="1"/>
    <col min="8192" max="8192" width="9.5703125" style="728" customWidth="1"/>
    <col min="8193" max="8193" width="10" style="728" customWidth="1"/>
    <col min="8194" max="8194" width="11.85546875" style="728" customWidth="1"/>
    <col min="8195" max="8195" width="6.140625" style="728" customWidth="1"/>
    <col min="8196" max="8196" width="5.42578125" style="728" customWidth="1"/>
    <col min="8197" max="8197" width="19.140625" style="728" customWidth="1"/>
    <col min="8198" max="8198" width="14.5703125" style="728" bestFit="1" customWidth="1"/>
    <col min="8199" max="8199" width="14.28515625" style="728" customWidth="1"/>
    <col min="8200" max="8200" width="12" style="728" customWidth="1"/>
    <col min="8201" max="8201" width="10.85546875" style="728" customWidth="1"/>
    <col min="8202" max="8202" width="8.7109375" style="728" customWidth="1"/>
    <col min="8203" max="8203" width="8.85546875" style="728" customWidth="1"/>
    <col min="8204" max="8204" width="11.7109375" style="728" customWidth="1"/>
    <col min="8205" max="8205" width="11.5703125" style="728" customWidth="1"/>
    <col min="8206" max="8206" width="3.85546875" style="728" customWidth="1"/>
    <col min="8207" max="8207" width="11.5703125" style="728" customWidth="1"/>
    <col min="8208" max="8208" width="10.140625" style="728" customWidth="1"/>
    <col min="8209" max="8209" width="11.28515625" style="728" customWidth="1"/>
    <col min="8210" max="8210" width="10" style="728" customWidth="1"/>
    <col min="8211" max="8211" width="4.42578125" style="728" customWidth="1"/>
    <col min="8212" max="8213" width="9.85546875" style="728" bestFit="1" customWidth="1"/>
    <col min="8214" max="8214" width="3.140625" style="728" customWidth="1"/>
    <col min="8215" max="8439" width="8.7109375" style="728"/>
    <col min="8440" max="8440" width="6.28515625" style="728" customWidth="1"/>
    <col min="8441" max="8441" width="7.28515625" style="728" customWidth="1"/>
    <col min="8442" max="8442" width="6.42578125" style="728" customWidth="1"/>
    <col min="8443" max="8443" width="18" style="728" customWidth="1"/>
    <col min="8444" max="8444" width="14.42578125" style="728" customWidth="1"/>
    <col min="8445" max="8445" width="10.85546875" style="728" customWidth="1"/>
    <col min="8446" max="8446" width="8.85546875" style="728" customWidth="1"/>
    <col min="8447" max="8447" width="11.140625" style="728" customWidth="1"/>
    <col min="8448" max="8448" width="9.5703125" style="728" customWidth="1"/>
    <col min="8449" max="8449" width="10" style="728" customWidth="1"/>
    <col min="8450" max="8450" width="11.85546875" style="728" customWidth="1"/>
    <col min="8451" max="8451" width="6.140625" style="728" customWidth="1"/>
    <col min="8452" max="8452" width="5.42578125" style="728" customWidth="1"/>
    <col min="8453" max="8453" width="19.140625" style="728" customWidth="1"/>
    <col min="8454" max="8454" width="14.5703125" style="728" bestFit="1" customWidth="1"/>
    <col min="8455" max="8455" width="14.28515625" style="728" customWidth="1"/>
    <col min="8456" max="8456" width="12" style="728" customWidth="1"/>
    <col min="8457" max="8457" width="10.85546875" style="728" customWidth="1"/>
    <col min="8458" max="8458" width="8.7109375" style="728" customWidth="1"/>
    <col min="8459" max="8459" width="8.85546875" style="728" customWidth="1"/>
    <col min="8460" max="8460" width="11.7109375" style="728" customWidth="1"/>
    <col min="8461" max="8461" width="11.5703125" style="728" customWidth="1"/>
    <col min="8462" max="8462" width="3.85546875" style="728" customWidth="1"/>
    <col min="8463" max="8463" width="11.5703125" style="728" customWidth="1"/>
    <col min="8464" max="8464" width="10.140625" style="728" customWidth="1"/>
    <col min="8465" max="8465" width="11.28515625" style="728" customWidth="1"/>
    <col min="8466" max="8466" width="10" style="728" customWidth="1"/>
    <col min="8467" max="8467" width="4.42578125" style="728" customWidth="1"/>
    <col min="8468" max="8469" width="9.85546875" style="728" bestFit="1" customWidth="1"/>
    <col min="8470" max="8470" width="3.140625" style="728" customWidth="1"/>
    <col min="8471" max="8695" width="8.7109375" style="728"/>
    <col min="8696" max="8696" width="6.28515625" style="728" customWidth="1"/>
    <col min="8697" max="8697" width="7.28515625" style="728" customWidth="1"/>
    <col min="8698" max="8698" width="6.42578125" style="728" customWidth="1"/>
    <col min="8699" max="8699" width="18" style="728" customWidth="1"/>
    <col min="8700" max="8700" width="14.42578125" style="728" customWidth="1"/>
    <col min="8701" max="8701" width="10.85546875" style="728" customWidth="1"/>
    <col min="8702" max="8702" width="8.85546875" style="728" customWidth="1"/>
    <col min="8703" max="8703" width="11.140625" style="728" customWidth="1"/>
    <col min="8704" max="8704" width="9.5703125" style="728" customWidth="1"/>
    <col min="8705" max="8705" width="10" style="728" customWidth="1"/>
    <col min="8706" max="8706" width="11.85546875" style="728" customWidth="1"/>
    <col min="8707" max="8707" width="6.140625" style="728" customWidth="1"/>
    <col min="8708" max="8708" width="5.42578125" style="728" customWidth="1"/>
    <col min="8709" max="8709" width="19.140625" style="728" customWidth="1"/>
    <col min="8710" max="8710" width="14.5703125" style="728" bestFit="1" customWidth="1"/>
    <col min="8711" max="8711" width="14.28515625" style="728" customWidth="1"/>
    <col min="8712" max="8712" width="12" style="728" customWidth="1"/>
    <col min="8713" max="8713" width="10.85546875" style="728" customWidth="1"/>
    <col min="8714" max="8714" width="8.7109375" style="728" customWidth="1"/>
    <col min="8715" max="8715" width="8.85546875" style="728" customWidth="1"/>
    <col min="8716" max="8716" width="11.7109375" style="728" customWidth="1"/>
    <col min="8717" max="8717" width="11.5703125" style="728" customWidth="1"/>
    <col min="8718" max="8718" width="3.85546875" style="728" customWidth="1"/>
    <col min="8719" max="8719" width="11.5703125" style="728" customWidth="1"/>
    <col min="8720" max="8720" width="10.140625" style="728" customWidth="1"/>
    <col min="8721" max="8721" width="11.28515625" style="728" customWidth="1"/>
    <col min="8722" max="8722" width="10" style="728" customWidth="1"/>
    <col min="8723" max="8723" width="4.42578125" style="728" customWidth="1"/>
    <col min="8724" max="8725" width="9.85546875" style="728" bestFit="1" customWidth="1"/>
    <col min="8726" max="8726" width="3.140625" style="728" customWidth="1"/>
    <col min="8727" max="8951" width="8.7109375" style="728"/>
    <col min="8952" max="8952" width="6.28515625" style="728" customWidth="1"/>
    <col min="8953" max="8953" width="7.28515625" style="728" customWidth="1"/>
    <col min="8954" max="8954" width="6.42578125" style="728" customWidth="1"/>
    <col min="8955" max="8955" width="18" style="728" customWidth="1"/>
    <col min="8956" max="8956" width="14.42578125" style="728" customWidth="1"/>
    <col min="8957" max="8957" width="10.85546875" style="728" customWidth="1"/>
    <col min="8958" max="8958" width="8.85546875" style="728" customWidth="1"/>
    <col min="8959" max="8959" width="11.140625" style="728" customWidth="1"/>
    <col min="8960" max="8960" width="9.5703125" style="728" customWidth="1"/>
    <col min="8961" max="8961" width="10" style="728" customWidth="1"/>
    <col min="8962" max="8962" width="11.85546875" style="728" customWidth="1"/>
    <col min="8963" max="8963" width="6.140625" style="728" customWidth="1"/>
    <col min="8964" max="8964" width="5.42578125" style="728" customWidth="1"/>
    <col min="8965" max="8965" width="19.140625" style="728" customWidth="1"/>
    <col min="8966" max="8966" width="14.5703125" style="728" bestFit="1" customWidth="1"/>
    <col min="8967" max="8967" width="14.28515625" style="728" customWidth="1"/>
    <col min="8968" max="8968" width="12" style="728" customWidth="1"/>
    <col min="8969" max="8969" width="10.85546875" style="728" customWidth="1"/>
    <col min="8970" max="8970" width="8.7109375" style="728" customWidth="1"/>
    <col min="8971" max="8971" width="8.85546875" style="728" customWidth="1"/>
    <col min="8972" max="8972" width="11.7109375" style="728" customWidth="1"/>
    <col min="8973" max="8973" width="11.5703125" style="728" customWidth="1"/>
    <col min="8974" max="8974" width="3.85546875" style="728" customWidth="1"/>
    <col min="8975" max="8975" width="11.5703125" style="728" customWidth="1"/>
    <col min="8976" max="8976" width="10.140625" style="728" customWidth="1"/>
    <col min="8977" max="8977" width="11.28515625" style="728" customWidth="1"/>
    <col min="8978" max="8978" width="10" style="728" customWidth="1"/>
    <col min="8979" max="8979" width="4.42578125" style="728" customWidth="1"/>
    <col min="8980" max="8981" width="9.85546875" style="728" bestFit="1" customWidth="1"/>
    <col min="8982" max="8982" width="3.140625" style="728" customWidth="1"/>
    <col min="8983" max="9207" width="8.7109375" style="728"/>
    <col min="9208" max="9208" width="6.28515625" style="728" customWidth="1"/>
    <col min="9209" max="9209" width="7.28515625" style="728" customWidth="1"/>
    <col min="9210" max="9210" width="6.42578125" style="728" customWidth="1"/>
    <col min="9211" max="9211" width="18" style="728" customWidth="1"/>
    <col min="9212" max="9212" width="14.42578125" style="728" customWidth="1"/>
    <col min="9213" max="9213" width="10.85546875" style="728" customWidth="1"/>
    <col min="9214" max="9214" width="8.85546875" style="728" customWidth="1"/>
    <col min="9215" max="9215" width="11.140625" style="728" customWidth="1"/>
    <col min="9216" max="9216" width="9.5703125" style="728" customWidth="1"/>
    <col min="9217" max="9217" width="10" style="728" customWidth="1"/>
    <col min="9218" max="9218" width="11.85546875" style="728" customWidth="1"/>
    <col min="9219" max="9219" width="6.140625" style="728" customWidth="1"/>
    <col min="9220" max="9220" width="5.42578125" style="728" customWidth="1"/>
    <col min="9221" max="9221" width="19.140625" style="728" customWidth="1"/>
    <col min="9222" max="9222" width="14.5703125" style="728" bestFit="1" customWidth="1"/>
    <col min="9223" max="9223" width="14.28515625" style="728" customWidth="1"/>
    <col min="9224" max="9224" width="12" style="728" customWidth="1"/>
    <col min="9225" max="9225" width="10.85546875" style="728" customWidth="1"/>
    <col min="9226" max="9226" width="8.7109375" style="728" customWidth="1"/>
    <col min="9227" max="9227" width="8.85546875" style="728" customWidth="1"/>
    <col min="9228" max="9228" width="11.7109375" style="728" customWidth="1"/>
    <col min="9229" max="9229" width="11.5703125" style="728" customWidth="1"/>
    <col min="9230" max="9230" width="3.85546875" style="728" customWidth="1"/>
    <col min="9231" max="9231" width="11.5703125" style="728" customWidth="1"/>
    <col min="9232" max="9232" width="10.140625" style="728" customWidth="1"/>
    <col min="9233" max="9233" width="11.28515625" style="728" customWidth="1"/>
    <col min="9234" max="9234" width="10" style="728" customWidth="1"/>
    <col min="9235" max="9235" width="4.42578125" style="728" customWidth="1"/>
    <col min="9236" max="9237" width="9.85546875" style="728" bestFit="1" customWidth="1"/>
    <col min="9238" max="9238" width="3.140625" style="728" customWidth="1"/>
    <col min="9239" max="9463" width="8.7109375" style="728"/>
    <col min="9464" max="9464" width="6.28515625" style="728" customWidth="1"/>
    <col min="9465" max="9465" width="7.28515625" style="728" customWidth="1"/>
    <col min="9466" max="9466" width="6.42578125" style="728" customWidth="1"/>
    <col min="9467" max="9467" width="18" style="728" customWidth="1"/>
    <col min="9468" max="9468" width="14.42578125" style="728" customWidth="1"/>
    <col min="9469" max="9469" width="10.85546875" style="728" customWidth="1"/>
    <col min="9470" max="9470" width="8.85546875" style="728" customWidth="1"/>
    <col min="9471" max="9471" width="11.140625" style="728" customWidth="1"/>
    <col min="9472" max="9472" width="9.5703125" style="728" customWidth="1"/>
    <col min="9473" max="9473" width="10" style="728" customWidth="1"/>
    <col min="9474" max="9474" width="11.85546875" style="728" customWidth="1"/>
    <col min="9475" max="9475" width="6.140625" style="728" customWidth="1"/>
    <col min="9476" max="9476" width="5.42578125" style="728" customWidth="1"/>
    <col min="9477" max="9477" width="19.140625" style="728" customWidth="1"/>
    <col min="9478" max="9478" width="14.5703125" style="728" bestFit="1" customWidth="1"/>
    <col min="9479" max="9479" width="14.28515625" style="728" customWidth="1"/>
    <col min="9480" max="9480" width="12" style="728" customWidth="1"/>
    <col min="9481" max="9481" width="10.85546875" style="728" customWidth="1"/>
    <col min="9482" max="9482" width="8.7109375" style="728" customWidth="1"/>
    <col min="9483" max="9483" width="8.85546875" style="728" customWidth="1"/>
    <col min="9484" max="9484" width="11.7109375" style="728" customWidth="1"/>
    <col min="9485" max="9485" width="11.5703125" style="728" customWidth="1"/>
    <col min="9486" max="9486" width="3.85546875" style="728" customWidth="1"/>
    <col min="9487" max="9487" width="11.5703125" style="728" customWidth="1"/>
    <col min="9488" max="9488" width="10.140625" style="728" customWidth="1"/>
    <col min="9489" max="9489" width="11.28515625" style="728" customWidth="1"/>
    <col min="9490" max="9490" width="10" style="728" customWidth="1"/>
    <col min="9491" max="9491" width="4.42578125" style="728" customWidth="1"/>
    <col min="9492" max="9493" width="9.85546875" style="728" bestFit="1" customWidth="1"/>
    <col min="9494" max="9494" width="3.140625" style="728" customWidth="1"/>
    <col min="9495" max="9719" width="8.7109375" style="728"/>
    <col min="9720" max="9720" width="6.28515625" style="728" customWidth="1"/>
    <col min="9721" max="9721" width="7.28515625" style="728" customWidth="1"/>
    <col min="9722" max="9722" width="6.42578125" style="728" customWidth="1"/>
    <col min="9723" max="9723" width="18" style="728" customWidth="1"/>
    <col min="9724" max="9724" width="14.42578125" style="728" customWidth="1"/>
    <col min="9725" max="9725" width="10.85546875" style="728" customWidth="1"/>
    <col min="9726" max="9726" width="8.85546875" style="728" customWidth="1"/>
    <col min="9727" max="9727" width="11.140625" style="728" customWidth="1"/>
    <col min="9728" max="9728" width="9.5703125" style="728" customWidth="1"/>
    <col min="9729" max="9729" width="10" style="728" customWidth="1"/>
    <col min="9730" max="9730" width="11.85546875" style="728" customWidth="1"/>
    <col min="9731" max="9731" width="6.140625" style="728" customWidth="1"/>
    <col min="9732" max="9732" width="5.42578125" style="728" customWidth="1"/>
    <col min="9733" max="9733" width="19.140625" style="728" customWidth="1"/>
    <col min="9734" max="9734" width="14.5703125" style="728" bestFit="1" customWidth="1"/>
    <col min="9735" max="9735" width="14.28515625" style="728" customWidth="1"/>
    <col min="9736" max="9736" width="12" style="728" customWidth="1"/>
    <col min="9737" max="9737" width="10.85546875" style="728" customWidth="1"/>
    <col min="9738" max="9738" width="8.7109375" style="728" customWidth="1"/>
    <col min="9739" max="9739" width="8.85546875" style="728" customWidth="1"/>
    <col min="9740" max="9740" width="11.7109375" style="728" customWidth="1"/>
    <col min="9741" max="9741" width="11.5703125" style="728" customWidth="1"/>
    <col min="9742" max="9742" width="3.85546875" style="728" customWidth="1"/>
    <col min="9743" max="9743" width="11.5703125" style="728" customWidth="1"/>
    <col min="9744" max="9744" width="10.140625" style="728" customWidth="1"/>
    <col min="9745" max="9745" width="11.28515625" style="728" customWidth="1"/>
    <col min="9746" max="9746" width="10" style="728" customWidth="1"/>
    <col min="9747" max="9747" width="4.42578125" style="728" customWidth="1"/>
    <col min="9748" max="9749" width="9.85546875" style="728" bestFit="1" customWidth="1"/>
    <col min="9750" max="9750" width="3.140625" style="728" customWidth="1"/>
    <col min="9751" max="9975" width="8.7109375" style="728"/>
    <col min="9976" max="9976" width="6.28515625" style="728" customWidth="1"/>
    <col min="9977" max="9977" width="7.28515625" style="728" customWidth="1"/>
    <col min="9978" max="9978" width="6.42578125" style="728" customWidth="1"/>
    <col min="9979" max="9979" width="18" style="728" customWidth="1"/>
    <col min="9980" max="9980" width="14.42578125" style="728" customWidth="1"/>
    <col min="9981" max="9981" width="10.85546875" style="728" customWidth="1"/>
    <col min="9982" max="9982" width="8.85546875" style="728" customWidth="1"/>
    <col min="9983" max="9983" width="11.140625" style="728" customWidth="1"/>
    <col min="9984" max="9984" width="9.5703125" style="728" customWidth="1"/>
    <col min="9985" max="9985" width="10" style="728" customWidth="1"/>
    <col min="9986" max="9986" width="11.85546875" style="728" customWidth="1"/>
    <col min="9987" max="9987" width="6.140625" style="728" customWidth="1"/>
    <col min="9988" max="9988" width="5.42578125" style="728" customWidth="1"/>
    <col min="9989" max="9989" width="19.140625" style="728" customWidth="1"/>
    <col min="9990" max="9990" width="14.5703125" style="728" bestFit="1" customWidth="1"/>
    <col min="9991" max="9991" width="14.28515625" style="728" customWidth="1"/>
    <col min="9992" max="9992" width="12" style="728" customWidth="1"/>
    <col min="9993" max="9993" width="10.85546875" style="728" customWidth="1"/>
    <col min="9994" max="9994" width="8.7109375" style="728" customWidth="1"/>
    <col min="9995" max="9995" width="8.85546875" style="728" customWidth="1"/>
    <col min="9996" max="9996" width="11.7109375" style="728" customWidth="1"/>
    <col min="9997" max="9997" width="11.5703125" style="728" customWidth="1"/>
    <col min="9998" max="9998" width="3.85546875" style="728" customWidth="1"/>
    <col min="9999" max="9999" width="11.5703125" style="728" customWidth="1"/>
    <col min="10000" max="10000" width="10.140625" style="728" customWidth="1"/>
    <col min="10001" max="10001" width="11.28515625" style="728" customWidth="1"/>
    <col min="10002" max="10002" width="10" style="728" customWidth="1"/>
    <col min="10003" max="10003" width="4.42578125" style="728" customWidth="1"/>
    <col min="10004" max="10005" width="9.85546875" style="728" bestFit="1" customWidth="1"/>
    <col min="10006" max="10006" width="3.140625" style="728" customWidth="1"/>
    <col min="10007" max="10231" width="8.7109375" style="728"/>
    <col min="10232" max="10232" width="6.28515625" style="728" customWidth="1"/>
    <col min="10233" max="10233" width="7.28515625" style="728" customWidth="1"/>
    <col min="10234" max="10234" width="6.42578125" style="728" customWidth="1"/>
    <col min="10235" max="10235" width="18" style="728" customWidth="1"/>
    <col min="10236" max="10236" width="14.42578125" style="728" customWidth="1"/>
    <col min="10237" max="10237" width="10.85546875" style="728" customWidth="1"/>
    <col min="10238" max="10238" width="8.85546875" style="728" customWidth="1"/>
    <col min="10239" max="10239" width="11.140625" style="728" customWidth="1"/>
    <col min="10240" max="10240" width="9.5703125" style="728" customWidth="1"/>
    <col min="10241" max="10241" width="10" style="728" customWidth="1"/>
    <col min="10242" max="10242" width="11.85546875" style="728" customWidth="1"/>
    <col min="10243" max="10243" width="6.140625" style="728" customWidth="1"/>
    <col min="10244" max="10244" width="5.42578125" style="728" customWidth="1"/>
    <col min="10245" max="10245" width="19.140625" style="728" customWidth="1"/>
    <col min="10246" max="10246" width="14.5703125" style="728" bestFit="1" customWidth="1"/>
    <col min="10247" max="10247" width="14.28515625" style="728" customWidth="1"/>
    <col min="10248" max="10248" width="12" style="728" customWidth="1"/>
    <col min="10249" max="10249" width="10.85546875" style="728" customWidth="1"/>
    <col min="10250" max="10250" width="8.7109375" style="728" customWidth="1"/>
    <col min="10251" max="10251" width="8.85546875" style="728" customWidth="1"/>
    <col min="10252" max="10252" width="11.7109375" style="728" customWidth="1"/>
    <col min="10253" max="10253" width="11.5703125" style="728" customWidth="1"/>
    <col min="10254" max="10254" width="3.85546875" style="728" customWidth="1"/>
    <col min="10255" max="10255" width="11.5703125" style="728" customWidth="1"/>
    <col min="10256" max="10256" width="10.140625" style="728" customWidth="1"/>
    <col min="10257" max="10257" width="11.28515625" style="728" customWidth="1"/>
    <col min="10258" max="10258" width="10" style="728" customWidth="1"/>
    <col min="10259" max="10259" width="4.42578125" style="728" customWidth="1"/>
    <col min="10260" max="10261" width="9.85546875" style="728" bestFit="1" customWidth="1"/>
    <col min="10262" max="10262" width="3.140625" style="728" customWidth="1"/>
    <col min="10263" max="10487" width="8.7109375" style="728"/>
    <col min="10488" max="10488" width="6.28515625" style="728" customWidth="1"/>
    <col min="10489" max="10489" width="7.28515625" style="728" customWidth="1"/>
    <col min="10490" max="10490" width="6.42578125" style="728" customWidth="1"/>
    <col min="10491" max="10491" width="18" style="728" customWidth="1"/>
    <col min="10492" max="10492" width="14.42578125" style="728" customWidth="1"/>
    <col min="10493" max="10493" width="10.85546875" style="728" customWidth="1"/>
    <col min="10494" max="10494" width="8.85546875" style="728" customWidth="1"/>
    <col min="10495" max="10495" width="11.140625" style="728" customWidth="1"/>
    <col min="10496" max="10496" width="9.5703125" style="728" customWidth="1"/>
    <col min="10497" max="10497" width="10" style="728" customWidth="1"/>
    <col min="10498" max="10498" width="11.85546875" style="728" customWidth="1"/>
    <col min="10499" max="10499" width="6.140625" style="728" customWidth="1"/>
    <col min="10500" max="10500" width="5.42578125" style="728" customWidth="1"/>
    <col min="10501" max="10501" width="19.140625" style="728" customWidth="1"/>
    <col min="10502" max="10502" width="14.5703125" style="728" bestFit="1" customWidth="1"/>
    <col min="10503" max="10503" width="14.28515625" style="728" customWidth="1"/>
    <col min="10504" max="10504" width="12" style="728" customWidth="1"/>
    <col min="10505" max="10505" width="10.85546875" style="728" customWidth="1"/>
    <col min="10506" max="10506" width="8.7109375" style="728" customWidth="1"/>
    <col min="10507" max="10507" width="8.85546875" style="728" customWidth="1"/>
    <col min="10508" max="10508" width="11.7109375" style="728" customWidth="1"/>
    <col min="10509" max="10509" width="11.5703125" style="728" customWidth="1"/>
    <col min="10510" max="10510" width="3.85546875" style="728" customWidth="1"/>
    <col min="10511" max="10511" width="11.5703125" style="728" customWidth="1"/>
    <col min="10512" max="10512" width="10.140625" style="728" customWidth="1"/>
    <col min="10513" max="10513" width="11.28515625" style="728" customWidth="1"/>
    <col min="10514" max="10514" width="10" style="728" customWidth="1"/>
    <col min="10515" max="10515" width="4.42578125" style="728" customWidth="1"/>
    <col min="10516" max="10517" width="9.85546875" style="728" bestFit="1" customWidth="1"/>
    <col min="10518" max="10518" width="3.140625" style="728" customWidth="1"/>
    <col min="10519" max="10743" width="8.7109375" style="728"/>
    <col min="10744" max="10744" width="6.28515625" style="728" customWidth="1"/>
    <col min="10745" max="10745" width="7.28515625" style="728" customWidth="1"/>
    <col min="10746" max="10746" width="6.42578125" style="728" customWidth="1"/>
    <col min="10747" max="10747" width="18" style="728" customWidth="1"/>
    <col min="10748" max="10748" width="14.42578125" style="728" customWidth="1"/>
    <col min="10749" max="10749" width="10.85546875" style="728" customWidth="1"/>
    <col min="10750" max="10750" width="8.85546875" style="728" customWidth="1"/>
    <col min="10751" max="10751" width="11.140625" style="728" customWidth="1"/>
    <col min="10752" max="10752" width="9.5703125" style="728" customWidth="1"/>
    <col min="10753" max="10753" width="10" style="728" customWidth="1"/>
    <col min="10754" max="10754" width="11.85546875" style="728" customWidth="1"/>
    <col min="10755" max="10755" width="6.140625" style="728" customWidth="1"/>
    <col min="10756" max="10756" width="5.42578125" style="728" customWidth="1"/>
    <col min="10757" max="10757" width="19.140625" style="728" customWidth="1"/>
    <col min="10758" max="10758" width="14.5703125" style="728" bestFit="1" customWidth="1"/>
    <col min="10759" max="10759" width="14.28515625" style="728" customWidth="1"/>
    <col min="10760" max="10760" width="12" style="728" customWidth="1"/>
    <col min="10761" max="10761" width="10.85546875" style="728" customWidth="1"/>
    <col min="10762" max="10762" width="8.7109375" style="728" customWidth="1"/>
    <col min="10763" max="10763" width="8.85546875" style="728" customWidth="1"/>
    <col min="10764" max="10764" width="11.7109375" style="728" customWidth="1"/>
    <col min="10765" max="10765" width="11.5703125" style="728" customWidth="1"/>
    <col min="10766" max="10766" width="3.85546875" style="728" customWidth="1"/>
    <col min="10767" max="10767" width="11.5703125" style="728" customWidth="1"/>
    <col min="10768" max="10768" width="10.140625" style="728" customWidth="1"/>
    <col min="10769" max="10769" width="11.28515625" style="728" customWidth="1"/>
    <col min="10770" max="10770" width="10" style="728" customWidth="1"/>
    <col min="10771" max="10771" width="4.42578125" style="728" customWidth="1"/>
    <col min="10772" max="10773" width="9.85546875" style="728" bestFit="1" customWidth="1"/>
    <col min="10774" max="10774" width="3.140625" style="728" customWidth="1"/>
    <col min="10775" max="10999" width="8.7109375" style="728"/>
    <col min="11000" max="11000" width="6.28515625" style="728" customWidth="1"/>
    <col min="11001" max="11001" width="7.28515625" style="728" customWidth="1"/>
    <col min="11002" max="11002" width="6.42578125" style="728" customWidth="1"/>
    <col min="11003" max="11003" width="18" style="728" customWidth="1"/>
    <col min="11004" max="11004" width="14.42578125" style="728" customWidth="1"/>
    <col min="11005" max="11005" width="10.85546875" style="728" customWidth="1"/>
    <col min="11006" max="11006" width="8.85546875" style="728" customWidth="1"/>
    <col min="11007" max="11007" width="11.140625" style="728" customWidth="1"/>
    <col min="11008" max="11008" width="9.5703125" style="728" customWidth="1"/>
    <col min="11009" max="11009" width="10" style="728" customWidth="1"/>
    <col min="11010" max="11010" width="11.85546875" style="728" customWidth="1"/>
    <col min="11011" max="11011" width="6.140625" style="728" customWidth="1"/>
    <col min="11012" max="11012" width="5.42578125" style="728" customWidth="1"/>
    <col min="11013" max="11013" width="19.140625" style="728" customWidth="1"/>
    <col min="11014" max="11014" width="14.5703125" style="728" bestFit="1" customWidth="1"/>
    <col min="11015" max="11015" width="14.28515625" style="728" customWidth="1"/>
    <col min="11016" max="11016" width="12" style="728" customWidth="1"/>
    <col min="11017" max="11017" width="10.85546875" style="728" customWidth="1"/>
    <col min="11018" max="11018" width="8.7109375" style="728" customWidth="1"/>
    <col min="11019" max="11019" width="8.85546875" style="728" customWidth="1"/>
    <col min="11020" max="11020" width="11.7109375" style="728" customWidth="1"/>
    <col min="11021" max="11021" width="11.5703125" style="728" customWidth="1"/>
    <col min="11022" max="11022" width="3.85546875" style="728" customWidth="1"/>
    <col min="11023" max="11023" width="11.5703125" style="728" customWidth="1"/>
    <col min="11024" max="11024" width="10.140625" style="728" customWidth="1"/>
    <col min="11025" max="11025" width="11.28515625" style="728" customWidth="1"/>
    <col min="11026" max="11026" width="10" style="728" customWidth="1"/>
    <col min="11027" max="11027" width="4.42578125" style="728" customWidth="1"/>
    <col min="11028" max="11029" width="9.85546875" style="728" bestFit="1" customWidth="1"/>
    <col min="11030" max="11030" width="3.140625" style="728" customWidth="1"/>
    <col min="11031" max="11255" width="8.7109375" style="728"/>
    <col min="11256" max="11256" width="6.28515625" style="728" customWidth="1"/>
    <col min="11257" max="11257" width="7.28515625" style="728" customWidth="1"/>
    <col min="11258" max="11258" width="6.42578125" style="728" customWidth="1"/>
    <col min="11259" max="11259" width="18" style="728" customWidth="1"/>
    <col min="11260" max="11260" width="14.42578125" style="728" customWidth="1"/>
    <col min="11261" max="11261" width="10.85546875" style="728" customWidth="1"/>
    <col min="11262" max="11262" width="8.85546875" style="728" customWidth="1"/>
    <col min="11263" max="11263" width="11.140625" style="728" customWidth="1"/>
    <col min="11264" max="11264" width="9.5703125" style="728" customWidth="1"/>
    <col min="11265" max="11265" width="10" style="728" customWidth="1"/>
    <col min="11266" max="11266" width="11.85546875" style="728" customWidth="1"/>
    <col min="11267" max="11267" width="6.140625" style="728" customWidth="1"/>
    <col min="11268" max="11268" width="5.42578125" style="728" customWidth="1"/>
    <col min="11269" max="11269" width="19.140625" style="728" customWidth="1"/>
    <col min="11270" max="11270" width="14.5703125" style="728" bestFit="1" customWidth="1"/>
    <col min="11271" max="11271" width="14.28515625" style="728" customWidth="1"/>
    <col min="11272" max="11272" width="12" style="728" customWidth="1"/>
    <col min="11273" max="11273" width="10.85546875" style="728" customWidth="1"/>
    <col min="11274" max="11274" width="8.7109375" style="728" customWidth="1"/>
    <col min="11275" max="11275" width="8.85546875" style="728" customWidth="1"/>
    <col min="11276" max="11276" width="11.7109375" style="728" customWidth="1"/>
    <col min="11277" max="11277" width="11.5703125" style="728" customWidth="1"/>
    <col min="11278" max="11278" width="3.85546875" style="728" customWidth="1"/>
    <col min="11279" max="11279" width="11.5703125" style="728" customWidth="1"/>
    <col min="11280" max="11280" width="10.140625" style="728" customWidth="1"/>
    <col min="11281" max="11281" width="11.28515625" style="728" customWidth="1"/>
    <col min="11282" max="11282" width="10" style="728" customWidth="1"/>
    <col min="11283" max="11283" width="4.42578125" style="728" customWidth="1"/>
    <col min="11284" max="11285" width="9.85546875" style="728" bestFit="1" customWidth="1"/>
    <col min="11286" max="11286" width="3.140625" style="728" customWidth="1"/>
    <col min="11287" max="11511" width="8.7109375" style="728"/>
    <col min="11512" max="11512" width="6.28515625" style="728" customWidth="1"/>
    <col min="11513" max="11513" width="7.28515625" style="728" customWidth="1"/>
    <col min="11514" max="11514" width="6.42578125" style="728" customWidth="1"/>
    <col min="11515" max="11515" width="18" style="728" customWidth="1"/>
    <col min="11516" max="11516" width="14.42578125" style="728" customWidth="1"/>
    <col min="11517" max="11517" width="10.85546875" style="728" customWidth="1"/>
    <col min="11518" max="11518" width="8.85546875" style="728" customWidth="1"/>
    <col min="11519" max="11519" width="11.140625" style="728" customWidth="1"/>
    <col min="11520" max="11520" width="9.5703125" style="728" customWidth="1"/>
    <col min="11521" max="11521" width="10" style="728" customWidth="1"/>
    <col min="11522" max="11522" width="11.85546875" style="728" customWidth="1"/>
    <col min="11523" max="11523" width="6.140625" style="728" customWidth="1"/>
    <col min="11524" max="11524" width="5.42578125" style="728" customWidth="1"/>
    <col min="11525" max="11525" width="19.140625" style="728" customWidth="1"/>
    <col min="11526" max="11526" width="14.5703125" style="728" bestFit="1" customWidth="1"/>
    <col min="11527" max="11527" width="14.28515625" style="728" customWidth="1"/>
    <col min="11528" max="11528" width="12" style="728" customWidth="1"/>
    <col min="11529" max="11529" width="10.85546875" style="728" customWidth="1"/>
    <col min="11530" max="11530" width="8.7109375" style="728" customWidth="1"/>
    <col min="11531" max="11531" width="8.85546875" style="728" customWidth="1"/>
    <col min="11532" max="11532" width="11.7109375" style="728" customWidth="1"/>
    <col min="11533" max="11533" width="11.5703125" style="728" customWidth="1"/>
    <col min="11534" max="11534" width="3.85546875" style="728" customWidth="1"/>
    <col min="11535" max="11535" width="11.5703125" style="728" customWidth="1"/>
    <col min="11536" max="11536" width="10.140625" style="728" customWidth="1"/>
    <col min="11537" max="11537" width="11.28515625" style="728" customWidth="1"/>
    <col min="11538" max="11538" width="10" style="728" customWidth="1"/>
    <col min="11539" max="11539" width="4.42578125" style="728" customWidth="1"/>
    <col min="11540" max="11541" width="9.85546875" style="728" bestFit="1" customWidth="1"/>
    <col min="11542" max="11542" width="3.140625" style="728" customWidth="1"/>
    <col min="11543" max="11767" width="8.7109375" style="728"/>
    <col min="11768" max="11768" width="6.28515625" style="728" customWidth="1"/>
    <col min="11769" max="11769" width="7.28515625" style="728" customWidth="1"/>
    <col min="11770" max="11770" width="6.42578125" style="728" customWidth="1"/>
    <col min="11771" max="11771" width="18" style="728" customWidth="1"/>
    <col min="11772" max="11772" width="14.42578125" style="728" customWidth="1"/>
    <col min="11773" max="11773" width="10.85546875" style="728" customWidth="1"/>
    <col min="11774" max="11774" width="8.85546875" style="728" customWidth="1"/>
    <col min="11775" max="11775" width="11.140625" style="728" customWidth="1"/>
    <col min="11776" max="11776" width="9.5703125" style="728" customWidth="1"/>
    <col min="11777" max="11777" width="10" style="728" customWidth="1"/>
    <col min="11778" max="11778" width="11.85546875" style="728" customWidth="1"/>
    <col min="11779" max="11779" width="6.140625" style="728" customWidth="1"/>
    <col min="11780" max="11780" width="5.42578125" style="728" customWidth="1"/>
    <col min="11781" max="11781" width="19.140625" style="728" customWidth="1"/>
    <col min="11782" max="11782" width="14.5703125" style="728" bestFit="1" customWidth="1"/>
    <col min="11783" max="11783" width="14.28515625" style="728" customWidth="1"/>
    <col min="11784" max="11784" width="12" style="728" customWidth="1"/>
    <col min="11785" max="11785" width="10.85546875" style="728" customWidth="1"/>
    <col min="11786" max="11786" width="8.7109375" style="728" customWidth="1"/>
    <col min="11787" max="11787" width="8.85546875" style="728" customWidth="1"/>
    <col min="11788" max="11788" width="11.7109375" style="728" customWidth="1"/>
    <col min="11789" max="11789" width="11.5703125" style="728" customWidth="1"/>
    <col min="11790" max="11790" width="3.85546875" style="728" customWidth="1"/>
    <col min="11791" max="11791" width="11.5703125" style="728" customWidth="1"/>
    <col min="11792" max="11792" width="10.140625" style="728" customWidth="1"/>
    <col min="11793" max="11793" width="11.28515625" style="728" customWidth="1"/>
    <col min="11794" max="11794" width="10" style="728" customWidth="1"/>
    <col min="11795" max="11795" width="4.42578125" style="728" customWidth="1"/>
    <col min="11796" max="11797" width="9.85546875" style="728" bestFit="1" customWidth="1"/>
    <col min="11798" max="11798" width="3.140625" style="728" customWidth="1"/>
    <col min="11799" max="12023" width="8.7109375" style="728"/>
    <col min="12024" max="12024" width="6.28515625" style="728" customWidth="1"/>
    <col min="12025" max="12025" width="7.28515625" style="728" customWidth="1"/>
    <col min="12026" max="12026" width="6.42578125" style="728" customWidth="1"/>
    <col min="12027" max="12027" width="18" style="728" customWidth="1"/>
    <col min="12028" max="12028" width="14.42578125" style="728" customWidth="1"/>
    <col min="12029" max="12029" width="10.85546875" style="728" customWidth="1"/>
    <col min="12030" max="12030" width="8.85546875" style="728" customWidth="1"/>
    <col min="12031" max="12031" width="11.140625" style="728" customWidth="1"/>
    <col min="12032" max="12032" width="9.5703125" style="728" customWidth="1"/>
    <col min="12033" max="12033" width="10" style="728" customWidth="1"/>
    <col min="12034" max="12034" width="11.85546875" style="728" customWidth="1"/>
    <col min="12035" max="12035" width="6.140625" style="728" customWidth="1"/>
    <col min="12036" max="12036" width="5.42578125" style="728" customWidth="1"/>
    <col min="12037" max="12037" width="19.140625" style="728" customWidth="1"/>
    <col min="12038" max="12038" width="14.5703125" style="728" bestFit="1" customWidth="1"/>
    <col min="12039" max="12039" width="14.28515625" style="728" customWidth="1"/>
    <col min="12040" max="12040" width="12" style="728" customWidth="1"/>
    <col min="12041" max="12041" width="10.85546875" style="728" customWidth="1"/>
    <col min="12042" max="12042" width="8.7109375" style="728" customWidth="1"/>
    <col min="12043" max="12043" width="8.85546875" style="728" customWidth="1"/>
    <col min="12044" max="12044" width="11.7109375" style="728" customWidth="1"/>
    <col min="12045" max="12045" width="11.5703125" style="728" customWidth="1"/>
    <col min="12046" max="12046" width="3.85546875" style="728" customWidth="1"/>
    <col min="12047" max="12047" width="11.5703125" style="728" customWidth="1"/>
    <col min="12048" max="12048" width="10.140625" style="728" customWidth="1"/>
    <col min="12049" max="12049" width="11.28515625" style="728" customWidth="1"/>
    <col min="12050" max="12050" width="10" style="728" customWidth="1"/>
    <col min="12051" max="12051" width="4.42578125" style="728" customWidth="1"/>
    <col min="12052" max="12053" width="9.85546875" style="728" bestFit="1" customWidth="1"/>
    <col min="12054" max="12054" width="3.140625" style="728" customWidth="1"/>
    <col min="12055" max="12279" width="8.7109375" style="728"/>
    <col min="12280" max="12280" width="6.28515625" style="728" customWidth="1"/>
    <col min="12281" max="12281" width="7.28515625" style="728" customWidth="1"/>
    <col min="12282" max="12282" width="6.42578125" style="728" customWidth="1"/>
    <col min="12283" max="12283" width="18" style="728" customWidth="1"/>
    <col min="12284" max="12284" width="14.42578125" style="728" customWidth="1"/>
    <col min="12285" max="12285" width="10.85546875" style="728" customWidth="1"/>
    <col min="12286" max="12286" width="8.85546875" style="728" customWidth="1"/>
    <col min="12287" max="12287" width="11.140625" style="728" customWidth="1"/>
    <col min="12288" max="12288" width="9.5703125" style="728" customWidth="1"/>
    <col min="12289" max="12289" width="10" style="728" customWidth="1"/>
    <col min="12290" max="12290" width="11.85546875" style="728" customWidth="1"/>
    <col min="12291" max="12291" width="6.140625" style="728" customWidth="1"/>
    <col min="12292" max="12292" width="5.42578125" style="728" customWidth="1"/>
    <col min="12293" max="12293" width="19.140625" style="728" customWidth="1"/>
    <col min="12294" max="12294" width="14.5703125" style="728" bestFit="1" customWidth="1"/>
    <col min="12295" max="12295" width="14.28515625" style="728" customWidth="1"/>
    <col min="12296" max="12296" width="12" style="728" customWidth="1"/>
    <col min="12297" max="12297" width="10.85546875" style="728" customWidth="1"/>
    <col min="12298" max="12298" width="8.7109375" style="728" customWidth="1"/>
    <col min="12299" max="12299" width="8.85546875" style="728" customWidth="1"/>
    <col min="12300" max="12300" width="11.7109375" style="728" customWidth="1"/>
    <col min="12301" max="12301" width="11.5703125" style="728" customWidth="1"/>
    <col min="12302" max="12302" width="3.85546875" style="728" customWidth="1"/>
    <col min="12303" max="12303" width="11.5703125" style="728" customWidth="1"/>
    <col min="12304" max="12304" width="10.140625" style="728" customWidth="1"/>
    <col min="12305" max="12305" width="11.28515625" style="728" customWidth="1"/>
    <col min="12306" max="12306" width="10" style="728" customWidth="1"/>
    <col min="12307" max="12307" width="4.42578125" style="728" customWidth="1"/>
    <col min="12308" max="12309" width="9.85546875" style="728" bestFit="1" customWidth="1"/>
    <col min="12310" max="12310" width="3.140625" style="728" customWidth="1"/>
    <col min="12311" max="12535" width="8.7109375" style="728"/>
    <col min="12536" max="12536" width="6.28515625" style="728" customWidth="1"/>
    <col min="12537" max="12537" width="7.28515625" style="728" customWidth="1"/>
    <col min="12538" max="12538" width="6.42578125" style="728" customWidth="1"/>
    <col min="12539" max="12539" width="18" style="728" customWidth="1"/>
    <col min="12540" max="12540" width="14.42578125" style="728" customWidth="1"/>
    <col min="12541" max="12541" width="10.85546875" style="728" customWidth="1"/>
    <col min="12542" max="12542" width="8.85546875" style="728" customWidth="1"/>
    <col min="12543" max="12543" width="11.140625" style="728" customWidth="1"/>
    <col min="12544" max="12544" width="9.5703125" style="728" customWidth="1"/>
    <col min="12545" max="12545" width="10" style="728" customWidth="1"/>
    <col min="12546" max="12546" width="11.85546875" style="728" customWidth="1"/>
    <col min="12547" max="12547" width="6.140625" style="728" customWidth="1"/>
    <col min="12548" max="12548" width="5.42578125" style="728" customWidth="1"/>
    <col min="12549" max="12549" width="19.140625" style="728" customWidth="1"/>
    <col min="12550" max="12550" width="14.5703125" style="728" bestFit="1" customWidth="1"/>
    <col min="12551" max="12551" width="14.28515625" style="728" customWidth="1"/>
    <col min="12552" max="12552" width="12" style="728" customWidth="1"/>
    <col min="12553" max="12553" width="10.85546875" style="728" customWidth="1"/>
    <col min="12554" max="12554" width="8.7109375" style="728" customWidth="1"/>
    <col min="12555" max="12555" width="8.85546875" style="728" customWidth="1"/>
    <col min="12556" max="12556" width="11.7109375" style="728" customWidth="1"/>
    <col min="12557" max="12557" width="11.5703125" style="728" customWidth="1"/>
    <col min="12558" max="12558" width="3.85546875" style="728" customWidth="1"/>
    <col min="12559" max="12559" width="11.5703125" style="728" customWidth="1"/>
    <col min="12560" max="12560" width="10.140625" style="728" customWidth="1"/>
    <col min="12561" max="12561" width="11.28515625" style="728" customWidth="1"/>
    <col min="12562" max="12562" width="10" style="728" customWidth="1"/>
    <col min="12563" max="12563" width="4.42578125" style="728" customWidth="1"/>
    <col min="12564" max="12565" width="9.85546875" style="728" bestFit="1" customWidth="1"/>
    <col min="12566" max="12566" width="3.140625" style="728" customWidth="1"/>
    <col min="12567" max="12791" width="8.7109375" style="728"/>
    <col min="12792" max="12792" width="6.28515625" style="728" customWidth="1"/>
    <col min="12793" max="12793" width="7.28515625" style="728" customWidth="1"/>
    <col min="12794" max="12794" width="6.42578125" style="728" customWidth="1"/>
    <col min="12795" max="12795" width="18" style="728" customWidth="1"/>
    <col min="12796" max="12796" width="14.42578125" style="728" customWidth="1"/>
    <col min="12797" max="12797" width="10.85546875" style="728" customWidth="1"/>
    <col min="12798" max="12798" width="8.85546875" style="728" customWidth="1"/>
    <col min="12799" max="12799" width="11.140625" style="728" customWidth="1"/>
    <col min="12800" max="12800" width="9.5703125" style="728" customWidth="1"/>
    <col min="12801" max="12801" width="10" style="728" customWidth="1"/>
    <col min="12802" max="12802" width="11.85546875" style="728" customWidth="1"/>
    <col min="12803" max="12803" width="6.140625" style="728" customWidth="1"/>
    <col min="12804" max="12804" width="5.42578125" style="728" customWidth="1"/>
    <col min="12805" max="12805" width="19.140625" style="728" customWidth="1"/>
    <col min="12806" max="12806" width="14.5703125" style="728" bestFit="1" customWidth="1"/>
    <col min="12807" max="12807" width="14.28515625" style="728" customWidth="1"/>
    <col min="12808" max="12808" width="12" style="728" customWidth="1"/>
    <col min="12809" max="12809" width="10.85546875" style="728" customWidth="1"/>
    <col min="12810" max="12810" width="8.7109375" style="728" customWidth="1"/>
    <col min="12811" max="12811" width="8.85546875" style="728" customWidth="1"/>
    <col min="12812" max="12812" width="11.7109375" style="728" customWidth="1"/>
    <col min="12813" max="12813" width="11.5703125" style="728" customWidth="1"/>
    <col min="12814" max="12814" width="3.85546875" style="728" customWidth="1"/>
    <col min="12815" max="12815" width="11.5703125" style="728" customWidth="1"/>
    <col min="12816" max="12816" width="10.140625" style="728" customWidth="1"/>
    <col min="12817" max="12817" width="11.28515625" style="728" customWidth="1"/>
    <col min="12818" max="12818" width="10" style="728" customWidth="1"/>
    <col min="12819" max="12819" width="4.42578125" style="728" customWidth="1"/>
    <col min="12820" max="12821" width="9.85546875" style="728" bestFit="1" customWidth="1"/>
    <col min="12822" max="12822" width="3.140625" style="728" customWidth="1"/>
    <col min="12823" max="13047" width="8.7109375" style="728"/>
    <col min="13048" max="13048" width="6.28515625" style="728" customWidth="1"/>
    <col min="13049" max="13049" width="7.28515625" style="728" customWidth="1"/>
    <col min="13050" max="13050" width="6.42578125" style="728" customWidth="1"/>
    <col min="13051" max="13051" width="18" style="728" customWidth="1"/>
    <col min="13052" max="13052" width="14.42578125" style="728" customWidth="1"/>
    <col min="13053" max="13053" width="10.85546875" style="728" customWidth="1"/>
    <col min="13054" max="13054" width="8.85546875" style="728" customWidth="1"/>
    <col min="13055" max="13055" width="11.140625" style="728" customWidth="1"/>
    <col min="13056" max="13056" width="9.5703125" style="728" customWidth="1"/>
    <col min="13057" max="13057" width="10" style="728" customWidth="1"/>
    <col min="13058" max="13058" width="11.85546875" style="728" customWidth="1"/>
    <col min="13059" max="13059" width="6.140625" style="728" customWidth="1"/>
    <col min="13060" max="13060" width="5.42578125" style="728" customWidth="1"/>
    <col min="13061" max="13061" width="19.140625" style="728" customWidth="1"/>
    <col min="13062" max="13062" width="14.5703125" style="728" bestFit="1" customWidth="1"/>
    <col min="13063" max="13063" width="14.28515625" style="728" customWidth="1"/>
    <col min="13064" max="13064" width="12" style="728" customWidth="1"/>
    <col min="13065" max="13065" width="10.85546875" style="728" customWidth="1"/>
    <col min="13066" max="13066" width="8.7109375" style="728" customWidth="1"/>
    <col min="13067" max="13067" width="8.85546875" style="728" customWidth="1"/>
    <col min="13068" max="13068" width="11.7109375" style="728" customWidth="1"/>
    <col min="13069" max="13069" width="11.5703125" style="728" customWidth="1"/>
    <col min="13070" max="13070" width="3.85546875" style="728" customWidth="1"/>
    <col min="13071" max="13071" width="11.5703125" style="728" customWidth="1"/>
    <col min="13072" max="13072" width="10.140625" style="728" customWidth="1"/>
    <col min="13073" max="13073" width="11.28515625" style="728" customWidth="1"/>
    <col min="13074" max="13074" width="10" style="728" customWidth="1"/>
    <col min="13075" max="13075" width="4.42578125" style="728" customWidth="1"/>
    <col min="13076" max="13077" width="9.85546875" style="728" bestFit="1" customWidth="1"/>
    <col min="13078" max="13078" width="3.140625" style="728" customWidth="1"/>
    <col min="13079" max="13303" width="8.7109375" style="728"/>
    <col min="13304" max="13304" width="6.28515625" style="728" customWidth="1"/>
    <col min="13305" max="13305" width="7.28515625" style="728" customWidth="1"/>
    <col min="13306" max="13306" width="6.42578125" style="728" customWidth="1"/>
    <col min="13307" max="13307" width="18" style="728" customWidth="1"/>
    <col min="13308" max="13308" width="14.42578125" style="728" customWidth="1"/>
    <col min="13309" max="13309" width="10.85546875" style="728" customWidth="1"/>
    <col min="13310" max="13310" width="8.85546875" style="728" customWidth="1"/>
    <col min="13311" max="13311" width="11.140625" style="728" customWidth="1"/>
    <col min="13312" max="13312" width="9.5703125" style="728" customWidth="1"/>
    <col min="13313" max="13313" width="10" style="728" customWidth="1"/>
    <col min="13314" max="13314" width="11.85546875" style="728" customWidth="1"/>
    <col min="13315" max="13315" width="6.140625" style="728" customWidth="1"/>
    <col min="13316" max="13316" width="5.42578125" style="728" customWidth="1"/>
    <col min="13317" max="13317" width="19.140625" style="728" customWidth="1"/>
    <col min="13318" max="13318" width="14.5703125" style="728" bestFit="1" customWidth="1"/>
    <col min="13319" max="13319" width="14.28515625" style="728" customWidth="1"/>
    <col min="13320" max="13320" width="12" style="728" customWidth="1"/>
    <col min="13321" max="13321" width="10.85546875" style="728" customWidth="1"/>
    <col min="13322" max="13322" width="8.7109375" style="728" customWidth="1"/>
    <col min="13323" max="13323" width="8.85546875" style="728" customWidth="1"/>
    <col min="13324" max="13324" width="11.7109375" style="728" customWidth="1"/>
    <col min="13325" max="13325" width="11.5703125" style="728" customWidth="1"/>
    <col min="13326" max="13326" width="3.85546875" style="728" customWidth="1"/>
    <col min="13327" max="13327" width="11.5703125" style="728" customWidth="1"/>
    <col min="13328" max="13328" width="10.140625" style="728" customWidth="1"/>
    <col min="13329" max="13329" width="11.28515625" style="728" customWidth="1"/>
    <col min="13330" max="13330" width="10" style="728" customWidth="1"/>
    <col min="13331" max="13331" width="4.42578125" style="728" customWidth="1"/>
    <col min="13332" max="13333" width="9.85546875" style="728" bestFit="1" customWidth="1"/>
    <col min="13334" max="13334" width="3.140625" style="728" customWidth="1"/>
    <col min="13335" max="13559" width="8.7109375" style="728"/>
    <col min="13560" max="13560" width="6.28515625" style="728" customWidth="1"/>
    <col min="13561" max="13561" width="7.28515625" style="728" customWidth="1"/>
    <col min="13562" max="13562" width="6.42578125" style="728" customWidth="1"/>
    <col min="13563" max="13563" width="18" style="728" customWidth="1"/>
    <col min="13564" max="13564" width="14.42578125" style="728" customWidth="1"/>
    <col min="13565" max="13565" width="10.85546875" style="728" customWidth="1"/>
    <col min="13566" max="13566" width="8.85546875" style="728" customWidth="1"/>
    <col min="13567" max="13567" width="11.140625" style="728" customWidth="1"/>
    <col min="13568" max="13568" width="9.5703125" style="728" customWidth="1"/>
    <col min="13569" max="13569" width="10" style="728" customWidth="1"/>
    <col min="13570" max="13570" width="11.85546875" style="728" customWidth="1"/>
    <col min="13571" max="13571" width="6.140625" style="728" customWidth="1"/>
    <col min="13572" max="13572" width="5.42578125" style="728" customWidth="1"/>
    <col min="13573" max="13573" width="19.140625" style="728" customWidth="1"/>
    <col min="13574" max="13574" width="14.5703125" style="728" bestFit="1" customWidth="1"/>
    <col min="13575" max="13575" width="14.28515625" style="728" customWidth="1"/>
    <col min="13576" max="13576" width="12" style="728" customWidth="1"/>
    <col min="13577" max="13577" width="10.85546875" style="728" customWidth="1"/>
    <col min="13578" max="13578" width="8.7109375" style="728" customWidth="1"/>
    <col min="13579" max="13579" width="8.85546875" style="728" customWidth="1"/>
    <col min="13580" max="13580" width="11.7109375" style="728" customWidth="1"/>
    <col min="13581" max="13581" width="11.5703125" style="728" customWidth="1"/>
    <col min="13582" max="13582" width="3.85546875" style="728" customWidth="1"/>
    <col min="13583" max="13583" width="11.5703125" style="728" customWidth="1"/>
    <col min="13584" max="13584" width="10.140625" style="728" customWidth="1"/>
    <col min="13585" max="13585" width="11.28515625" style="728" customWidth="1"/>
    <col min="13586" max="13586" width="10" style="728" customWidth="1"/>
    <col min="13587" max="13587" width="4.42578125" style="728" customWidth="1"/>
    <col min="13588" max="13589" width="9.85546875" style="728" bestFit="1" customWidth="1"/>
    <col min="13590" max="13590" width="3.140625" style="728" customWidth="1"/>
    <col min="13591" max="13815" width="8.7109375" style="728"/>
    <col min="13816" max="13816" width="6.28515625" style="728" customWidth="1"/>
    <col min="13817" max="13817" width="7.28515625" style="728" customWidth="1"/>
    <col min="13818" max="13818" width="6.42578125" style="728" customWidth="1"/>
    <col min="13819" max="13819" width="18" style="728" customWidth="1"/>
    <col min="13820" max="13820" width="14.42578125" style="728" customWidth="1"/>
    <col min="13821" max="13821" width="10.85546875" style="728" customWidth="1"/>
    <col min="13822" max="13822" width="8.85546875" style="728" customWidth="1"/>
    <col min="13823" max="13823" width="11.140625" style="728" customWidth="1"/>
    <col min="13824" max="13824" width="9.5703125" style="728" customWidth="1"/>
    <col min="13825" max="13825" width="10" style="728" customWidth="1"/>
    <col min="13826" max="13826" width="11.85546875" style="728" customWidth="1"/>
    <col min="13827" max="13827" width="6.140625" style="728" customWidth="1"/>
    <col min="13828" max="13828" width="5.42578125" style="728" customWidth="1"/>
    <col min="13829" max="13829" width="19.140625" style="728" customWidth="1"/>
    <col min="13830" max="13830" width="14.5703125" style="728" bestFit="1" customWidth="1"/>
    <col min="13831" max="13831" width="14.28515625" style="728" customWidth="1"/>
    <col min="13832" max="13832" width="12" style="728" customWidth="1"/>
    <col min="13833" max="13833" width="10.85546875" style="728" customWidth="1"/>
    <col min="13834" max="13834" width="8.7109375" style="728" customWidth="1"/>
    <col min="13835" max="13835" width="8.85546875" style="728" customWidth="1"/>
    <col min="13836" max="13836" width="11.7109375" style="728" customWidth="1"/>
    <col min="13837" max="13837" width="11.5703125" style="728" customWidth="1"/>
    <col min="13838" max="13838" width="3.85546875" style="728" customWidth="1"/>
    <col min="13839" max="13839" width="11.5703125" style="728" customWidth="1"/>
    <col min="13840" max="13840" width="10.140625" style="728" customWidth="1"/>
    <col min="13841" max="13841" width="11.28515625" style="728" customWidth="1"/>
    <col min="13842" max="13842" width="10" style="728" customWidth="1"/>
    <col min="13843" max="13843" width="4.42578125" style="728" customWidth="1"/>
    <col min="13844" max="13845" width="9.85546875" style="728" bestFit="1" customWidth="1"/>
    <col min="13846" max="13846" width="3.140625" style="728" customWidth="1"/>
    <col min="13847" max="14071" width="8.7109375" style="728"/>
    <col min="14072" max="14072" width="6.28515625" style="728" customWidth="1"/>
    <col min="14073" max="14073" width="7.28515625" style="728" customWidth="1"/>
    <col min="14074" max="14074" width="6.42578125" style="728" customWidth="1"/>
    <col min="14075" max="14075" width="18" style="728" customWidth="1"/>
    <col min="14076" max="14076" width="14.42578125" style="728" customWidth="1"/>
    <col min="14077" max="14077" width="10.85546875" style="728" customWidth="1"/>
    <col min="14078" max="14078" width="8.85546875" style="728" customWidth="1"/>
    <col min="14079" max="14079" width="11.140625" style="728" customWidth="1"/>
    <col min="14080" max="14080" width="9.5703125" style="728" customWidth="1"/>
    <col min="14081" max="14081" width="10" style="728" customWidth="1"/>
    <col min="14082" max="14082" width="11.85546875" style="728" customWidth="1"/>
    <col min="14083" max="14083" width="6.140625" style="728" customWidth="1"/>
    <col min="14084" max="14084" width="5.42578125" style="728" customWidth="1"/>
    <col min="14085" max="14085" width="19.140625" style="728" customWidth="1"/>
    <col min="14086" max="14086" width="14.5703125" style="728" bestFit="1" customWidth="1"/>
    <col min="14087" max="14087" width="14.28515625" style="728" customWidth="1"/>
    <col min="14088" max="14088" width="12" style="728" customWidth="1"/>
    <col min="14089" max="14089" width="10.85546875" style="728" customWidth="1"/>
    <col min="14090" max="14090" width="8.7109375" style="728" customWidth="1"/>
    <col min="14091" max="14091" width="8.85546875" style="728" customWidth="1"/>
    <col min="14092" max="14092" width="11.7109375" style="728" customWidth="1"/>
    <col min="14093" max="14093" width="11.5703125" style="728" customWidth="1"/>
    <col min="14094" max="14094" width="3.85546875" style="728" customWidth="1"/>
    <col min="14095" max="14095" width="11.5703125" style="728" customWidth="1"/>
    <col min="14096" max="14096" width="10.140625" style="728" customWidth="1"/>
    <col min="14097" max="14097" width="11.28515625" style="728" customWidth="1"/>
    <col min="14098" max="14098" width="10" style="728" customWidth="1"/>
    <col min="14099" max="14099" width="4.42578125" style="728" customWidth="1"/>
    <col min="14100" max="14101" width="9.85546875" style="728" bestFit="1" customWidth="1"/>
    <col min="14102" max="14102" width="3.140625" style="728" customWidth="1"/>
    <col min="14103" max="14327" width="8.7109375" style="728"/>
    <col min="14328" max="14328" width="6.28515625" style="728" customWidth="1"/>
    <col min="14329" max="14329" width="7.28515625" style="728" customWidth="1"/>
    <col min="14330" max="14330" width="6.42578125" style="728" customWidth="1"/>
    <col min="14331" max="14331" width="18" style="728" customWidth="1"/>
    <col min="14332" max="14332" width="14.42578125" style="728" customWidth="1"/>
    <col min="14333" max="14333" width="10.85546875" style="728" customWidth="1"/>
    <col min="14334" max="14334" width="8.85546875" style="728" customWidth="1"/>
    <col min="14335" max="14335" width="11.140625" style="728" customWidth="1"/>
    <col min="14336" max="14336" width="9.5703125" style="728" customWidth="1"/>
    <col min="14337" max="14337" width="10" style="728" customWidth="1"/>
    <col min="14338" max="14338" width="11.85546875" style="728" customWidth="1"/>
    <col min="14339" max="14339" width="6.140625" style="728" customWidth="1"/>
    <col min="14340" max="14340" width="5.42578125" style="728" customWidth="1"/>
    <col min="14341" max="14341" width="19.140625" style="728" customWidth="1"/>
    <col min="14342" max="14342" width="14.5703125" style="728" bestFit="1" customWidth="1"/>
    <col min="14343" max="14343" width="14.28515625" style="728" customWidth="1"/>
    <col min="14344" max="14344" width="12" style="728" customWidth="1"/>
    <col min="14345" max="14345" width="10.85546875" style="728" customWidth="1"/>
    <col min="14346" max="14346" width="8.7109375" style="728" customWidth="1"/>
    <col min="14347" max="14347" width="8.85546875" style="728" customWidth="1"/>
    <col min="14348" max="14348" width="11.7109375" style="728" customWidth="1"/>
    <col min="14349" max="14349" width="11.5703125" style="728" customWidth="1"/>
    <col min="14350" max="14350" width="3.85546875" style="728" customWidth="1"/>
    <col min="14351" max="14351" width="11.5703125" style="728" customWidth="1"/>
    <col min="14352" max="14352" width="10.140625" style="728" customWidth="1"/>
    <col min="14353" max="14353" width="11.28515625" style="728" customWidth="1"/>
    <col min="14354" max="14354" width="10" style="728" customWidth="1"/>
    <col min="14355" max="14355" width="4.42578125" style="728" customWidth="1"/>
    <col min="14356" max="14357" width="9.85546875" style="728" bestFit="1" customWidth="1"/>
    <col min="14358" max="14358" width="3.140625" style="728" customWidth="1"/>
    <col min="14359" max="14583" width="8.7109375" style="728"/>
    <col min="14584" max="14584" width="6.28515625" style="728" customWidth="1"/>
    <col min="14585" max="14585" width="7.28515625" style="728" customWidth="1"/>
    <col min="14586" max="14586" width="6.42578125" style="728" customWidth="1"/>
    <col min="14587" max="14587" width="18" style="728" customWidth="1"/>
    <col min="14588" max="14588" width="14.42578125" style="728" customWidth="1"/>
    <col min="14589" max="14589" width="10.85546875" style="728" customWidth="1"/>
    <col min="14590" max="14590" width="8.85546875" style="728" customWidth="1"/>
    <col min="14591" max="14591" width="11.140625" style="728" customWidth="1"/>
    <col min="14592" max="14592" width="9.5703125" style="728" customWidth="1"/>
    <col min="14593" max="14593" width="10" style="728" customWidth="1"/>
    <col min="14594" max="14594" width="11.85546875" style="728" customWidth="1"/>
    <col min="14595" max="14595" width="6.140625" style="728" customWidth="1"/>
    <col min="14596" max="14596" width="5.42578125" style="728" customWidth="1"/>
    <col min="14597" max="14597" width="19.140625" style="728" customWidth="1"/>
    <col min="14598" max="14598" width="14.5703125" style="728" bestFit="1" customWidth="1"/>
    <col min="14599" max="14599" width="14.28515625" style="728" customWidth="1"/>
    <col min="14600" max="14600" width="12" style="728" customWidth="1"/>
    <col min="14601" max="14601" width="10.85546875" style="728" customWidth="1"/>
    <col min="14602" max="14602" width="8.7109375" style="728" customWidth="1"/>
    <col min="14603" max="14603" width="8.85546875" style="728" customWidth="1"/>
    <col min="14604" max="14604" width="11.7109375" style="728" customWidth="1"/>
    <col min="14605" max="14605" width="11.5703125" style="728" customWidth="1"/>
    <col min="14606" max="14606" width="3.85546875" style="728" customWidth="1"/>
    <col min="14607" max="14607" width="11.5703125" style="728" customWidth="1"/>
    <col min="14608" max="14608" width="10.140625" style="728" customWidth="1"/>
    <col min="14609" max="14609" width="11.28515625" style="728" customWidth="1"/>
    <col min="14610" max="14610" width="10" style="728" customWidth="1"/>
    <col min="14611" max="14611" width="4.42578125" style="728" customWidth="1"/>
    <col min="14612" max="14613" width="9.85546875" style="728" bestFit="1" customWidth="1"/>
    <col min="14614" max="14614" width="3.140625" style="728" customWidth="1"/>
    <col min="14615" max="14839" width="8.7109375" style="728"/>
    <col min="14840" max="14840" width="6.28515625" style="728" customWidth="1"/>
    <col min="14841" max="14841" width="7.28515625" style="728" customWidth="1"/>
    <col min="14842" max="14842" width="6.42578125" style="728" customWidth="1"/>
    <col min="14843" max="14843" width="18" style="728" customWidth="1"/>
    <col min="14844" max="14844" width="14.42578125" style="728" customWidth="1"/>
    <col min="14845" max="14845" width="10.85546875" style="728" customWidth="1"/>
    <col min="14846" max="14846" width="8.85546875" style="728" customWidth="1"/>
    <col min="14847" max="14847" width="11.140625" style="728" customWidth="1"/>
    <col min="14848" max="14848" width="9.5703125" style="728" customWidth="1"/>
    <col min="14849" max="14849" width="10" style="728" customWidth="1"/>
    <col min="14850" max="14850" width="11.85546875" style="728" customWidth="1"/>
    <col min="14851" max="14851" width="6.140625" style="728" customWidth="1"/>
    <col min="14852" max="14852" width="5.42578125" style="728" customWidth="1"/>
    <col min="14853" max="14853" width="19.140625" style="728" customWidth="1"/>
    <col min="14854" max="14854" width="14.5703125" style="728" bestFit="1" customWidth="1"/>
    <col min="14855" max="14855" width="14.28515625" style="728" customWidth="1"/>
    <col min="14856" max="14856" width="12" style="728" customWidth="1"/>
    <col min="14857" max="14857" width="10.85546875" style="728" customWidth="1"/>
    <col min="14858" max="14858" width="8.7109375" style="728" customWidth="1"/>
    <col min="14859" max="14859" width="8.85546875" style="728" customWidth="1"/>
    <col min="14860" max="14860" width="11.7109375" style="728" customWidth="1"/>
    <col min="14861" max="14861" width="11.5703125" style="728" customWidth="1"/>
    <col min="14862" max="14862" width="3.85546875" style="728" customWidth="1"/>
    <col min="14863" max="14863" width="11.5703125" style="728" customWidth="1"/>
    <col min="14864" max="14864" width="10.140625" style="728" customWidth="1"/>
    <col min="14865" max="14865" width="11.28515625" style="728" customWidth="1"/>
    <col min="14866" max="14866" width="10" style="728" customWidth="1"/>
    <col min="14867" max="14867" width="4.42578125" style="728" customWidth="1"/>
    <col min="14868" max="14869" width="9.85546875" style="728" bestFit="1" customWidth="1"/>
    <col min="14870" max="14870" width="3.140625" style="728" customWidth="1"/>
    <col min="14871" max="15095" width="8.7109375" style="728"/>
    <col min="15096" max="15096" width="6.28515625" style="728" customWidth="1"/>
    <col min="15097" max="15097" width="7.28515625" style="728" customWidth="1"/>
    <col min="15098" max="15098" width="6.42578125" style="728" customWidth="1"/>
    <col min="15099" max="15099" width="18" style="728" customWidth="1"/>
    <col min="15100" max="15100" width="14.42578125" style="728" customWidth="1"/>
    <col min="15101" max="15101" width="10.85546875" style="728" customWidth="1"/>
    <col min="15102" max="15102" width="8.85546875" style="728" customWidth="1"/>
    <col min="15103" max="15103" width="11.140625" style="728" customWidth="1"/>
    <col min="15104" max="15104" width="9.5703125" style="728" customWidth="1"/>
    <col min="15105" max="15105" width="10" style="728" customWidth="1"/>
    <col min="15106" max="15106" width="11.85546875" style="728" customWidth="1"/>
    <col min="15107" max="15107" width="6.140625" style="728" customWidth="1"/>
    <col min="15108" max="15108" width="5.42578125" style="728" customWidth="1"/>
    <col min="15109" max="15109" width="19.140625" style="728" customWidth="1"/>
    <col min="15110" max="15110" width="14.5703125" style="728" bestFit="1" customWidth="1"/>
    <col min="15111" max="15111" width="14.28515625" style="728" customWidth="1"/>
    <col min="15112" max="15112" width="12" style="728" customWidth="1"/>
    <col min="15113" max="15113" width="10.85546875" style="728" customWidth="1"/>
    <col min="15114" max="15114" width="8.7109375" style="728" customWidth="1"/>
    <col min="15115" max="15115" width="8.85546875" style="728" customWidth="1"/>
    <col min="15116" max="15116" width="11.7109375" style="728" customWidth="1"/>
    <col min="15117" max="15117" width="11.5703125" style="728" customWidth="1"/>
    <col min="15118" max="15118" width="3.85546875" style="728" customWidth="1"/>
    <col min="15119" max="15119" width="11.5703125" style="728" customWidth="1"/>
    <col min="15120" max="15120" width="10.140625" style="728" customWidth="1"/>
    <col min="15121" max="15121" width="11.28515625" style="728" customWidth="1"/>
    <col min="15122" max="15122" width="10" style="728" customWidth="1"/>
    <col min="15123" max="15123" width="4.42578125" style="728" customWidth="1"/>
    <col min="15124" max="15125" width="9.85546875" style="728" bestFit="1" customWidth="1"/>
    <col min="15126" max="15126" width="3.140625" style="728" customWidth="1"/>
    <col min="15127" max="15351" width="8.7109375" style="728"/>
    <col min="15352" max="15352" width="6.28515625" style="728" customWidth="1"/>
    <col min="15353" max="15353" width="7.28515625" style="728" customWidth="1"/>
    <col min="15354" max="15354" width="6.42578125" style="728" customWidth="1"/>
    <col min="15355" max="15355" width="18" style="728" customWidth="1"/>
    <col min="15356" max="15356" width="14.42578125" style="728" customWidth="1"/>
    <col min="15357" max="15357" width="10.85546875" style="728" customWidth="1"/>
    <col min="15358" max="15358" width="8.85546875" style="728" customWidth="1"/>
    <col min="15359" max="15359" width="11.140625" style="728" customWidth="1"/>
    <col min="15360" max="15360" width="9.5703125" style="728" customWidth="1"/>
    <col min="15361" max="15361" width="10" style="728" customWidth="1"/>
    <col min="15362" max="15362" width="11.85546875" style="728" customWidth="1"/>
    <col min="15363" max="15363" width="6.140625" style="728" customWidth="1"/>
    <col min="15364" max="15364" width="5.42578125" style="728" customWidth="1"/>
    <col min="15365" max="15365" width="19.140625" style="728" customWidth="1"/>
    <col min="15366" max="15366" width="14.5703125" style="728" bestFit="1" customWidth="1"/>
    <col min="15367" max="15367" width="14.28515625" style="728" customWidth="1"/>
    <col min="15368" max="15368" width="12" style="728" customWidth="1"/>
    <col min="15369" max="15369" width="10.85546875" style="728" customWidth="1"/>
    <col min="15370" max="15370" width="8.7109375" style="728" customWidth="1"/>
    <col min="15371" max="15371" width="8.85546875" style="728" customWidth="1"/>
    <col min="15372" max="15372" width="11.7109375" style="728" customWidth="1"/>
    <col min="15373" max="15373" width="11.5703125" style="728" customWidth="1"/>
    <col min="15374" max="15374" width="3.85546875" style="728" customWidth="1"/>
    <col min="15375" max="15375" width="11.5703125" style="728" customWidth="1"/>
    <col min="15376" max="15376" width="10.140625" style="728" customWidth="1"/>
    <col min="15377" max="15377" width="11.28515625" style="728" customWidth="1"/>
    <col min="15378" max="15378" width="10" style="728" customWidth="1"/>
    <col min="15379" max="15379" width="4.42578125" style="728" customWidth="1"/>
    <col min="15380" max="15381" width="9.85546875" style="728" bestFit="1" customWidth="1"/>
    <col min="15382" max="15382" width="3.140625" style="728" customWidth="1"/>
    <col min="15383" max="15607" width="8.7109375" style="728"/>
    <col min="15608" max="15608" width="6.28515625" style="728" customWidth="1"/>
    <col min="15609" max="15609" width="7.28515625" style="728" customWidth="1"/>
    <col min="15610" max="15610" width="6.42578125" style="728" customWidth="1"/>
    <col min="15611" max="15611" width="18" style="728" customWidth="1"/>
    <col min="15612" max="15612" width="14.42578125" style="728" customWidth="1"/>
    <col min="15613" max="15613" width="10.85546875" style="728" customWidth="1"/>
    <col min="15614" max="15614" width="8.85546875" style="728" customWidth="1"/>
    <col min="15615" max="15615" width="11.140625" style="728" customWidth="1"/>
    <col min="15616" max="15616" width="9.5703125" style="728" customWidth="1"/>
    <col min="15617" max="15617" width="10" style="728" customWidth="1"/>
    <col min="15618" max="15618" width="11.85546875" style="728" customWidth="1"/>
    <col min="15619" max="15619" width="6.140625" style="728" customWidth="1"/>
    <col min="15620" max="15620" width="5.42578125" style="728" customWidth="1"/>
    <col min="15621" max="15621" width="19.140625" style="728" customWidth="1"/>
    <col min="15622" max="15622" width="14.5703125" style="728" bestFit="1" customWidth="1"/>
    <col min="15623" max="15623" width="14.28515625" style="728" customWidth="1"/>
    <col min="15624" max="15624" width="12" style="728" customWidth="1"/>
    <col min="15625" max="15625" width="10.85546875" style="728" customWidth="1"/>
    <col min="15626" max="15626" width="8.7109375" style="728" customWidth="1"/>
    <col min="15627" max="15627" width="8.85546875" style="728" customWidth="1"/>
    <col min="15628" max="15628" width="11.7109375" style="728" customWidth="1"/>
    <col min="15629" max="15629" width="11.5703125" style="728" customWidth="1"/>
    <col min="15630" max="15630" width="3.85546875" style="728" customWidth="1"/>
    <col min="15631" max="15631" width="11.5703125" style="728" customWidth="1"/>
    <col min="15632" max="15632" width="10.140625" style="728" customWidth="1"/>
    <col min="15633" max="15633" width="11.28515625" style="728" customWidth="1"/>
    <col min="15634" max="15634" width="10" style="728" customWidth="1"/>
    <col min="15635" max="15635" width="4.42578125" style="728" customWidth="1"/>
    <col min="15636" max="15637" width="9.85546875" style="728" bestFit="1" customWidth="1"/>
    <col min="15638" max="15638" width="3.140625" style="728" customWidth="1"/>
    <col min="15639" max="15863" width="8.7109375" style="728"/>
    <col min="15864" max="15864" width="6.28515625" style="728" customWidth="1"/>
    <col min="15865" max="15865" width="7.28515625" style="728" customWidth="1"/>
    <col min="15866" max="15866" width="6.42578125" style="728" customWidth="1"/>
    <col min="15867" max="15867" width="18" style="728" customWidth="1"/>
    <col min="15868" max="15868" width="14.42578125" style="728" customWidth="1"/>
    <col min="15869" max="15869" width="10.85546875" style="728" customWidth="1"/>
    <col min="15870" max="15870" width="8.85546875" style="728" customWidth="1"/>
    <col min="15871" max="15871" width="11.140625" style="728" customWidth="1"/>
    <col min="15872" max="15872" width="9.5703125" style="728" customWidth="1"/>
    <col min="15873" max="15873" width="10" style="728" customWidth="1"/>
    <col min="15874" max="15874" width="11.85546875" style="728" customWidth="1"/>
    <col min="15875" max="15875" width="6.140625" style="728" customWidth="1"/>
    <col min="15876" max="15876" width="5.42578125" style="728" customWidth="1"/>
    <col min="15877" max="15877" width="19.140625" style="728" customWidth="1"/>
    <col min="15878" max="15878" width="14.5703125" style="728" bestFit="1" customWidth="1"/>
    <col min="15879" max="15879" width="14.28515625" style="728" customWidth="1"/>
    <col min="15880" max="15880" width="12" style="728" customWidth="1"/>
    <col min="15881" max="15881" width="10.85546875" style="728" customWidth="1"/>
    <col min="15882" max="15882" width="8.7109375" style="728" customWidth="1"/>
    <col min="15883" max="15883" width="8.85546875" style="728" customWidth="1"/>
    <col min="15884" max="15884" width="11.7109375" style="728" customWidth="1"/>
    <col min="15885" max="15885" width="11.5703125" style="728" customWidth="1"/>
    <col min="15886" max="15886" width="3.85546875" style="728" customWidth="1"/>
    <col min="15887" max="15887" width="11.5703125" style="728" customWidth="1"/>
    <col min="15888" max="15888" width="10.140625" style="728" customWidth="1"/>
    <col min="15889" max="15889" width="11.28515625" style="728" customWidth="1"/>
    <col min="15890" max="15890" width="10" style="728" customWidth="1"/>
    <col min="15891" max="15891" width="4.42578125" style="728" customWidth="1"/>
    <col min="15892" max="15893" width="9.85546875" style="728" bestFit="1" customWidth="1"/>
    <col min="15894" max="15894" width="3.140625" style="728" customWidth="1"/>
    <col min="15895" max="16119" width="8.7109375" style="728"/>
    <col min="16120" max="16120" width="6.28515625" style="728" customWidth="1"/>
    <col min="16121" max="16121" width="7.28515625" style="728" customWidth="1"/>
    <col min="16122" max="16122" width="6.42578125" style="728" customWidth="1"/>
    <col min="16123" max="16123" width="18" style="728" customWidth="1"/>
    <col min="16124" max="16124" width="14.42578125" style="728" customWidth="1"/>
    <col min="16125" max="16125" width="10.85546875" style="728" customWidth="1"/>
    <col min="16126" max="16126" width="8.85546875" style="728" customWidth="1"/>
    <col min="16127" max="16127" width="11.140625" style="728" customWidth="1"/>
    <col min="16128" max="16128" width="9.5703125" style="728" customWidth="1"/>
    <col min="16129" max="16129" width="10" style="728" customWidth="1"/>
    <col min="16130" max="16130" width="11.85546875" style="728" customWidth="1"/>
    <col min="16131" max="16131" width="6.140625" style="728" customWidth="1"/>
    <col min="16132" max="16132" width="5.42578125" style="728" customWidth="1"/>
    <col min="16133" max="16133" width="19.140625" style="728" customWidth="1"/>
    <col min="16134" max="16134" width="14.5703125" style="728" bestFit="1" customWidth="1"/>
    <col min="16135" max="16135" width="14.28515625" style="728" customWidth="1"/>
    <col min="16136" max="16136" width="12" style="728" customWidth="1"/>
    <col min="16137" max="16137" width="10.85546875" style="728" customWidth="1"/>
    <col min="16138" max="16138" width="8.7109375" style="728" customWidth="1"/>
    <col min="16139" max="16139" width="8.85546875" style="728" customWidth="1"/>
    <col min="16140" max="16140" width="11.7109375" style="728" customWidth="1"/>
    <col min="16141" max="16141" width="11.5703125" style="728" customWidth="1"/>
    <col min="16142" max="16142" width="3.85546875" style="728" customWidth="1"/>
    <col min="16143" max="16143" width="11.5703125" style="728" customWidth="1"/>
    <col min="16144" max="16144" width="10.140625" style="728" customWidth="1"/>
    <col min="16145" max="16145" width="11.28515625" style="728" customWidth="1"/>
    <col min="16146" max="16146" width="10" style="728" customWidth="1"/>
    <col min="16147" max="16147" width="4.42578125" style="728" customWidth="1"/>
    <col min="16148" max="16149" width="9.85546875" style="728" bestFit="1" customWidth="1"/>
    <col min="16150" max="16150" width="3.140625" style="728" customWidth="1"/>
    <col min="16151" max="16384" width="8.7109375" style="728"/>
  </cols>
  <sheetData>
    <row r="2" spans="1:25" x14ac:dyDescent="0.2">
      <c r="A2" s="1262" t="s">
        <v>312</v>
      </c>
      <c r="B2" s="1262"/>
      <c r="C2" s="1262"/>
      <c r="D2" s="1262"/>
      <c r="E2" s="1262"/>
      <c r="F2" s="1262"/>
      <c r="G2" s="1262"/>
      <c r="H2" s="1262"/>
      <c r="I2" s="1262"/>
      <c r="J2" s="1262"/>
      <c r="K2" s="1262"/>
      <c r="L2" s="1262"/>
      <c r="M2" s="1262"/>
      <c r="N2" s="1262"/>
      <c r="O2" s="1262"/>
      <c r="P2" s="1262"/>
      <c r="Q2" s="1262"/>
      <c r="R2" s="1262"/>
      <c r="S2" s="1262"/>
      <c r="T2" s="1262"/>
      <c r="U2" s="1262"/>
      <c r="V2" s="1262"/>
      <c r="W2" s="734"/>
    </row>
    <row r="3" spans="1:25" x14ac:dyDescent="0.2">
      <c r="A3" s="1262" t="s">
        <v>313</v>
      </c>
      <c r="B3" s="1262"/>
      <c r="C3" s="1262"/>
      <c r="D3" s="1262"/>
      <c r="E3" s="1262"/>
      <c r="F3" s="1262"/>
      <c r="G3" s="1262"/>
      <c r="H3" s="1262"/>
      <c r="I3" s="1262"/>
      <c r="J3" s="1262"/>
      <c r="K3" s="1262"/>
      <c r="L3" s="1262"/>
      <c r="M3" s="1262"/>
      <c r="N3" s="1262"/>
      <c r="O3" s="1262"/>
      <c r="P3" s="1262"/>
      <c r="Q3" s="1262"/>
      <c r="R3" s="1262"/>
      <c r="S3" s="1262"/>
      <c r="T3" s="1262"/>
      <c r="U3" s="1262"/>
      <c r="V3" s="1262"/>
      <c r="W3" s="734"/>
    </row>
    <row r="4" spans="1:25" ht="21.75" customHeight="1" x14ac:dyDescent="0.2">
      <c r="A4" s="1262" t="s">
        <v>634</v>
      </c>
      <c r="B4" s="1262"/>
      <c r="C4" s="1262"/>
      <c r="D4" s="1262"/>
      <c r="E4" s="1262"/>
      <c r="F4" s="1262"/>
      <c r="G4" s="1262"/>
      <c r="H4" s="1262"/>
      <c r="I4" s="1262"/>
      <c r="J4" s="1262"/>
      <c r="K4" s="1262"/>
      <c r="L4" s="1262"/>
      <c r="M4" s="1262"/>
      <c r="N4" s="1262"/>
      <c r="O4" s="1262"/>
      <c r="P4" s="1262"/>
      <c r="Q4" s="1262"/>
      <c r="R4" s="1262"/>
      <c r="S4" s="1262"/>
      <c r="T4" s="1262"/>
      <c r="U4" s="1262"/>
      <c r="V4" s="1262"/>
      <c r="W4" s="734"/>
    </row>
    <row r="5" spans="1:25" x14ac:dyDescent="0.2">
      <c r="V5" s="306"/>
    </row>
    <row r="6" spans="1:25" s="735" customFormat="1" x14ac:dyDescent="0.2">
      <c r="A6" s="1263" t="s">
        <v>315</v>
      </c>
      <c r="B6" s="1264"/>
      <c r="C6" s="1264"/>
      <c r="D6" s="1264"/>
      <c r="E6" s="1264"/>
      <c r="F6" s="1264"/>
      <c r="G6" s="1264"/>
      <c r="H6" s="1264"/>
      <c r="I6" s="1264"/>
      <c r="J6" s="1264"/>
      <c r="K6" s="1265"/>
      <c r="L6" s="1266" t="s">
        <v>316</v>
      </c>
      <c r="M6" s="1267"/>
      <c r="N6" s="1267"/>
      <c r="O6" s="1267"/>
      <c r="P6" s="1267"/>
      <c r="Q6" s="1267"/>
      <c r="R6" s="1267"/>
      <c r="S6" s="1267"/>
      <c r="T6" s="1267"/>
      <c r="U6" s="1268"/>
      <c r="V6" s="307" t="s">
        <v>317</v>
      </c>
    </row>
    <row r="7" spans="1:25" s="735" customFormat="1" x14ac:dyDescent="0.2">
      <c r="A7" s="736"/>
      <c r="B7" s="737"/>
      <c r="C7" s="737" t="s">
        <v>318</v>
      </c>
      <c r="D7" s="737"/>
      <c r="E7" s="737" t="s">
        <v>319</v>
      </c>
      <c r="F7" s="737"/>
      <c r="G7" s="737"/>
      <c r="H7" s="737" t="s">
        <v>320</v>
      </c>
      <c r="I7" s="737"/>
      <c r="J7" s="737" t="s">
        <v>321</v>
      </c>
      <c r="K7" s="738" t="s">
        <v>322</v>
      </c>
      <c r="L7" s="739"/>
      <c r="M7" s="739"/>
      <c r="N7" s="739"/>
      <c r="O7" s="739" t="s">
        <v>319</v>
      </c>
      <c r="P7" s="740"/>
      <c r="Q7" s="739"/>
      <c r="R7" s="739" t="s">
        <v>320</v>
      </c>
      <c r="S7" s="739"/>
      <c r="T7" s="739" t="s">
        <v>323</v>
      </c>
      <c r="U7" s="739" t="s">
        <v>322</v>
      </c>
      <c r="V7" s="308" t="s">
        <v>324</v>
      </c>
      <c r="Y7" s="483" t="s">
        <v>968</v>
      </c>
    </row>
    <row r="8" spans="1:25" s="735" customFormat="1" x14ac:dyDescent="0.2">
      <c r="A8" s="741" t="s">
        <v>325</v>
      </c>
      <c r="B8" s="742" t="s">
        <v>106</v>
      </c>
      <c r="C8" s="742" t="s">
        <v>327</v>
      </c>
      <c r="D8" s="742" t="s">
        <v>94</v>
      </c>
      <c r="E8" s="742" t="s">
        <v>328</v>
      </c>
      <c r="F8" s="742" t="s">
        <v>22</v>
      </c>
      <c r="G8" s="744" t="s">
        <v>331</v>
      </c>
      <c r="H8" s="742" t="s">
        <v>332</v>
      </c>
      <c r="I8" s="742" t="s">
        <v>333</v>
      </c>
      <c r="J8" s="742" t="s">
        <v>334</v>
      </c>
      <c r="K8" s="743" t="s">
        <v>328</v>
      </c>
      <c r="L8" s="745" t="s">
        <v>335</v>
      </c>
      <c r="M8" s="745" t="s">
        <v>106</v>
      </c>
      <c r="N8" s="745" t="s">
        <v>94</v>
      </c>
      <c r="O8" s="745" t="s">
        <v>328</v>
      </c>
      <c r="P8" s="746" t="s">
        <v>22</v>
      </c>
      <c r="Q8" s="745" t="s">
        <v>331</v>
      </c>
      <c r="R8" s="745" t="s">
        <v>332</v>
      </c>
      <c r="S8" s="745" t="s">
        <v>333</v>
      </c>
      <c r="T8" s="745" t="s">
        <v>334</v>
      </c>
      <c r="U8" s="745" t="s">
        <v>328</v>
      </c>
      <c r="V8" s="309" t="s">
        <v>336</v>
      </c>
      <c r="Y8" s="483" t="s">
        <v>104</v>
      </c>
    </row>
    <row r="9" spans="1:25" s="735" customFormat="1" ht="15" customHeight="1" x14ac:dyDescent="0.2">
      <c r="A9" s="747" t="s">
        <v>623</v>
      </c>
      <c r="C9" s="733"/>
      <c r="K9" s="748"/>
      <c r="P9" s="749"/>
      <c r="V9" s="310"/>
      <c r="W9" s="728"/>
    </row>
    <row r="10" spans="1:25" ht="11.25" customHeight="1" x14ac:dyDescent="0.2">
      <c r="A10" s="201" t="s">
        <v>339</v>
      </c>
      <c r="B10" s="202" t="s">
        <v>340</v>
      </c>
      <c r="C10" s="204">
        <v>93</v>
      </c>
      <c r="D10" s="750" t="s">
        <v>30</v>
      </c>
      <c r="E10" s="774">
        <v>9892423.3499999996</v>
      </c>
      <c r="F10" s="750">
        <v>0</v>
      </c>
      <c r="G10" s="750">
        <v>-13024.36</v>
      </c>
      <c r="H10" s="750">
        <v>0</v>
      </c>
      <c r="I10" s="750">
        <v>0</v>
      </c>
      <c r="J10" s="750">
        <v>0</v>
      </c>
      <c r="K10" s="313">
        <f t="shared" ref="K10:K44" si="0">SUM(E10:J10)</f>
        <v>9879398.9900000002</v>
      </c>
      <c r="Q10" s="321"/>
      <c r="R10" s="750"/>
      <c r="U10" s="321"/>
      <c r="V10" s="322">
        <f t="shared" ref="V10:V44" si="1">K10+U10</f>
        <v>9879398.9900000002</v>
      </c>
      <c r="Y10" s="728">
        <v>1805</v>
      </c>
    </row>
    <row r="11" spans="1:25" ht="11.25" customHeight="1" x14ac:dyDescent="0.2">
      <c r="A11" s="201" t="s">
        <v>130</v>
      </c>
      <c r="B11" s="202" t="s">
        <v>116</v>
      </c>
      <c r="C11" s="204">
        <v>1</v>
      </c>
      <c r="D11" s="750" t="s">
        <v>135</v>
      </c>
      <c r="E11" s="774">
        <v>21290543.129999999</v>
      </c>
      <c r="F11" s="750">
        <v>1214384.81</v>
      </c>
      <c r="G11" s="750">
        <v>0</v>
      </c>
      <c r="H11" s="750">
        <v>0</v>
      </c>
      <c r="I11" s="750">
        <v>0</v>
      </c>
      <c r="J11" s="750">
        <v>0</v>
      </c>
      <c r="K11" s="313">
        <f t="shared" si="0"/>
        <v>22504927.939999998</v>
      </c>
      <c r="L11" s="211" t="s">
        <v>342</v>
      </c>
      <c r="M11" s="211" t="s">
        <v>116</v>
      </c>
      <c r="N11" s="750" t="s">
        <v>343</v>
      </c>
      <c r="O11" s="774">
        <v>-577015.87</v>
      </c>
      <c r="P11" s="321">
        <v>-494034.76</v>
      </c>
      <c r="Q11" s="321">
        <v>0</v>
      </c>
      <c r="R11" s="750">
        <v>0</v>
      </c>
      <c r="S11" s="321">
        <v>0</v>
      </c>
      <c r="T11" s="321">
        <v>0</v>
      </c>
      <c r="U11" s="321">
        <f t="shared" ref="U11:U44" si="2">SUM(O11:T11)</f>
        <v>-1071050.6299999999</v>
      </c>
      <c r="V11" s="322">
        <f t="shared" si="1"/>
        <v>21433877.309999999</v>
      </c>
      <c r="Y11" s="728">
        <v>1808</v>
      </c>
    </row>
    <row r="12" spans="1:25" ht="11.25" customHeight="1" x14ac:dyDescent="0.2">
      <c r="A12" s="201" t="s">
        <v>130</v>
      </c>
      <c r="B12" s="202" t="s">
        <v>121</v>
      </c>
      <c r="C12" s="204">
        <v>1</v>
      </c>
      <c r="D12" s="750" t="s">
        <v>131</v>
      </c>
      <c r="E12" s="774">
        <v>11087585.859999999</v>
      </c>
      <c r="F12" s="750">
        <v>448249.68</v>
      </c>
      <c r="G12" s="750">
        <v>0</v>
      </c>
      <c r="H12" s="750">
        <v>0</v>
      </c>
      <c r="I12" s="750">
        <v>0</v>
      </c>
      <c r="J12" s="750">
        <v>0</v>
      </c>
      <c r="K12" s="313">
        <f t="shared" si="0"/>
        <v>11535835.539999999</v>
      </c>
      <c r="L12" s="211" t="s">
        <v>342</v>
      </c>
      <c r="M12" s="211" t="s">
        <v>121</v>
      </c>
      <c r="N12" s="750" t="s">
        <v>344</v>
      </c>
      <c r="O12" s="774">
        <v>-806753.85</v>
      </c>
      <c r="P12" s="321">
        <v>-647078.53</v>
      </c>
      <c r="Q12" s="321">
        <v>0</v>
      </c>
      <c r="R12" s="750">
        <v>0</v>
      </c>
      <c r="S12" s="321">
        <v>0</v>
      </c>
      <c r="T12" s="321">
        <v>0</v>
      </c>
      <c r="U12" s="321">
        <f t="shared" si="2"/>
        <v>-1453832.38</v>
      </c>
      <c r="V12" s="322">
        <f t="shared" si="1"/>
        <v>10082003.16</v>
      </c>
      <c r="Y12" s="728">
        <v>1808</v>
      </c>
    </row>
    <row r="13" spans="1:25" ht="11.25" customHeight="1" x14ac:dyDescent="0.2">
      <c r="A13" s="201" t="s">
        <v>345</v>
      </c>
      <c r="B13" s="202" t="s">
        <v>340</v>
      </c>
      <c r="C13" s="204">
        <v>47</v>
      </c>
      <c r="D13" s="750" t="s">
        <v>346</v>
      </c>
      <c r="E13" s="774">
        <v>55681356.300000004</v>
      </c>
      <c r="F13" s="750">
        <v>3519625.29</v>
      </c>
      <c r="G13" s="750">
        <v>0</v>
      </c>
      <c r="H13" s="750">
        <v>-231489.54</v>
      </c>
      <c r="I13" s="750">
        <v>0</v>
      </c>
      <c r="J13" s="750">
        <v>0</v>
      </c>
      <c r="K13" s="313">
        <f t="shared" si="0"/>
        <v>58969492.050000004</v>
      </c>
      <c r="L13" s="211" t="s">
        <v>347</v>
      </c>
      <c r="M13" s="211" t="s">
        <v>340</v>
      </c>
      <c r="N13" s="750" t="s">
        <v>348</v>
      </c>
      <c r="O13" s="774">
        <v>-3438882.82</v>
      </c>
      <c r="P13" s="321">
        <v>-1831044.03</v>
      </c>
      <c r="Q13" s="321">
        <v>0</v>
      </c>
      <c r="R13" s="750">
        <v>32300.880000000005</v>
      </c>
      <c r="S13" s="321">
        <v>0</v>
      </c>
      <c r="T13" s="321">
        <v>0</v>
      </c>
      <c r="U13" s="321">
        <f t="shared" si="2"/>
        <v>-5237625.97</v>
      </c>
      <c r="V13" s="322">
        <f t="shared" si="1"/>
        <v>53731866.080000006</v>
      </c>
      <c r="Y13" s="728">
        <v>1820</v>
      </c>
    </row>
    <row r="14" spans="1:25" ht="11.25" customHeight="1" x14ac:dyDescent="0.2">
      <c r="A14" s="201" t="s">
        <v>349</v>
      </c>
      <c r="B14" s="202" t="s">
        <v>340</v>
      </c>
      <c r="C14" s="204">
        <v>47</v>
      </c>
      <c r="D14" s="750" t="s">
        <v>350</v>
      </c>
      <c r="E14" s="774">
        <v>6761128.5</v>
      </c>
      <c r="F14" s="750">
        <v>416000.66</v>
      </c>
      <c r="G14" s="750">
        <v>0</v>
      </c>
      <c r="H14" s="750">
        <v>0</v>
      </c>
      <c r="I14" s="750">
        <v>0</v>
      </c>
      <c r="J14" s="750">
        <v>0</v>
      </c>
      <c r="K14" s="313">
        <f t="shared" si="0"/>
        <v>7177129.1600000001</v>
      </c>
      <c r="L14" s="211" t="s">
        <v>351</v>
      </c>
      <c r="M14" s="211" t="s">
        <v>340</v>
      </c>
      <c r="N14" s="750" t="s">
        <v>352</v>
      </c>
      <c r="O14" s="774">
        <v>-797409.03</v>
      </c>
      <c r="P14" s="321">
        <v>-415204.98</v>
      </c>
      <c r="Q14" s="321">
        <v>0</v>
      </c>
      <c r="R14" s="750">
        <v>0</v>
      </c>
      <c r="S14" s="321">
        <v>0</v>
      </c>
      <c r="T14" s="321">
        <v>0</v>
      </c>
      <c r="U14" s="321">
        <f t="shared" si="2"/>
        <v>-1212614.01</v>
      </c>
      <c r="V14" s="322">
        <f t="shared" si="1"/>
        <v>5964515.1500000004</v>
      </c>
      <c r="Y14" s="728">
        <v>1835</v>
      </c>
    </row>
    <row r="15" spans="1:25" ht="11.25" customHeight="1" x14ac:dyDescent="0.2">
      <c r="A15" s="201" t="s">
        <v>353</v>
      </c>
      <c r="B15" s="202" t="s">
        <v>340</v>
      </c>
      <c r="C15" s="204">
        <v>47</v>
      </c>
      <c r="D15" s="750" t="s">
        <v>354</v>
      </c>
      <c r="E15" s="774">
        <v>6126208.5899999999</v>
      </c>
      <c r="F15" s="750">
        <v>1000601.47</v>
      </c>
      <c r="G15" s="750">
        <v>0</v>
      </c>
      <c r="H15" s="750">
        <v>0</v>
      </c>
      <c r="I15" s="750">
        <v>0</v>
      </c>
      <c r="J15" s="750">
        <v>0</v>
      </c>
      <c r="K15" s="313">
        <f t="shared" si="0"/>
        <v>7126810.0599999996</v>
      </c>
      <c r="L15" s="211" t="s">
        <v>355</v>
      </c>
      <c r="M15" s="211" t="s">
        <v>340</v>
      </c>
      <c r="N15" s="750" t="s">
        <v>356</v>
      </c>
      <c r="O15" s="774">
        <v>-1075147.76</v>
      </c>
      <c r="P15" s="321">
        <v>-591967.31000000006</v>
      </c>
      <c r="Q15" s="321">
        <v>0</v>
      </c>
      <c r="R15" s="750">
        <v>0</v>
      </c>
      <c r="S15" s="321">
        <v>0</v>
      </c>
      <c r="T15" s="321">
        <v>0</v>
      </c>
      <c r="U15" s="321">
        <f t="shared" si="2"/>
        <v>-1667115.07</v>
      </c>
      <c r="V15" s="322">
        <f t="shared" si="1"/>
        <v>5459694.9899999993</v>
      </c>
      <c r="Y15" s="728">
        <v>1980</v>
      </c>
    </row>
    <row r="16" spans="1:25" ht="11.25" customHeight="1" x14ac:dyDescent="0.2">
      <c r="A16" s="201" t="s">
        <v>357</v>
      </c>
      <c r="B16" s="202" t="s">
        <v>340</v>
      </c>
      <c r="C16" s="204">
        <v>47</v>
      </c>
      <c r="D16" s="750" t="s">
        <v>358</v>
      </c>
      <c r="E16" s="774">
        <v>28685370.120000001</v>
      </c>
      <c r="F16" s="750">
        <v>2344701.9300000002</v>
      </c>
      <c r="G16" s="750">
        <v>0</v>
      </c>
      <c r="H16" s="750">
        <v>-109540.27</v>
      </c>
      <c r="I16" s="750">
        <v>0</v>
      </c>
      <c r="J16" s="750">
        <v>0</v>
      </c>
      <c r="K16" s="313">
        <f t="shared" si="0"/>
        <v>30920531.780000001</v>
      </c>
      <c r="L16" s="211" t="s">
        <v>359</v>
      </c>
      <c r="M16" s="211" t="s">
        <v>340</v>
      </c>
      <c r="N16" s="750" t="s">
        <v>360</v>
      </c>
      <c r="O16" s="774">
        <v>-1443604.12</v>
      </c>
      <c r="P16" s="321">
        <v>-788455.25</v>
      </c>
      <c r="Q16" s="321">
        <v>0</v>
      </c>
      <c r="R16" s="750">
        <v>9282.7799999999988</v>
      </c>
      <c r="S16" s="321">
        <v>0</v>
      </c>
      <c r="T16" s="321">
        <v>0</v>
      </c>
      <c r="U16" s="321">
        <f t="shared" si="2"/>
        <v>-2222776.5900000003</v>
      </c>
      <c r="V16" s="322">
        <f t="shared" si="1"/>
        <v>28697755.190000001</v>
      </c>
      <c r="Y16" s="728">
        <v>1830</v>
      </c>
    </row>
    <row r="17" spans="1:25" ht="11.25" customHeight="1" x14ac:dyDescent="0.2">
      <c r="A17" s="201" t="s">
        <v>361</v>
      </c>
      <c r="B17" s="202" t="s">
        <v>340</v>
      </c>
      <c r="C17" s="204">
        <v>47</v>
      </c>
      <c r="D17" s="750" t="s">
        <v>362</v>
      </c>
      <c r="E17" s="774">
        <v>64161259.439999998</v>
      </c>
      <c r="F17" s="750">
        <v>3128389.38</v>
      </c>
      <c r="G17" s="750">
        <v>0</v>
      </c>
      <c r="H17" s="750">
        <v>-246753.91</v>
      </c>
      <c r="I17" s="750">
        <v>0</v>
      </c>
      <c r="J17" s="750">
        <v>0</v>
      </c>
      <c r="K17" s="313">
        <f t="shared" si="0"/>
        <v>67042894.909999996</v>
      </c>
      <c r="L17" s="211" t="s">
        <v>363</v>
      </c>
      <c r="M17" s="211" t="s">
        <v>340</v>
      </c>
      <c r="N17" s="750" t="s">
        <v>364</v>
      </c>
      <c r="O17" s="774">
        <v>-2485626.46</v>
      </c>
      <c r="P17" s="321">
        <v>-1360252.55</v>
      </c>
      <c r="Q17" s="321">
        <v>0</v>
      </c>
      <c r="R17" s="750">
        <v>14669.3</v>
      </c>
      <c r="S17" s="321">
        <v>0</v>
      </c>
      <c r="T17" s="321">
        <v>0</v>
      </c>
      <c r="U17" s="321">
        <f t="shared" si="2"/>
        <v>-3831209.71</v>
      </c>
      <c r="V17" s="322">
        <f t="shared" si="1"/>
        <v>63211685.199999996</v>
      </c>
      <c r="Y17" s="728">
        <v>1830</v>
      </c>
    </row>
    <row r="18" spans="1:25" ht="11.25" customHeight="1" x14ac:dyDescent="0.2">
      <c r="A18" s="201" t="s">
        <v>365</v>
      </c>
      <c r="B18" s="202" t="s">
        <v>340</v>
      </c>
      <c r="C18" s="204">
        <v>47</v>
      </c>
      <c r="D18" s="750" t="s">
        <v>366</v>
      </c>
      <c r="E18" s="774">
        <v>11181155.189999999</v>
      </c>
      <c r="F18" s="750">
        <v>1407035.13</v>
      </c>
      <c r="G18" s="750">
        <v>0</v>
      </c>
      <c r="H18" s="750">
        <v>-150604.62</v>
      </c>
      <c r="I18" s="750">
        <v>0</v>
      </c>
      <c r="J18" s="750">
        <v>0</v>
      </c>
      <c r="K18" s="313">
        <f t="shared" si="0"/>
        <v>12437585.700000001</v>
      </c>
      <c r="L18" s="211" t="s">
        <v>367</v>
      </c>
      <c r="M18" s="211" t="s">
        <v>340</v>
      </c>
      <c r="N18" s="750" t="s">
        <v>368</v>
      </c>
      <c r="O18" s="774">
        <v>-554688.09</v>
      </c>
      <c r="P18" s="321">
        <v>-317001.19999999995</v>
      </c>
      <c r="Q18" s="321">
        <v>0</v>
      </c>
      <c r="R18" s="750">
        <v>12115.33</v>
      </c>
      <c r="S18" s="321">
        <v>0</v>
      </c>
      <c r="T18" s="321">
        <v>0</v>
      </c>
      <c r="U18" s="321">
        <f t="shared" si="2"/>
        <v>-859573.96</v>
      </c>
      <c r="V18" s="322">
        <f t="shared" si="1"/>
        <v>11578011.740000002</v>
      </c>
      <c r="Y18" s="728">
        <v>1850</v>
      </c>
    </row>
    <row r="19" spans="1:25" ht="11.25" customHeight="1" x14ac:dyDescent="0.2">
      <c r="A19" s="201" t="s">
        <v>370</v>
      </c>
      <c r="B19" s="202" t="s">
        <v>340</v>
      </c>
      <c r="C19" s="204">
        <v>47</v>
      </c>
      <c r="D19" s="750" t="s">
        <v>371</v>
      </c>
      <c r="E19" s="774">
        <v>16489541.890000001</v>
      </c>
      <c r="F19" s="750">
        <v>1367149.81</v>
      </c>
      <c r="G19" s="750">
        <v>0</v>
      </c>
      <c r="H19" s="750">
        <v>-118370.76</v>
      </c>
      <c r="I19" s="750">
        <v>0</v>
      </c>
      <c r="J19" s="750">
        <v>0</v>
      </c>
      <c r="K19" s="313">
        <f t="shared" si="0"/>
        <v>17738320.939999998</v>
      </c>
      <c r="L19" s="211" t="s">
        <v>372</v>
      </c>
      <c r="M19" s="211" t="s">
        <v>340</v>
      </c>
      <c r="N19" s="750" t="s">
        <v>373</v>
      </c>
      <c r="O19" s="774">
        <v>-925725.73</v>
      </c>
      <c r="P19" s="321">
        <v>-516651.86</v>
      </c>
      <c r="Q19" s="321">
        <v>0</v>
      </c>
      <c r="R19" s="750">
        <v>10949.630000000001</v>
      </c>
      <c r="S19" s="321">
        <v>0</v>
      </c>
      <c r="T19" s="321">
        <v>0</v>
      </c>
      <c r="U19" s="321">
        <f t="shared" si="2"/>
        <v>-1431427.96</v>
      </c>
      <c r="V19" s="322">
        <f t="shared" si="1"/>
        <v>16306892.979999997</v>
      </c>
      <c r="Y19" s="728">
        <v>1835</v>
      </c>
    </row>
    <row r="20" spans="1:25" ht="11.25" customHeight="1" x14ac:dyDescent="0.2">
      <c r="A20" s="201" t="s">
        <v>374</v>
      </c>
      <c r="B20" s="202" t="s">
        <v>340</v>
      </c>
      <c r="C20" s="204">
        <v>47</v>
      </c>
      <c r="D20" s="750" t="s">
        <v>375</v>
      </c>
      <c r="E20" s="774">
        <v>552325.03</v>
      </c>
      <c r="F20" s="750">
        <v>87288.57</v>
      </c>
      <c r="G20" s="750">
        <v>0</v>
      </c>
      <c r="H20" s="750">
        <v>0</v>
      </c>
      <c r="I20" s="750">
        <v>0</v>
      </c>
      <c r="J20" s="750">
        <v>0</v>
      </c>
      <c r="K20" s="313">
        <f t="shared" si="0"/>
        <v>639613.60000000009</v>
      </c>
      <c r="L20" s="211" t="s">
        <v>376</v>
      </c>
      <c r="M20" s="211" t="s">
        <v>340</v>
      </c>
      <c r="N20" s="750" t="s">
        <v>377</v>
      </c>
      <c r="O20" s="774">
        <v>-143258.37</v>
      </c>
      <c r="P20" s="321">
        <v>-74670.87</v>
      </c>
      <c r="Q20" s="321">
        <v>0</v>
      </c>
      <c r="R20" s="750">
        <v>0</v>
      </c>
      <c r="S20" s="321">
        <v>0</v>
      </c>
      <c r="T20" s="321">
        <v>0</v>
      </c>
      <c r="U20" s="321">
        <f t="shared" si="2"/>
        <v>-217929.24</v>
      </c>
      <c r="V20" s="322">
        <f t="shared" si="1"/>
        <v>421684.3600000001</v>
      </c>
      <c r="Y20" s="728">
        <v>1980</v>
      </c>
    </row>
    <row r="21" spans="1:25" ht="11.25" customHeight="1" x14ac:dyDescent="0.2">
      <c r="A21" s="201" t="s">
        <v>378</v>
      </c>
      <c r="B21" s="202" t="s">
        <v>340</v>
      </c>
      <c r="C21" s="204">
        <v>47</v>
      </c>
      <c r="D21" s="750" t="s">
        <v>379</v>
      </c>
      <c r="E21" s="774">
        <v>150153589.47</v>
      </c>
      <c r="F21" s="750">
        <v>14796930.859999999</v>
      </c>
      <c r="G21" s="750">
        <v>0</v>
      </c>
      <c r="H21" s="750">
        <v>-650517.91</v>
      </c>
      <c r="I21" s="750">
        <v>0</v>
      </c>
      <c r="J21" s="750">
        <v>0</v>
      </c>
      <c r="K21" s="313">
        <f t="shared" si="0"/>
        <v>164300002.41999999</v>
      </c>
      <c r="L21" s="211" t="s">
        <v>380</v>
      </c>
      <c r="M21" s="211" t="s">
        <v>340</v>
      </c>
      <c r="N21" s="750" t="s">
        <v>381</v>
      </c>
      <c r="O21" s="774">
        <v>-10010007.6</v>
      </c>
      <c r="P21" s="321">
        <v>-5439057.8200000003</v>
      </c>
      <c r="Q21" s="321">
        <v>0</v>
      </c>
      <c r="R21" s="750">
        <v>105435.85</v>
      </c>
      <c r="S21" s="321">
        <v>0</v>
      </c>
      <c r="T21" s="321">
        <v>0</v>
      </c>
      <c r="U21" s="321">
        <f t="shared" si="2"/>
        <v>-15343629.57</v>
      </c>
      <c r="V21" s="322">
        <f t="shared" si="1"/>
        <v>148956372.84999999</v>
      </c>
      <c r="Y21" s="728">
        <v>1845</v>
      </c>
    </row>
    <row r="22" spans="1:25" ht="11.25" customHeight="1" x14ac:dyDescent="0.2">
      <c r="A22" s="201" t="s">
        <v>382</v>
      </c>
      <c r="B22" s="202" t="s">
        <v>340</v>
      </c>
      <c r="C22" s="204">
        <v>47</v>
      </c>
      <c r="D22" s="750" t="s">
        <v>613</v>
      </c>
      <c r="E22" s="774">
        <v>45258181.969999999</v>
      </c>
      <c r="F22" s="750">
        <v>4363260.76</v>
      </c>
      <c r="G22" s="750">
        <v>0</v>
      </c>
      <c r="H22" s="750">
        <v>-356829.55</v>
      </c>
      <c r="I22" s="750">
        <v>0</v>
      </c>
      <c r="J22" s="750">
        <v>0</v>
      </c>
      <c r="K22" s="313">
        <f t="shared" si="0"/>
        <v>49264613.18</v>
      </c>
      <c r="L22" s="211" t="s">
        <v>384</v>
      </c>
      <c r="M22" s="211" t="s">
        <v>340</v>
      </c>
      <c r="N22" s="750" t="s">
        <v>614</v>
      </c>
      <c r="O22" s="774">
        <v>-4162446.69</v>
      </c>
      <c r="P22" s="321">
        <v>-2199266.2399999998</v>
      </c>
      <c r="Q22" s="321">
        <v>0</v>
      </c>
      <c r="R22" s="750">
        <v>83365.83</v>
      </c>
      <c r="S22" s="321">
        <v>0</v>
      </c>
      <c r="T22" s="321">
        <v>0</v>
      </c>
      <c r="U22" s="321">
        <f t="shared" si="2"/>
        <v>-6278347.0999999996</v>
      </c>
      <c r="V22" s="322">
        <f t="shared" si="1"/>
        <v>42986266.079999998</v>
      </c>
      <c r="Y22" s="728">
        <v>1850</v>
      </c>
    </row>
    <row r="23" spans="1:25" ht="11.25" customHeight="1" x14ac:dyDescent="0.2">
      <c r="A23" s="201" t="s">
        <v>387</v>
      </c>
      <c r="B23" s="202" t="s">
        <v>340</v>
      </c>
      <c r="C23" s="204">
        <v>47</v>
      </c>
      <c r="D23" s="750" t="s">
        <v>388</v>
      </c>
      <c r="E23" s="774">
        <v>37235524.880000003</v>
      </c>
      <c r="F23" s="750">
        <v>4787990.9000000004</v>
      </c>
      <c r="G23" s="750">
        <v>0</v>
      </c>
      <c r="H23" s="750">
        <v>0</v>
      </c>
      <c r="I23" s="750">
        <v>0</v>
      </c>
      <c r="J23" s="750">
        <v>0</v>
      </c>
      <c r="K23" s="313">
        <f t="shared" si="0"/>
        <v>42023515.780000001</v>
      </c>
      <c r="L23" s="211" t="s">
        <v>389</v>
      </c>
      <c r="M23" s="211" t="s">
        <v>340</v>
      </c>
      <c r="N23" s="750" t="s">
        <v>390</v>
      </c>
      <c r="O23" s="774">
        <v>-1749875.1</v>
      </c>
      <c r="P23" s="321">
        <v>-981679.96</v>
      </c>
      <c r="Q23" s="321">
        <v>0</v>
      </c>
      <c r="R23" s="750">
        <v>0</v>
      </c>
      <c r="S23" s="321">
        <v>0</v>
      </c>
      <c r="T23" s="321">
        <v>0</v>
      </c>
      <c r="U23" s="321">
        <f t="shared" si="2"/>
        <v>-2731555.06</v>
      </c>
      <c r="V23" s="322">
        <f t="shared" si="1"/>
        <v>39291960.719999999</v>
      </c>
      <c r="Y23" s="728">
        <v>1840</v>
      </c>
    </row>
    <row r="24" spans="1:25" ht="11.25" customHeight="1" x14ac:dyDescent="0.2">
      <c r="A24" s="201" t="s">
        <v>192</v>
      </c>
      <c r="B24" s="202" t="s">
        <v>340</v>
      </c>
      <c r="C24" s="204">
        <v>47</v>
      </c>
      <c r="D24" s="750" t="s">
        <v>193</v>
      </c>
      <c r="E24" s="774">
        <v>8022833.5700000003</v>
      </c>
      <c r="F24" s="750">
        <v>674812.74</v>
      </c>
      <c r="G24" s="750">
        <v>0</v>
      </c>
      <c r="H24" s="750">
        <v>-32704.46</v>
      </c>
      <c r="I24" s="750">
        <v>0</v>
      </c>
      <c r="J24" s="750">
        <v>0</v>
      </c>
      <c r="K24" s="313">
        <f t="shared" si="0"/>
        <v>8664941.8499999996</v>
      </c>
      <c r="L24" s="211" t="s">
        <v>391</v>
      </c>
      <c r="M24" s="211" t="s">
        <v>340</v>
      </c>
      <c r="N24" s="750" t="s">
        <v>392</v>
      </c>
      <c r="O24" s="774">
        <v>-1864386.57</v>
      </c>
      <c r="P24" s="321">
        <v>-722671.57</v>
      </c>
      <c r="Q24" s="321">
        <v>0</v>
      </c>
      <c r="R24" s="750">
        <v>11532.06</v>
      </c>
      <c r="S24" s="321">
        <v>0</v>
      </c>
      <c r="T24" s="321">
        <v>0</v>
      </c>
      <c r="U24" s="321">
        <f t="shared" si="2"/>
        <v>-2575526.08</v>
      </c>
      <c r="V24" s="322">
        <f t="shared" si="1"/>
        <v>6089415.7699999996</v>
      </c>
      <c r="Y24" s="728">
        <v>1840</v>
      </c>
    </row>
    <row r="25" spans="1:25" ht="11.25" customHeight="1" x14ac:dyDescent="0.2">
      <c r="A25" s="201" t="s">
        <v>196</v>
      </c>
      <c r="B25" s="202" t="s">
        <v>340</v>
      </c>
      <c r="C25" s="204">
        <v>47</v>
      </c>
      <c r="D25" s="750" t="s">
        <v>393</v>
      </c>
      <c r="E25" s="774">
        <v>2358483.2400000002</v>
      </c>
      <c r="F25" s="750">
        <v>281776.26</v>
      </c>
      <c r="G25" s="750">
        <v>0</v>
      </c>
      <c r="H25" s="750">
        <v>-73342.2</v>
      </c>
      <c r="I25" s="750">
        <v>0</v>
      </c>
      <c r="J25" s="750">
        <v>0</v>
      </c>
      <c r="K25" s="313">
        <f t="shared" si="0"/>
        <v>2566917.2999999998</v>
      </c>
      <c r="L25" s="211" t="s">
        <v>394</v>
      </c>
      <c r="M25" s="211" t="s">
        <v>340</v>
      </c>
      <c r="N25" s="750" t="s">
        <v>395</v>
      </c>
      <c r="O25" s="774">
        <v>-356313.5</v>
      </c>
      <c r="P25" s="321">
        <v>-181777.36</v>
      </c>
      <c r="Q25" s="321">
        <v>0</v>
      </c>
      <c r="R25" s="750">
        <v>22301.390000000003</v>
      </c>
      <c r="S25" s="321">
        <v>0</v>
      </c>
      <c r="T25" s="321">
        <v>0</v>
      </c>
      <c r="U25" s="321">
        <f t="shared" si="2"/>
        <v>-515789.47</v>
      </c>
      <c r="V25" s="322">
        <f t="shared" si="1"/>
        <v>2051127.8299999998</v>
      </c>
      <c r="Y25" s="728">
        <v>1845</v>
      </c>
    </row>
    <row r="26" spans="1:25" ht="11.25" customHeight="1" x14ac:dyDescent="0.2">
      <c r="A26" s="201" t="s">
        <v>396</v>
      </c>
      <c r="B26" s="202" t="s">
        <v>340</v>
      </c>
      <c r="C26" s="204">
        <v>47</v>
      </c>
      <c r="D26" s="750" t="s">
        <v>397</v>
      </c>
      <c r="E26" s="774">
        <v>1736398.39</v>
      </c>
      <c r="F26" s="750">
        <v>1031704.63</v>
      </c>
      <c r="G26" s="750">
        <v>0</v>
      </c>
      <c r="H26" s="750">
        <v>0</v>
      </c>
      <c r="I26" s="750">
        <v>0</v>
      </c>
      <c r="J26" s="750">
        <v>0</v>
      </c>
      <c r="K26" s="313">
        <f t="shared" si="0"/>
        <v>2768103.02</v>
      </c>
      <c r="L26" s="211" t="s">
        <v>398</v>
      </c>
      <c r="M26" s="211" t="s">
        <v>340</v>
      </c>
      <c r="N26" s="750" t="s">
        <v>399</v>
      </c>
      <c r="O26" s="774">
        <v>-46885.67</v>
      </c>
      <c r="P26" s="321">
        <v>-64683.09</v>
      </c>
      <c r="Q26" s="321">
        <v>0</v>
      </c>
      <c r="R26" s="750">
        <v>0</v>
      </c>
      <c r="S26" s="321">
        <v>0</v>
      </c>
      <c r="T26" s="321">
        <v>0</v>
      </c>
      <c r="U26" s="321">
        <f t="shared" si="2"/>
        <v>-111568.76</v>
      </c>
      <c r="V26" s="322">
        <f t="shared" si="1"/>
        <v>2656534.2600000002</v>
      </c>
      <c r="Y26" s="728">
        <v>1845</v>
      </c>
    </row>
    <row r="27" spans="1:25" ht="11.25" customHeight="1" x14ac:dyDescent="0.2">
      <c r="A27" s="201" t="s">
        <v>404</v>
      </c>
      <c r="B27" s="202" t="s">
        <v>340</v>
      </c>
      <c r="C27" s="204">
        <v>47</v>
      </c>
      <c r="D27" s="750" t="s">
        <v>405</v>
      </c>
      <c r="E27" s="774">
        <v>4896703.05</v>
      </c>
      <c r="F27" s="750">
        <v>192678.59</v>
      </c>
      <c r="G27" s="750">
        <v>0</v>
      </c>
      <c r="H27" s="750">
        <v>-425567.36</v>
      </c>
      <c r="I27" s="750">
        <v>0</v>
      </c>
      <c r="J27" s="750">
        <v>0</v>
      </c>
      <c r="K27" s="313">
        <f t="shared" si="0"/>
        <v>4663814.2799999993</v>
      </c>
      <c r="L27" s="211" t="s">
        <v>406</v>
      </c>
      <c r="M27" s="211" t="s">
        <v>340</v>
      </c>
      <c r="N27" s="750" t="s">
        <v>407</v>
      </c>
      <c r="O27" s="774">
        <v>-449252.01</v>
      </c>
      <c r="P27" s="321">
        <v>-226243.38999999998</v>
      </c>
      <c r="Q27" s="321">
        <v>0</v>
      </c>
      <c r="R27" s="750">
        <v>58211.360000000001</v>
      </c>
      <c r="S27" s="321">
        <v>0</v>
      </c>
      <c r="T27" s="321">
        <v>0</v>
      </c>
      <c r="U27" s="321">
        <f t="shared" si="2"/>
        <v>-617284.04</v>
      </c>
      <c r="V27" s="322">
        <f t="shared" si="1"/>
        <v>4046530.2399999993</v>
      </c>
      <c r="Y27" s="728">
        <v>1860</v>
      </c>
    </row>
    <row r="28" spans="1:25" ht="11.25" customHeight="1" x14ac:dyDescent="0.2">
      <c r="A28" s="201" t="s">
        <v>409</v>
      </c>
      <c r="B28" s="202" t="s">
        <v>340</v>
      </c>
      <c r="C28" s="204">
        <v>47</v>
      </c>
      <c r="D28" s="750" t="s">
        <v>410</v>
      </c>
      <c r="E28" s="774">
        <v>5528069.8500000006</v>
      </c>
      <c r="F28" s="750">
        <v>33632.590000000004</v>
      </c>
      <c r="G28" s="750">
        <v>0</v>
      </c>
      <c r="H28" s="750">
        <v>0</v>
      </c>
      <c r="I28" s="750">
        <v>0</v>
      </c>
      <c r="J28" s="750">
        <v>0</v>
      </c>
      <c r="K28" s="313">
        <f t="shared" si="0"/>
        <v>5561702.4400000004</v>
      </c>
      <c r="L28" s="211" t="s">
        <v>411</v>
      </c>
      <c r="M28" s="211" t="s">
        <v>340</v>
      </c>
      <c r="N28" s="750" t="s">
        <v>412</v>
      </c>
      <c r="O28" s="774">
        <v>-320500.09000000003</v>
      </c>
      <c r="P28" s="321">
        <v>-235317.76000000001</v>
      </c>
      <c r="Q28" s="321">
        <v>0</v>
      </c>
      <c r="R28" s="750">
        <v>0</v>
      </c>
      <c r="S28" s="321">
        <v>0</v>
      </c>
      <c r="T28" s="321">
        <v>0</v>
      </c>
      <c r="U28" s="321">
        <f t="shared" si="2"/>
        <v>-555817.85000000009</v>
      </c>
      <c r="V28" s="322">
        <f t="shared" si="1"/>
        <v>5005884.59</v>
      </c>
      <c r="Y28" s="728">
        <v>1860</v>
      </c>
    </row>
    <row r="29" spans="1:25" ht="11.25" customHeight="1" x14ac:dyDescent="0.2">
      <c r="A29" s="201" t="s">
        <v>238</v>
      </c>
      <c r="B29" s="202" t="s">
        <v>340</v>
      </c>
      <c r="C29" s="204">
        <v>47</v>
      </c>
      <c r="D29" s="750" t="s">
        <v>413</v>
      </c>
      <c r="E29" s="774">
        <v>25923636.73</v>
      </c>
      <c r="F29" s="750">
        <v>1781189.02</v>
      </c>
      <c r="G29" s="750">
        <v>0</v>
      </c>
      <c r="H29" s="750">
        <v>0</v>
      </c>
      <c r="I29" s="750">
        <v>0</v>
      </c>
      <c r="J29" s="750">
        <v>0</v>
      </c>
      <c r="K29" s="313">
        <f t="shared" si="0"/>
        <v>27704825.75</v>
      </c>
      <c r="L29" s="211" t="s">
        <v>414</v>
      </c>
      <c r="M29" s="211" t="s">
        <v>340</v>
      </c>
      <c r="N29" s="750" t="s">
        <v>415</v>
      </c>
      <c r="O29" s="774">
        <v>-3800290.08</v>
      </c>
      <c r="P29" s="321">
        <v>-2031741.12</v>
      </c>
      <c r="Q29" s="321">
        <v>0</v>
      </c>
      <c r="R29" s="750">
        <v>0</v>
      </c>
      <c r="S29" s="321">
        <v>0</v>
      </c>
      <c r="T29" s="321">
        <v>0</v>
      </c>
      <c r="U29" s="321">
        <f t="shared" si="2"/>
        <v>-5832031.2000000002</v>
      </c>
      <c r="V29" s="322">
        <f t="shared" si="1"/>
        <v>21872794.550000001</v>
      </c>
      <c r="Y29" s="728">
        <v>1860</v>
      </c>
    </row>
    <row r="30" spans="1:25" ht="11.25" customHeight="1" x14ac:dyDescent="0.2">
      <c r="A30" s="201" t="s">
        <v>238</v>
      </c>
      <c r="B30" s="202" t="s">
        <v>417</v>
      </c>
      <c r="C30" s="204">
        <v>47</v>
      </c>
      <c r="D30" s="750" t="s">
        <v>418</v>
      </c>
      <c r="E30" s="774">
        <v>657370.26</v>
      </c>
      <c r="F30" s="750">
        <v>0</v>
      </c>
      <c r="G30" s="750">
        <v>0</v>
      </c>
      <c r="H30" s="750">
        <v>0</v>
      </c>
      <c r="I30" s="750">
        <v>0</v>
      </c>
      <c r="J30" s="750">
        <v>0</v>
      </c>
      <c r="K30" s="313">
        <f t="shared" si="0"/>
        <v>657370.26</v>
      </c>
      <c r="L30" s="211" t="s">
        <v>414</v>
      </c>
      <c r="M30" s="211" t="s">
        <v>417</v>
      </c>
      <c r="N30" s="750" t="s">
        <v>419</v>
      </c>
      <c r="O30" s="774">
        <v>-33732.85</v>
      </c>
      <c r="P30" s="321">
        <v>-43824.68</v>
      </c>
      <c r="Q30" s="321">
        <v>0</v>
      </c>
      <c r="R30" s="750">
        <v>0</v>
      </c>
      <c r="S30" s="321">
        <v>0</v>
      </c>
      <c r="T30" s="321">
        <v>0</v>
      </c>
      <c r="U30" s="321">
        <f t="shared" si="2"/>
        <v>-77557.53</v>
      </c>
      <c r="V30" s="322">
        <f t="shared" si="1"/>
        <v>579812.73</v>
      </c>
      <c r="Y30" s="728">
        <v>1860</v>
      </c>
    </row>
    <row r="31" spans="1:25" ht="11.25" customHeight="1" x14ac:dyDescent="0.2">
      <c r="A31" s="201" t="s">
        <v>238</v>
      </c>
      <c r="B31" s="202" t="s">
        <v>420</v>
      </c>
      <c r="C31" s="204">
        <v>47</v>
      </c>
      <c r="D31" s="750" t="s">
        <v>421</v>
      </c>
      <c r="E31" s="774">
        <v>1012555.94</v>
      </c>
      <c r="F31" s="750">
        <v>0</v>
      </c>
      <c r="G31" s="750">
        <v>0</v>
      </c>
      <c r="H31" s="750">
        <v>0</v>
      </c>
      <c r="I31" s="750">
        <v>0</v>
      </c>
      <c r="J31" s="750">
        <v>0</v>
      </c>
      <c r="K31" s="313">
        <f t="shared" si="0"/>
        <v>1012555.94</v>
      </c>
      <c r="L31" s="211" t="s">
        <v>414</v>
      </c>
      <c r="M31" s="211" t="s">
        <v>420</v>
      </c>
      <c r="N31" s="750" t="s">
        <v>422</v>
      </c>
      <c r="O31" s="774">
        <v>-133350.32999999999</v>
      </c>
      <c r="P31" s="321">
        <v>-69596.790000000008</v>
      </c>
      <c r="Q31" s="321">
        <v>0</v>
      </c>
      <c r="R31" s="750">
        <v>0</v>
      </c>
      <c r="S31" s="321">
        <v>0</v>
      </c>
      <c r="T31" s="321">
        <v>0</v>
      </c>
      <c r="U31" s="321">
        <f t="shared" si="2"/>
        <v>-202947.12</v>
      </c>
      <c r="V31" s="322">
        <f t="shared" si="1"/>
        <v>809608.82</v>
      </c>
      <c r="W31" s="751"/>
      <c r="Y31" s="728">
        <v>1860</v>
      </c>
    </row>
    <row r="32" spans="1:25" ht="11.25" customHeight="1" x14ac:dyDescent="0.2">
      <c r="A32" s="201" t="s">
        <v>238</v>
      </c>
      <c r="B32" s="202" t="s">
        <v>423</v>
      </c>
      <c r="C32" s="204">
        <v>47</v>
      </c>
      <c r="D32" s="750" t="s">
        <v>424</v>
      </c>
      <c r="E32" s="774">
        <v>4347235.38</v>
      </c>
      <c r="F32" s="750">
        <v>970803.03</v>
      </c>
      <c r="G32" s="750">
        <v>0</v>
      </c>
      <c r="H32" s="750">
        <v>0</v>
      </c>
      <c r="I32" s="750">
        <v>0</v>
      </c>
      <c r="J32" s="750">
        <v>0</v>
      </c>
      <c r="K32" s="313">
        <f t="shared" si="0"/>
        <v>5318038.41</v>
      </c>
      <c r="L32" s="211" t="s">
        <v>414</v>
      </c>
      <c r="M32" s="211" t="s">
        <v>423</v>
      </c>
      <c r="N32" s="750" t="s">
        <v>425</v>
      </c>
      <c r="O32" s="774">
        <v>-528799.28</v>
      </c>
      <c r="P32" s="321">
        <v>-346034.92</v>
      </c>
      <c r="Q32" s="321">
        <v>0</v>
      </c>
      <c r="R32" s="750">
        <v>0</v>
      </c>
      <c r="S32" s="321">
        <v>0</v>
      </c>
      <c r="T32" s="321">
        <v>0</v>
      </c>
      <c r="U32" s="321">
        <f t="shared" si="2"/>
        <v>-874834.2</v>
      </c>
      <c r="V32" s="322">
        <f t="shared" si="1"/>
        <v>4443204.21</v>
      </c>
      <c r="W32" s="751"/>
      <c r="Y32" s="728">
        <v>1860</v>
      </c>
    </row>
    <row r="33" spans="1:25" ht="11.25" customHeight="1" x14ac:dyDescent="0.2">
      <c r="A33" s="201" t="s">
        <v>427</v>
      </c>
      <c r="B33" s="202" t="s">
        <v>340</v>
      </c>
      <c r="C33" s="204">
        <v>47</v>
      </c>
      <c r="D33" s="750" t="s">
        <v>428</v>
      </c>
      <c r="E33" s="774">
        <v>283746.15999999997</v>
      </c>
      <c r="F33" s="750">
        <v>241194.34</v>
      </c>
      <c r="G33" s="750">
        <v>0</v>
      </c>
      <c r="H33" s="750">
        <v>0</v>
      </c>
      <c r="I33" s="750">
        <v>0</v>
      </c>
      <c r="J33" s="750">
        <v>0</v>
      </c>
      <c r="K33" s="313">
        <f t="shared" si="0"/>
        <v>524940.5</v>
      </c>
      <c r="L33" s="211" t="s">
        <v>429</v>
      </c>
      <c r="M33" s="211" t="s">
        <v>340</v>
      </c>
      <c r="N33" s="750" t="s">
        <v>430</v>
      </c>
      <c r="O33" s="774">
        <v>-17670.07</v>
      </c>
      <c r="P33" s="321">
        <v>-27007.3</v>
      </c>
      <c r="Q33" s="321">
        <v>0</v>
      </c>
      <c r="R33" s="750">
        <v>0</v>
      </c>
      <c r="S33" s="321">
        <v>0</v>
      </c>
      <c r="T33" s="321">
        <v>0</v>
      </c>
      <c r="U33" s="321">
        <f t="shared" si="2"/>
        <v>-44677.369999999995</v>
      </c>
      <c r="V33" s="322">
        <f t="shared" si="1"/>
        <v>480263.13</v>
      </c>
      <c r="W33" s="751"/>
      <c r="Y33" s="728">
        <v>1531</v>
      </c>
    </row>
    <row r="34" spans="1:25" ht="11.25" customHeight="1" x14ac:dyDescent="0.2">
      <c r="A34" s="201" t="s">
        <v>431</v>
      </c>
      <c r="B34" s="202" t="s">
        <v>340</v>
      </c>
      <c r="C34" s="204">
        <v>8</v>
      </c>
      <c r="D34" s="750" t="s">
        <v>432</v>
      </c>
      <c r="E34" s="774">
        <v>5462657.7000000002</v>
      </c>
      <c r="F34" s="750">
        <v>457086.98</v>
      </c>
      <c r="G34" s="750">
        <v>0</v>
      </c>
      <c r="H34" s="750">
        <v>0</v>
      </c>
      <c r="I34" s="750">
        <v>0</v>
      </c>
      <c r="J34" s="750">
        <v>-57246.65</v>
      </c>
      <c r="K34" s="313">
        <f t="shared" si="0"/>
        <v>5862498.0299999993</v>
      </c>
      <c r="L34" s="211" t="s">
        <v>433</v>
      </c>
      <c r="M34" s="211" t="s">
        <v>340</v>
      </c>
      <c r="N34" s="750" t="s">
        <v>434</v>
      </c>
      <c r="O34" s="774">
        <v>-1266696.3899999999</v>
      </c>
      <c r="P34" s="321">
        <v>-775778.51</v>
      </c>
      <c r="Q34" s="321">
        <v>0</v>
      </c>
      <c r="R34" s="750">
        <v>0</v>
      </c>
      <c r="S34" s="321">
        <v>0</v>
      </c>
      <c r="T34" s="321">
        <v>57246.65</v>
      </c>
      <c r="U34" s="321">
        <f t="shared" si="2"/>
        <v>-1985228.25</v>
      </c>
      <c r="V34" s="322">
        <f t="shared" si="1"/>
        <v>3877269.7799999993</v>
      </c>
      <c r="W34" s="751"/>
      <c r="Y34" s="728">
        <v>1915</v>
      </c>
    </row>
    <row r="35" spans="1:25" ht="11.25" customHeight="1" x14ac:dyDescent="0.2">
      <c r="A35" s="201" t="s">
        <v>435</v>
      </c>
      <c r="B35" s="202" t="s">
        <v>436</v>
      </c>
      <c r="C35" s="204" t="s">
        <v>635</v>
      </c>
      <c r="D35" s="750" t="s">
        <v>438</v>
      </c>
      <c r="E35" s="774">
        <v>521350.83</v>
      </c>
      <c r="F35" s="750">
        <v>77062.52</v>
      </c>
      <c r="G35" s="750">
        <v>0</v>
      </c>
      <c r="H35" s="750">
        <v>0</v>
      </c>
      <c r="I35" s="750">
        <v>-94848.43</v>
      </c>
      <c r="J35" s="750">
        <v>0</v>
      </c>
      <c r="K35" s="313">
        <f t="shared" si="0"/>
        <v>503564.92</v>
      </c>
      <c r="L35" s="211" t="s">
        <v>439</v>
      </c>
      <c r="M35" s="211" t="s">
        <v>436</v>
      </c>
      <c r="N35" s="750" t="s">
        <v>440</v>
      </c>
      <c r="O35" s="774">
        <v>-187698.05</v>
      </c>
      <c r="P35" s="321">
        <v>-125411.07</v>
      </c>
      <c r="Q35" s="321">
        <v>0</v>
      </c>
      <c r="R35" s="750">
        <v>0</v>
      </c>
      <c r="S35" s="321">
        <v>58878.43</v>
      </c>
      <c r="T35" s="321">
        <v>0</v>
      </c>
      <c r="U35" s="321">
        <f t="shared" si="2"/>
        <v>-254230.69</v>
      </c>
      <c r="V35" s="322">
        <f t="shared" si="1"/>
        <v>249334.22999999998</v>
      </c>
      <c r="W35" s="751"/>
      <c r="Y35" s="728">
        <v>1930</v>
      </c>
    </row>
    <row r="36" spans="1:25" ht="11.25" customHeight="1" x14ac:dyDescent="0.2">
      <c r="A36" s="201" t="s">
        <v>435</v>
      </c>
      <c r="B36" s="202" t="s">
        <v>441</v>
      </c>
      <c r="C36" s="204">
        <v>10</v>
      </c>
      <c r="D36" s="750" t="s">
        <v>442</v>
      </c>
      <c r="E36" s="774">
        <v>2684307.7000000002</v>
      </c>
      <c r="F36" s="750">
        <v>1021032.65</v>
      </c>
      <c r="G36" s="750">
        <v>48182.17</v>
      </c>
      <c r="H36" s="750">
        <v>0</v>
      </c>
      <c r="I36" s="750">
        <v>-30317.040000000001</v>
      </c>
      <c r="J36" s="750">
        <v>0</v>
      </c>
      <c r="K36" s="313">
        <f t="shared" si="0"/>
        <v>3723205.48</v>
      </c>
      <c r="L36" s="211" t="s">
        <v>439</v>
      </c>
      <c r="M36" s="211" t="s">
        <v>441</v>
      </c>
      <c r="N36" s="750" t="s">
        <v>443</v>
      </c>
      <c r="O36" s="774">
        <v>-482509.98</v>
      </c>
      <c r="P36" s="321">
        <v>-317368.01</v>
      </c>
      <c r="Q36" s="321">
        <v>-48182.17</v>
      </c>
      <c r="R36" s="750">
        <v>0</v>
      </c>
      <c r="S36" s="321">
        <v>24506.61</v>
      </c>
      <c r="T36" s="321">
        <v>0</v>
      </c>
      <c r="U36" s="321">
        <f t="shared" si="2"/>
        <v>-823553.55</v>
      </c>
      <c r="V36" s="322">
        <f t="shared" si="1"/>
        <v>2899651.9299999997</v>
      </c>
      <c r="W36" s="751"/>
      <c r="Y36" s="728">
        <v>1930</v>
      </c>
    </row>
    <row r="37" spans="1:25" ht="11.25" customHeight="1" x14ac:dyDescent="0.2">
      <c r="A37" s="201" t="s">
        <v>435</v>
      </c>
      <c r="B37" s="202" t="s">
        <v>444</v>
      </c>
      <c r="C37" s="204">
        <v>10</v>
      </c>
      <c r="D37" s="750" t="s">
        <v>445</v>
      </c>
      <c r="E37" s="774">
        <v>3956826.51</v>
      </c>
      <c r="F37" s="750">
        <v>832055.72000000009</v>
      </c>
      <c r="G37" s="750">
        <v>-48182.17</v>
      </c>
      <c r="H37" s="750">
        <v>0</v>
      </c>
      <c r="I37" s="750">
        <v>-193818.48</v>
      </c>
      <c r="J37" s="750">
        <v>0</v>
      </c>
      <c r="K37" s="313">
        <f t="shared" si="0"/>
        <v>4546881.5799999991</v>
      </c>
      <c r="L37" s="211" t="s">
        <v>439</v>
      </c>
      <c r="M37" s="211" t="s">
        <v>444</v>
      </c>
      <c r="N37" s="750" t="s">
        <v>446</v>
      </c>
      <c r="O37" s="774">
        <v>-1310570.26</v>
      </c>
      <c r="P37" s="321">
        <v>-666050.46</v>
      </c>
      <c r="Q37" s="321">
        <v>48182.17</v>
      </c>
      <c r="R37" s="750">
        <v>0</v>
      </c>
      <c r="S37" s="321">
        <v>187357.85</v>
      </c>
      <c r="T37" s="321">
        <v>0</v>
      </c>
      <c r="U37" s="321">
        <f t="shared" si="2"/>
        <v>-1741080.7</v>
      </c>
      <c r="V37" s="322">
        <f t="shared" si="1"/>
        <v>2805800.879999999</v>
      </c>
      <c r="W37" s="751"/>
      <c r="Y37" s="728">
        <v>1930</v>
      </c>
    </row>
    <row r="38" spans="1:25" ht="11.25" customHeight="1" x14ac:dyDescent="0.2">
      <c r="A38" s="201" t="s">
        <v>435</v>
      </c>
      <c r="B38" s="202" t="s">
        <v>447</v>
      </c>
      <c r="C38" s="204">
        <v>10</v>
      </c>
      <c r="D38" s="750" t="s">
        <v>448</v>
      </c>
      <c r="E38" s="774">
        <v>732127.64</v>
      </c>
      <c r="F38" s="750">
        <v>5813.95</v>
      </c>
      <c r="G38" s="750">
        <v>0</v>
      </c>
      <c r="H38" s="750">
        <v>-3071.25</v>
      </c>
      <c r="I38" s="750">
        <v>0</v>
      </c>
      <c r="J38" s="750">
        <v>0</v>
      </c>
      <c r="K38" s="313">
        <f t="shared" si="0"/>
        <v>734870.34</v>
      </c>
      <c r="L38" s="211" t="s">
        <v>439</v>
      </c>
      <c r="M38" s="211" t="s">
        <v>447</v>
      </c>
      <c r="N38" s="750" t="s">
        <v>449</v>
      </c>
      <c r="O38" s="774">
        <v>-119268.4</v>
      </c>
      <c r="P38" s="321">
        <v>-65560.94</v>
      </c>
      <c r="Q38" s="321">
        <v>0</v>
      </c>
      <c r="R38" s="750">
        <v>672.7</v>
      </c>
      <c r="S38" s="321">
        <v>0</v>
      </c>
      <c r="T38" s="321">
        <v>0</v>
      </c>
      <c r="U38" s="321">
        <f t="shared" si="2"/>
        <v>-184156.63999999998</v>
      </c>
      <c r="V38" s="322">
        <f t="shared" si="1"/>
        <v>550713.69999999995</v>
      </c>
      <c r="W38" s="751"/>
      <c r="Y38" s="728">
        <v>1930</v>
      </c>
    </row>
    <row r="39" spans="1:25" ht="11.25" customHeight="1" x14ac:dyDescent="0.2">
      <c r="A39" s="201" t="s">
        <v>435</v>
      </c>
      <c r="B39" s="202" t="s">
        <v>450</v>
      </c>
      <c r="C39" s="204">
        <v>10</v>
      </c>
      <c r="D39" s="750" t="s">
        <v>451</v>
      </c>
      <c r="E39" s="774">
        <v>927665.66</v>
      </c>
      <c r="F39" s="750">
        <v>33781.46</v>
      </c>
      <c r="G39" s="750">
        <v>0</v>
      </c>
      <c r="H39" s="750">
        <v>0</v>
      </c>
      <c r="I39" s="750">
        <v>0</v>
      </c>
      <c r="J39" s="750">
        <v>0</v>
      </c>
      <c r="K39" s="313">
        <f t="shared" si="0"/>
        <v>961447.12</v>
      </c>
      <c r="L39" s="211" t="s">
        <v>439</v>
      </c>
      <c r="M39" s="211" t="s">
        <v>450</v>
      </c>
      <c r="N39" s="750" t="s">
        <v>452</v>
      </c>
      <c r="O39" s="774">
        <v>-316870</v>
      </c>
      <c r="P39" s="321">
        <v>-168100.09</v>
      </c>
      <c r="Q39" s="321">
        <v>0</v>
      </c>
      <c r="R39" s="750">
        <v>0</v>
      </c>
      <c r="S39" s="321">
        <v>0</v>
      </c>
      <c r="T39" s="321">
        <v>0</v>
      </c>
      <c r="U39" s="321">
        <f t="shared" si="2"/>
        <v>-484970.08999999997</v>
      </c>
      <c r="V39" s="322">
        <f t="shared" si="1"/>
        <v>476477.03</v>
      </c>
      <c r="W39" s="751"/>
      <c r="Y39" s="728">
        <v>1930</v>
      </c>
    </row>
    <row r="40" spans="1:25" ht="11.25" customHeight="1" x14ac:dyDescent="0.2">
      <c r="A40" s="201" t="s">
        <v>453</v>
      </c>
      <c r="B40" s="202" t="s">
        <v>340</v>
      </c>
      <c r="C40" s="204">
        <v>8</v>
      </c>
      <c r="D40" s="750" t="s">
        <v>454</v>
      </c>
      <c r="E40" s="774">
        <v>1404629.59</v>
      </c>
      <c r="F40" s="750">
        <v>101878.1</v>
      </c>
      <c r="G40" s="750">
        <v>0</v>
      </c>
      <c r="H40" s="750">
        <v>0</v>
      </c>
      <c r="I40" s="750">
        <v>0</v>
      </c>
      <c r="J40" s="750">
        <v>-27286.51</v>
      </c>
      <c r="K40" s="313">
        <f t="shared" si="0"/>
        <v>1479221.1800000002</v>
      </c>
      <c r="L40" s="211" t="s">
        <v>455</v>
      </c>
      <c r="M40" s="211" t="s">
        <v>340</v>
      </c>
      <c r="N40" s="750" t="s">
        <v>456</v>
      </c>
      <c r="O40" s="774">
        <v>-348797.4</v>
      </c>
      <c r="P40" s="321">
        <v>-196635.56</v>
      </c>
      <c r="Q40" s="321">
        <v>0</v>
      </c>
      <c r="R40" s="750">
        <v>0</v>
      </c>
      <c r="S40" s="321">
        <v>0</v>
      </c>
      <c r="T40" s="321">
        <v>27286.51</v>
      </c>
      <c r="U40" s="321">
        <f t="shared" si="2"/>
        <v>-518146.44999999995</v>
      </c>
      <c r="V40" s="322">
        <f t="shared" si="1"/>
        <v>961074.73000000021</v>
      </c>
      <c r="W40" s="751"/>
      <c r="Y40" s="728">
        <v>1940</v>
      </c>
    </row>
    <row r="41" spans="1:25" ht="11.25" customHeight="1" x14ac:dyDescent="0.2">
      <c r="A41" s="201" t="s">
        <v>624</v>
      </c>
      <c r="B41" s="202" t="s">
        <v>528</v>
      </c>
      <c r="C41" s="204" t="s">
        <v>458</v>
      </c>
      <c r="D41" s="750" t="s">
        <v>625</v>
      </c>
      <c r="E41" s="774">
        <v>295451.61</v>
      </c>
      <c r="F41" s="750">
        <v>0</v>
      </c>
      <c r="G41" s="750">
        <v>0</v>
      </c>
      <c r="H41" s="750">
        <v>0</v>
      </c>
      <c r="I41" s="750">
        <v>0</v>
      </c>
      <c r="J41" s="750">
        <v>-220211.35</v>
      </c>
      <c r="K41" s="313">
        <f t="shared" si="0"/>
        <v>75240.25999999998</v>
      </c>
      <c r="L41" s="211" t="s">
        <v>626</v>
      </c>
      <c r="M41" s="211" t="s">
        <v>528</v>
      </c>
      <c r="N41" s="750" t="s">
        <v>627</v>
      </c>
      <c r="O41" s="774">
        <v>-219163.51999999999</v>
      </c>
      <c r="P41" s="321">
        <v>-65539.48</v>
      </c>
      <c r="Q41" s="321">
        <v>0</v>
      </c>
      <c r="R41" s="750">
        <v>0</v>
      </c>
      <c r="S41" s="321">
        <v>0</v>
      </c>
      <c r="T41" s="321">
        <v>220211.35</v>
      </c>
      <c r="U41" s="321">
        <f t="shared" si="2"/>
        <v>-64491.649999999994</v>
      </c>
      <c r="V41" s="322">
        <f t="shared" si="1"/>
        <v>10748.609999999986</v>
      </c>
      <c r="W41" s="751"/>
      <c r="Y41" s="728">
        <v>1920</v>
      </c>
    </row>
    <row r="42" spans="1:25" ht="11.25" customHeight="1" x14ac:dyDescent="0.2">
      <c r="A42" s="201" t="s">
        <v>457</v>
      </c>
      <c r="B42" s="202" t="s">
        <v>340</v>
      </c>
      <c r="C42" s="204" t="s">
        <v>458</v>
      </c>
      <c r="D42" s="750" t="s">
        <v>459</v>
      </c>
      <c r="E42" s="774">
        <v>518751.35</v>
      </c>
      <c r="F42" s="750">
        <v>249827.4</v>
      </c>
      <c r="G42" s="750">
        <v>0</v>
      </c>
      <c r="H42" s="750">
        <v>0</v>
      </c>
      <c r="I42" s="750">
        <v>0</v>
      </c>
      <c r="J42" s="750">
        <v>0</v>
      </c>
      <c r="K42" s="313">
        <f t="shared" si="0"/>
        <v>768578.75</v>
      </c>
      <c r="L42" s="211" t="s">
        <v>460</v>
      </c>
      <c r="M42" s="211" t="s">
        <v>340</v>
      </c>
      <c r="N42" s="750" t="s">
        <v>461</v>
      </c>
      <c r="O42" s="774">
        <v>-193407.31</v>
      </c>
      <c r="P42" s="321">
        <v>-214555.02</v>
      </c>
      <c r="Q42" s="321">
        <v>0</v>
      </c>
      <c r="R42" s="750">
        <v>0</v>
      </c>
      <c r="S42" s="321">
        <v>0</v>
      </c>
      <c r="T42" s="321">
        <v>0</v>
      </c>
      <c r="U42" s="321">
        <f t="shared" si="2"/>
        <v>-407962.32999999996</v>
      </c>
      <c r="V42" s="322">
        <f t="shared" si="1"/>
        <v>360616.42000000004</v>
      </c>
      <c r="W42" s="751"/>
      <c r="Y42" s="728">
        <v>1920</v>
      </c>
    </row>
    <row r="43" spans="1:25" ht="11.25" customHeight="1" x14ac:dyDescent="0.2">
      <c r="A43" s="201" t="s">
        <v>462</v>
      </c>
      <c r="B43" s="202" t="s">
        <v>340</v>
      </c>
      <c r="C43" s="204" t="s">
        <v>458</v>
      </c>
      <c r="D43" s="750" t="s">
        <v>463</v>
      </c>
      <c r="E43" s="774">
        <v>4979480.0999999996</v>
      </c>
      <c r="F43" s="750">
        <v>521051.36</v>
      </c>
      <c r="G43" s="750">
        <v>0</v>
      </c>
      <c r="H43" s="750">
        <v>0</v>
      </c>
      <c r="I43" s="750">
        <v>0</v>
      </c>
      <c r="J43" s="750">
        <v>-91153.34</v>
      </c>
      <c r="K43" s="313">
        <f t="shared" si="0"/>
        <v>5409378.1200000001</v>
      </c>
      <c r="L43" s="211" t="s">
        <v>464</v>
      </c>
      <c r="M43" s="211" t="s">
        <v>340</v>
      </c>
      <c r="N43" s="750" t="s">
        <v>465</v>
      </c>
      <c r="O43" s="774">
        <v>-1770193.17</v>
      </c>
      <c r="P43" s="321">
        <v>-1180871.6399999999</v>
      </c>
      <c r="Q43" s="321">
        <v>0</v>
      </c>
      <c r="R43" s="750">
        <v>0</v>
      </c>
      <c r="S43" s="321">
        <v>0</v>
      </c>
      <c r="T43" s="321">
        <v>91153.34</v>
      </c>
      <c r="U43" s="321">
        <f t="shared" si="2"/>
        <v>-2859911.4699999997</v>
      </c>
      <c r="V43" s="322">
        <f t="shared" si="1"/>
        <v>2549466.6500000004</v>
      </c>
      <c r="W43" s="751"/>
      <c r="Y43" s="728">
        <v>1920</v>
      </c>
    </row>
    <row r="44" spans="1:25" ht="11.25" customHeight="1" x14ac:dyDescent="0.2">
      <c r="A44" s="201" t="s">
        <v>466</v>
      </c>
      <c r="B44" s="202" t="s">
        <v>340</v>
      </c>
      <c r="C44" s="204" t="s">
        <v>458</v>
      </c>
      <c r="D44" s="750" t="s">
        <v>467</v>
      </c>
      <c r="E44" s="774">
        <v>225513.91</v>
      </c>
      <c r="F44" s="750">
        <v>0</v>
      </c>
      <c r="G44" s="750">
        <v>0</v>
      </c>
      <c r="H44" s="750">
        <v>0</v>
      </c>
      <c r="I44" s="750">
        <v>0</v>
      </c>
      <c r="J44" s="750">
        <v>0</v>
      </c>
      <c r="K44" s="313">
        <f t="shared" si="0"/>
        <v>225513.91</v>
      </c>
      <c r="L44" s="211" t="s">
        <v>468</v>
      </c>
      <c r="M44" s="211" t="s">
        <v>340</v>
      </c>
      <c r="N44" s="750" t="s">
        <v>469</v>
      </c>
      <c r="O44" s="774">
        <v>-70687.66</v>
      </c>
      <c r="P44" s="321">
        <v>-35449.590000000004</v>
      </c>
      <c r="Q44" s="321">
        <v>0</v>
      </c>
      <c r="R44" s="750">
        <v>0</v>
      </c>
      <c r="S44" s="321">
        <v>0</v>
      </c>
      <c r="T44" s="321">
        <v>0</v>
      </c>
      <c r="U44" s="321">
        <f t="shared" si="2"/>
        <v>-106137.25</v>
      </c>
      <c r="V44" s="322">
        <f t="shared" si="1"/>
        <v>119376.66</v>
      </c>
      <c r="W44" s="751"/>
      <c r="Y44" s="728">
        <v>1920</v>
      </c>
    </row>
    <row r="45" spans="1:25" ht="15" customHeight="1" x14ac:dyDescent="0.2">
      <c r="A45" s="323" t="s">
        <v>636</v>
      </c>
      <c r="B45" s="202"/>
      <c r="C45" s="204"/>
      <c r="D45" s="750"/>
      <c r="E45" s="775">
        <f t="shared" ref="E45:K45" si="3">SUM(E10:E44)</f>
        <v>541031988.88999999</v>
      </c>
      <c r="F45" s="752">
        <f t="shared" si="3"/>
        <v>47388990.590000011</v>
      </c>
      <c r="G45" s="752">
        <f t="shared" si="3"/>
        <v>-13024.36</v>
      </c>
      <c r="H45" s="752">
        <f t="shared" si="3"/>
        <v>-2398791.83</v>
      </c>
      <c r="I45" s="752">
        <f t="shared" si="3"/>
        <v>-318983.95</v>
      </c>
      <c r="J45" s="752">
        <f t="shared" si="3"/>
        <v>-395897.85</v>
      </c>
      <c r="K45" s="776">
        <f t="shared" si="3"/>
        <v>585294281.48999989</v>
      </c>
      <c r="L45" s="227"/>
      <c r="M45" s="227"/>
      <c r="N45" s="752"/>
      <c r="O45" s="775">
        <f t="shared" ref="O45:V45" si="4">SUM(O10:O44)</f>
        <v>-42007484.079999998</v>
      </c>
      <c r="P45" s="752">
        <f t="shared" si="4"/>
        <v>-23416583.710000008</v>
      </c>
      <c r="Q45" s="752">
        <f t="shared" si="4"/>
        <v>0</v>
      </c>
      <c r="R45" s="752">
        <f t="shared" si="4"/>
        <v>360837.11000000004</v>
      </c>
      <c r="S45" s="752">
        <f t="shared" si="4"/>
        <v>270742.89</v>
      </c>
      <c r="T45" s="752">
        <f t="shared" si="4"/>
        <v>395897.85</v>
      </c>
      <c r="U45" s="752">
        <f t="shared" si="4"/>
        <v>-64396589.940000005</v>
      </c>
      <c r="V45" s="776">
        <f t="shared" si="4"/>
        <v>520897691.54999989</v>
      </c>
      <c r="W45" s="753"/>
    </row>
    <row r="46" spans="1:25" ht="15" customHeight="1" x14ac:dyDescent="0.2">
      <c r="A46" s="747" t="s">
        <v>471</v>
      </c>
      <c r="B46" s="230"/>
      <c r="C46" s="204"/>
      <c r="D46" s="750"/>
      <c r="E46" s="777"/>
      <c r="F46" s="750"/>
      <c r="G46" s="750"/>
      <c r="H46" s="750"/>
      <c r="I46" s="750"/>
      <c r="J46" s="750"/>
      <c r="K46" s="313"/>
      <c r="L46" s="324"/>
      <c r="M46" s="324"/>
      <c r="N46" s="324"/>
      <c r="O46" s="774"/>
      <c r="P46" s="321"/>
      <c r="Q46" s="321"/>
      <c r="R46" s="750"/>
      <c r="S46" s="321"/>
      <c r="T46" s="321"/>
      <c r="U46" s="321"/>
      <c r="V46" s="322"/>
      <c r="W46" s="751"/>
    </row>
    <row r="47" spans="1:25" ht="15" customHeight="1" x14ac:dyDescent="0.2">
      <c r="A47" s="754" t="s">
        <v>472</v>
      </c>
      <c r="C47" s="731">
        <v>95</v>
      </c>
      <c r="D47" s="750" t="s">
        <v>473</v>
      </c>
      <c r="E47" s="777">
        <v>369151</v>
      </c>
      <c r="F47" s="750">
        <v>35392.020000000004</v>
      </c>
      <c r="G47" s="732"/>
      <c r="H47" s="732"/>
      <c r="I47" s="732"/>
      <c r="J47" s="750"/>
      <c r="K47" s="313">
        <f t="shared" ref="K47:K63" si="5">SUM(E47:J47)</f>
        <v>404543.02</v>
      </c>
      <c r="O47" s="777"/>
      <c r="R47" s="732"/>
      <c r="U47" s="321"/>
      <c r="V47" s="322">
        <f t="shared" ref="V47:V63" si="6">K47+U47</f>
        <v>404543.02</v>
      </c>
      <c r="Y47" s="728">
        <v>2055</v>
      </c>
    </row>
    <row r="48" spans="1:25" ht="15" customHeight="1" x14ac:dyDescent="0.2">
      <c r="A48" s="754" t="s">
        <v>474</v>
      </c>
      <c r="C48" s="731">
        <v>95</v>
      </c>
      <c r="D48" s="750" t="s">
        <v>475</v>
      </c>
      <c r="E48" s="777">
        <v>440104.54</v>
      </c>
      <c r="F48" s="750">
        <v>8206.2000000000007</v>
      </c>
      <c r="G48" s="732"/>
      <c r="H48" s="732"/>
      <c r="I48" s="732"/>
      <c r="J48" s="750"/>
      <c r="K48" s="313">
        <f t="shared" si="5"/>
        <v>448310.74</v>
      </c>
      <c r="O48" s="777"/>
      <c r="R48" s="732"/>
      <c r="U48" s="321"/>
      <c r="V48" s="322">
        <f t="shared" si="6"/>
        <v>448310.74</v>
      </c>
      <c r="Y48" s="728">
        <v>2055</v>
      </c>
    </row>
    <row r="49" spans="1:25" ht="15" customHeight="1" x14ac:dyDescent="0.2">
      <c r="A49" s="754" t="s">
        <v>476</v>
      </c>
      <c r="C49" s="731">
        <v>95</v>
      </c>
      <c r="D49" s="750" t="s">
        <v>477</v>
      </c>
      <c r="E49" s="777">
        <v>801914.14</v>
      </c>
      <c r="F49" s="750">
        <v>99584.7</v>
      </c>
      <c r="G49" s="732"/>
      <c r="H49" s="732"/>
      <c r="I49" s="732"/>
      <c r="J49" s="750"/>
      <c r="K49" s="313">
        <f t="shared" si="5"/>
        <v>901498.84</v>
      </c>
      <c r="O49" s="777"/>
      <c r="R49" s="732"/>
      <c r="U49" s="321"/>
      <c r="V49" s="322">
        <f t="shared" si="6"/>
        <v>901498.84</v>
      </c>
      <c r="Y49" s="728">
        <v>2055</v>
      </c>
    </row>
    <row r="50" spans="1:25" ht="15" customHeight="1" x14ac:dyDescent="0.2">
      <c r="A50" s="754" t="s">
        <v>478</v>
      </c>
      <c r="C50" s="731">
        <v>95</v>
      </c>
      <c r="D50" s="750" t="s">
        <v>479</v>
      </c>
      <c r="E50" s="777">
        <v>3197225.36</v>
      </c>
      <c r="F50" s="750">
        <v>-1158212.42</v>
      </c>
      <c r="G50" s="732"/>
      <c r="H50" s="732"/>
      <c r="I50" s="732"/>
      <c r="J50" s="750"/>
      <c r="K50" s="313">
        <f t="shared" si="5"/>
        <v>2039012.94</v>
      </c>
      <c r="O50" s="777"/>
      <c r="R50" s="732"/>
      <c r="U50" s="321"/>
      <c r="V50" s="322">
        <f t="shared" si="6"/>
        <v>2039012.94</v>
      </c>
      <c r="Y50" s="728">
        <v>2055</v>
      </c>
    </row>
    <row r="51" spans="1:25" ht="15" customHeight="1" x14ac:dyDescent="0.2">
      <c r="A51" s="754" t="s">
        <v>480</v>
      </c>
      <c r="C51" s="731">
        <v>95</v>
      </c>
      <c r="D51" s="750" t="s">
        <v>481</v>
      </c>
      <c r="E51" s="777">
        <v>105157.18</v>
      </c>
      <c r="F51" s="750">
        <v>-66376.55</v>
      </c>
      <c r="G51" s="732"/>
      <c r="H51" s="732"/>
      <c r="I51" s="732"/>
      <c r="J51" s="750"/>
      <c r="K51" s="313">
        <f t="shared" si="5"/>
        <v>38780.62999999999</v>
      </c>
      <c r="O51" s="777"/>
      <c r="R51" s="732"/>
      <c r="U51" s="321"/>
      <c r="V51" s="322">
        <f t="shared" si="6"/>
        <v>38780.62999999999</v>
      </c>
      <c r="Y51" s="728">
        <v>2055</v>
      </c>
    </row>
    <row r="52" spans="1:25" ht="15" customHeight="1" x14ac:dyDescent="0.2">
      <c r="A52" s="754" t="s">
        <v>482</v>
      </c>
      <c r="C52" s="731">
        <v>95</v>
      </c>
      <c r="D52" s="233" t="s">
        <v>483</v>
      </c>
      <c r="E52" s="777"/>
      <c r="F52" s="750">
        <v>817702.51</v>
      </c>
      <c r="G52" s="732"/>
      <c r="H52" s="732"/>
      <c r="I52" s="732"/>
      <c r="J52" s="750"/>
      <c r="K52" s="313">
        <f t="shared" si="5"/>
        <v>817702.51</v>
      </c>
      <c r="O52" s="777"/>
      <c r="R52" s="732"/>
      <c r="U52" s="321"/>
      <c r="V52" s="322">
        <f t="shared" si="6"/>
        <v>817702.51</v>
      </c>
      <c r="Y52" s="728">
        <v>2055</v>
      </c>
    </row>
    <row r="53" spans="1:25" ht="15" customHeight="1" x14ac:dyDescent="0.2">
      <c r="A53" s="754" t="s">
        <v>486</v>
      </c>
      <c r="C53" s="731">
        <v>95</v>
      </c>
      <c r="D53" s="750" t="s">
        <v>487</v>
      </c>
      <c r="E53" s="777">
        <v>251539.63</v>
      </c>
      <c r="F53" s="750">
        <v>-246539.63</v>
      </c>
      <c r="G53" s="732"/>
      <c r="H53" s="732"/>
      <c r="I53" s="732"/>
      <c r="J53" s="750"/>
      <c r="K53" s="313">
        <f t="shared" si="5"/>
        <v>5000</v>
      </c>
      <c r="O53" s="777"/>
      <c r="R53" s="732"/>
      <c r="U53" s="321"/>
      <c r="V53" s="322">
        <f t="shared" si="6"/>
        <v>5000</v>
      </c>
      <c r="Y53" s="728">
        <v>2055</v>
      </c>
    </row>
    <row r="54" spans="1:25" ht="15" customHeight="1" x14ac:dyDescent="0.2">
      <c r="A54" s="754" t="s">
        <v>628</v>
      </c>
      <c r="C54" s="731">
        <v>95</v>
      </c>
      <c r="D54" s="235" t="s">
        <v>629</v>
      </c>
      <c r="E54" s="777"/>
      <c r="F54" s="750">
        <v>0</v>
      </c>
      <c r="G54" s="732"/>
      <c r="H54" s="732"/>
      <c r="I54" s="732"/>
      <c r="J54" s="750"/>
      <c r="K54" s="313">
        <f t="shared" si="5"/>
        <v>0</v>
      </c>
      <c r="O54" s="777"/>
      <c r="R54" s="732"/>
      <c r="U54" s="321"/>
      <c r="V54" s="322">
        <f t="shared" si="6"/>
        <v>0</v>
      </c>
      <c r="Y54" s="728" t="e">
        <v>#N/A</v>
      </c>
    </row>
    <row r="55" spans="1:25" ht="15" customHeight="1" x14ac:dyDescent="0.2">
      <c r="A55" s="754" t="s">
        <v>490</v>
      </c>
      <c r="C55" s="731">
        <v>95</v>
      </c>
      <c r="D55" s="750" t="s">
        <v>491</v>
      </c>
      <c r="E55" s="777">
        <v>184156.14</v>
      </c>
      <c r="F55" s="750">
        <v>24029.68</v>
      </c>
      <c r="G55" s="732"/>
      <c r="H55" s="732"/>
      <c r="I55" s="732"/>
      <c r="J55" s="750"/>
      <c r="K55" s="313">
        <f t="shared" si="5"/>
        <v>208185.82</v>
      </c>
      <c r="O55" s="777"/>
      <c r="R55" s="732"/>
      <c r="U55" s="321"/>
      <c r="V55" s="322">
        <f t="shared" si="6"/>
        <v>208185.82</v>
      </c>
      <c r="Y55" s="728">
        <v>2055</v>
      </c>
    </row>
    <row r="56" spans="1:25" ht="15" customHeight="1" x14ac:dyDescent="0.2">
      <c r="A56" s="754" t="s">
        <v>494</v>
      </c>
      <c r="C56" s="731">
        <v>91</v>
      </c>
      <c r="D56" s="750" t="s">
        <v>495</v>
      </c>
      <c r="E56" s="777">
        <v>735.9</v>
      </c>
      <c r="F56" s="750">
        <v>151.78</v>
      </c>
      <c r="G56" s="732"/>
      <c r="H56" s="732"/>
      <c r="I56" s="732"/>
      <c r="J56" s="750"/>
      <c r="K56" s="313">
        <f t="shared" si="5"/>
        <v>887.68</v>
      </c>
      <c r="O56" s="777"/>
      <c r="R56" s="732"/>
      <c r="U56" s="321"/>
      <c r="V56" s="322">
        <f t="shared" si="6"/>
        <v>887.68</v>
      </c>
      <c r="Y56" s="728">
        <v>2055</v>
      </c>
    </row>
    <row r="57" spans="1:25" ht="15" customHeight="1" x14ac:dyDescent="0.2">
      <c r="A57" s="754" t="s">
        <v>496</v>
      </c>
      <c r="C57" s="731">
        <v>91</v>
      </c>
      <c r="D57" s="750" t="s">
        <v>497</v>
      </c>
      <c r="E57" s="777">
        <v>8998.26</v>
      </c>
      <c r="F57" s="750">
        <v>-6348.22</v>
      </c>
      <c r="G57" s="732"/>
      <c r="H57" s="732"/>
      <c r="I57" s="732"/>
      <c r="J57" s="750"/>
      <c r="K57" s="313">
        <f t="shared" si="5"/>
        <v>2650.04</v>
      </c>
      <c r="O57" s="777"/>
      <c r="R57" s="732"/>
      <c r="U57" s="321"/>
      <c r="V57" s="322">
        <f t="shared" si="6"/>
        <v>2650.04</v>
      </c>
      <c r="Y57" s="728">
        <v>2055</v>
      </c>
    </row>
    <row r="58" spans="1:25" ht="15" customHeight="1" x14ac:dyDescent="0.2">
      <c r="A58" s="754" t="s">
        <v>498</v>
      </c>
      <c r="C58" s="731">
        <v>91</v>
      </c>
      <c r="D58" s="750" t="s">
        <v>499</v>
      </c>
      <c r="E58" s="777">
        <v>48505.760000000002</v>
      </c>
      <c r="F58" s="750">
        <v>-14188.58</v>
      </c>
      <c r="G58" s="732"/>
      <c r="H58" s="732"/>
      <c r="I58" s="732"/>
      <c r="J58" s="750"/>
      <c r="K58" s="313">
        <f t="shared" si="5"/>
        <v>34317.18</v>
      </c>
      <c r="O58" s="777"/>
      <c r="R58" s="732"/>
      <c r="U58" s="321"/>
      <c r="V58" s="322">
        <f t="shared" si="6"/>
        <v>34317.18</v>
      </c>
      <c r="Y58" s="728">
        <v>2055</v>
      </c>
    </row>
    <row r="59" spans="1:25" ht="15" customHeight="1" x14ac:dyDescent="0.2">
      <c r="A59" s="754" t="s">
        <v>500</v>
      </c>
      <c r="C59" s="731">
        <v>91</v>
      </c>
      <c r="D59" s="750" t="s">
        <v>501</v>
      </c>
      <c r="E59" s="777">
        <v>7457.3</v>
      </c>
      <c r="F59" s="750">
        <v>-7211.87</v>
      </c>
      <c r="G59" s="732"/>
      <c r="H59" s="732"/>
      <c r="I59" s="732"/>
      <c r="J59" s="750"/>
      <c r="K59" s="313">
        <f t="shared" si="5"/>
        <v>245.43000000000029</v>
      </c>
      <c r="O59" s="777"/>
      <c r="R59" s="732"/>
      <c r="U59" s="321"/>
      <c r="V59" s="322">
        <f t="shared" si="6"/>
        <v>245.43000000000029</v>
      </c>
      <c r="Y59" s="728">
        <v>2055</v>
      </c>
    </row>
    <row r="60" spans="1:25" ht="15" customHeight="1" x14ac:dyDescent="0.2">
      <c r="A60" s="754" t="s">
        <v>502</v>
      </c>
      <c r="C60" s="731">
        <v>91</v>
      </c>
      <c r="D60" s="236" t="s">
        <v>503</v>
      </c>
      <c r="E60" s="777"/>
      <c r="F60" s="750">
        <v>1341.18</v>
      </c>
      <c r="G60" s="732"/>
      <c r="H60" s="732"/>
      <c r="I60" s="732"/>
      <c r="J60" s="750"/>
      <c r="K60" s="313">
        <f t="shared" si="5"/>
        <v>1341.18</v>
      </c>
      <c r="O60" s="777"/>
      <c r="R60" s="732"/>
      <c r="U60" s="321"/>
      <c r="V60" s="322">
        <f t="shared" si="6"/>
        <v>1341.18</v>
      </c>
      <c r="Y60" s="728">
        <v>2055</v>
      </c>
    </row>
    <row r="61" spans="1:25" ht="15" customHeight="1" x14ac:dyDescent="0.2">
      <c r="A61" s="754" t="s">
        <v>616</v>
      </c>
      <c r="C61" s="731">
        <v>91</v>
      </c>
      <c r="D61" s="750" t="s">
        <v>505</v>
      </c>
      <c r="E61" s="777">
        <v>1600.83</v>
      </c>
      <c r="F61" s="750">
        <v>-1600.83</v>
      </c>
      <c r="G61" s="732"/>
      <c r="H61" s="732"/>
      <c r="I61" s="732"/>
      <c r="J61" s="750"/>
      <c r="K61" s="313">
        <f t="shared" si="5"/>
        <v>0</v>
      </c>
      <c r="O61" s="777"/>
      <c r="R61" s="732"/>
      <c r="U61" s="321"/>
      <c r="V61" s="322">
        <f t="shared" si="6"/>
        <v>0</v>
      </c>
      <c r="Y61" s="728">
        <v>2055</v>
      </c>
    </row>
    <row r="62" spans="1:25" ht="15" customHeight="1" x14ac:dyDescent="0.2">
      <c r="A62" s="754" t="s">
        <v>506</v>
      </c>
      <c r="C62" s="731">
        <v>91</v>
      </c>
      <c r="D62" s="750" t="s">
        <v>507</v>
      </c>
      <c r="E62" s="777">
        <v>42322.25</v>
      </c>
      <c r="F62" s="750">
        <v>-1305.47</v>
      </c>
      <c r="G62" s="732"/>
      <c r="H62" s="732"/>
      <c r="I62" s="732"/>
      <c r="J62" s="750"/>
      <c r="K62" s="313">
        <f t="shared" si="5"/>
        <v>41016.78</v>
      </c>
      <c r="O62" s="777"/>
      <c r="R62" s="732"/>
      <c r="U62" s="321"/>
      <c r="V62" s="322">
        <f t="shared" si="6"/>
        <v>41016.78</v>
      </c>
      <c r="Y62" s="728">
        <v>2055</v>
      </c>
    </row>
    <row r="63" spans="1:25" ht="15" customHeight="1" x14ac:dyDescent="0.2">
      <c r="A63" s="754" t="s">
        <v>508</v>
      </c>
      <c r="C63" s="731">
        <v>91</v>
      </c>
      <c r="D63" s="750" t="s">
        <v>509</v>
      </c>
      <c r="E63" s="778">
        <v>0</v>
      </c>
      <c r="F63" s="750">
        <v>61.17</v>
      </c>
      <c r="G63" s="732"/>
      <c r="H63" s="732"/>
      <c r="I63" s="732"/>
      <c r="J63" s="750"/>
      <c r="K63" s="313">
        <f t="shared" si="5"/>
        <v>61.17</v>
      </c>
      <c r="O63" s="778"/>
      <c r="R63" s="732"/>
      <c r="U63" s="321"/>
      <c r="V63" s="322">
        <f t="shared" si="6"/>
        <v>61.17</v>
      </c>
      <c r="Y63" s="728">
        <v>2055</v>
      </c>
    </row>
    <row r="64" spans="1:25" ht="15" customHeight="1" x14ac:dyDescent="0.2">
      <c r="A64" s="779" t="s">
        <v>636</v>
      </c>
      <c r="D64" s="750"/>
      <c r="E64" s="780">
        <f t="shared" ref="E64:K64" si="7">SUM(E47:E63)</f>
        <v>5458868.2899999991</v>
      </c>
      <c r="F64" s="752">
        <f t="shared" si="7"/>
        <v>-515314.33</v>
      </c>
      <c r="G64" s="781">
        <f t="shared" si="7"/>
        <v>0</v>
      </c>
      <c r="H64" s="781">
        <f t="shared" si="7"/>
        <v>0</v>
      </c>
      <c r="I64" s="781">
        <f t="shared" si="7"/>
        <v>0</v>
      </c>
      <c r="J64" s="781">
        <f t="shared" si="7"/>
        <v>0</v>
      </c>
      <c r="K64" s="325">
        <f t="shared" si="7"/>
        <v>4943553.959999999</v>
      </c>
      <c r="L64" s="782"/>
      <c r="M64" s="756"/>
      <c r="N64" s="756"/>
      <c r="O64" s="780">
        <f t="shared" ref="O64:V64" si="8">SUM(O47:O63)</f>
        <v>0</v>
      </c>
      <c r="P64" s="781">
        <f t="shared" si="8"/>
        <v>0</v>
      </c>
      <c r="Q64" s="781">
        <f t="shared" si="8"/>
        <v>0</v>
      </c>
      <c r="R64" s="781">
        <f t="shared" si="8"/>
        <v>0</v>
      </c>
      <c r="S64" s="781">
        <f t="shared" si="8"/>
        <v>0</v>
      </c>
      <c r="T64" s="781">
        <f t="shared" si="8"/>
        <v>0</v>
      </c>
      <c r="U64" s="781">
        <f t="shared" si="8"/>
        <v>0</v>
      </c>
      <c r="V64" s="783">
        <f t="shared" si="8"/>
        <v>4943553.959999999</v>
      </c>
    </row>
    <row r="65" spans="1:25" s="729" customFormat="1" ht="15" customHeight="1" x14ac:dyDescent="0.2">
      <c r="A65" s="326" t="s">
        <v>510</v>
      </c>
      <c r="B65" s="327"/>
      <c r="C65" s="328"/>
      <c r="D65" s="327"/>
      <c r="E65" s="329">
        <f t="shared" ref="E65:K65" si="9">E45+E64</f>
        <v>546490857.17999995</v>
      </c>
      <c r="F65" s="327">
        <f t="shared" si="9"/>
        <v>46873676.260000013</v>
      </c>
      <c r="G65" s="327">
        <f t="shared" si="9"/>
        <v>-13024.36</v>
      </c>
      <c r="H65" s="327">
        <f t="shared" si="9"/>
        <v>-2398791.83</v>
      </c>
      <c r="I65" s="327">
        <f t="shared" si="9"/>
        <v>-318983.95</v>
      </c>
      <c r="J65" s="327">
        <f t="shared" si="9"/>
        <v>-395897.85</v>
      </c>
      <c r="K65" s="330">
        <f t="shared" si="9"/>
        <v>590237835.44999993</v>
      </c>
      <c r="L65" s="327"/>
      <c r="M65" s="327"/>
      <c r="N65" s="327"/>
      <c r="O65" s="329">
        <f t="shared" ref="O65:V65" si="10">O45+O64</f>
        <v>-42007484.079999998</v>
      </c>
      <c r="P65" s="327">
        <f t="shared" si="10"/>
        <v>-23416583.710000008</v>
      </c>
      <c r="Q65" s="327">
        <f t="shared" si="10"/>
        <v>0</v>
      </c>
      <c r="R65" s="327">
        <f t="shared" si="10"/>
        <v>360837.11000000004</v>
      </c>
      <c r="S65" s="327">
        <f t="shared" si="10"/>
        <v>270742.89</v>
      </c>
      <c r="T65" s="327">
        <f t="shared" si="10"/>
        <v>395897.85</v>
      </c>
      <c r="U65" s="327">
        <f t="shared" si="10"/>
        <v>-64396589.940000005</v>
      </c>
      <c r="V65" s="330">
        <f t="shared" si="10"/>
        <v>525841245.50999987</v>
      </c>
      <c r="W65" s="751"/>
    </row>
    <row r="66" spans="1:25" s="729" customFormat="1" ht="15" customHeight="1" x14ac:dyDescent="0.2">
      <c r="A66" s="254"/>
      <c r="B66" s="255"/>
      <c r="C66" s="257"/>
      <c r="D66" s="255"/>
      <c r="E66" s="331"/>
      <c r="F66" s="255"/>
      <c r="G66" s="255"/>
      <c r="H66" s="255"/>
      <c r="I66" s="255"/>
      <c r="J66" s="255"/>
      <c r="K66" s="312"/>
      <c r="L66" s="255"/>
      <c r="M66" s="255"/>
      <c r="N66" s="255"/>
      <c r="O66" s="331"/>
      <c r="P66" s="255"/>
      <c r="Q66" s="255"/>
      <c r="R66" s="255"/>
      <c r="S66" s="255"/>
      <c r="T66" s="255"/>
      <c r="U66" s="255"/>
      <c r="V66" s="312"/>
      <c r="W66" s="751"/>
    </row>
    <row r="67" spans="1:25" ht="15" customHeight="1" x14ac:dyDescent="0.2">
      <c r="A67" s="747" t="s">
        <v>511</v>
      </c>
      <c r="B67" s="230"/>
      <c r="C67" s="204"/>
      <c r="D67" s="230"/>
      <c r="E67" s="777"/>
      <c r="F67" s="750"/>
      <c r="G67" s="750"/>
      <c r="H67" s="750"/>
      <c r="I67" s="750"/>
      <c r="J67" s="750"/>
      <c r="K67" s="313"/>
      <c r="L67" s="324"/>
      <c r="M67" s="324"/>
      <c r="N67" s="324"/>
      <c r="O67" s="777"/>
      <c r="Q67" s="784"/>
      <c r="R67" s="750"/>
      <c r="U67" s="750"/>
      <c r="V67" s="785"/>
      <c r="W67" s="751"/>
    </row>
    <row r="68" spans="1:25" ht="15" customHeight="1" x14ac:dyDescent="0.2">
      <c r="A68" s="201" t="s">
        <v>512</v>
      </c>
      <c r="B68" s="202" t="s">
        <v>340</v>
      </c>
      <c r="C68" s="204">
        <v>17</v>
      </c>
      <c r="D68" s="750" t="s">
        <v>513</v>
      </c>
      <c r="E68" s="774">
        <v>523172.08</v>
      </c>
      <c r="F68" s="750">
        <v>27925.050000000003</v>
      </c>
      <c r="G68" s="750">
        <v>13024.36</v>
      </c>
      <c r="H68" s="750"/>
      <c r="I68" s="750">
        <v>0</v>
      </c>
      <c r="J68" s="750">
        <v>0</v>
      </c>
      <c r="K68" s="313">
        <f>SUM(E68:J68)</f>
        <v>564121.49</v>
      </c>
      <c r="O68" s="777"/>
      <c r="P68" s="321"/>
      <c r="Q68" s="321"/>
      <c r="R68" s="750"/>
      <c r="U68" s="750"/>
      <c r="V68" s="785">
        <f>K68+U68</f>
        <v>564121.49</v>
      </c>
      <c r="W68" s="751"/>
      <c r="Y68" s="728">
        <v>1612</v>
      </c>
    </row>
    <row r="69" spans="1:25" ht="15" customHeight="1" x14ac:dyDescent="0.2">
      <c r="A69" s="201" t="s">
        <v>516</v>
      </c>
      <c r="B69" s="202" t="s">
        <v>517</v>
      </c>
      <c r="C69" s="204">
        <v>12</v>
      </c>
      <c r="D69" s="750" t="s">
        <v>518</v>
      </c>
      <c r="E69" s="774">
        <v>17454166.920000002</v>
      </c>
      <c r="F69" s="750">
        <v>1051124.3</v>
      </c>
      <c r="G69" s="750">
        <v>0</v>
      </c>
      <c r="H69" s="750"/>
      <c r="I69" s="750">
        <v>0</v>
      </c>
      <c r="J69" s="750">
        <v>0</v>
      </c>
      <c r="K69" s="313">
        <f>SUM(E69:J69)</f>
        <v>18505291.220000003</v>
      </c>
      <c r="L69" s="211" t="s">
        <v>519</v>
      </c>
      <c r="M69" s="211" t="s">
        <v>517</v>
      </c>
      <c r="N69" s="750" t="s">
        <v>520</v>
      </c>
      <c r="O69" s="774">
        <v>-3725126.64</v>
      </c>
      <c r="P69" s="321">
        <v>-2209260.34</v>
      </c>
      <c r="Q69" s="784"/>
      <c r="R69" s="750"/>
      <c r="S69" s="321">
        <v>0</v>
      </c>
      <c r="T69" s="321">
        <v>0</v>
      </c>
      <c r="U69" s="321">
        <f>SUM(O69:T69)</f>
        <v>-5934386.9800000004</v>
      </c>
      <c r="V69" s="785">
        <f>K69+U69</f>
        <v>12570904.240000002</v>
      </c>
      <c r="W69" s="751"/>
      <c r="Y69" s="728">
        <v>1611</v>
      </c>
    </row>
    <row r="70" spans="1:25" ht="15" customHeight="1" x14ac:dyDescent="0.2">
      <c r="A70" s="201" t="s">
        <v>516</v>
      </c>
      <c r="B70" s="202" t="s">
        <v>521</v>
      </c>
      <c r="C70" s="204">
        <v>12</v>
      </c>
      <c r="D70" s="750" t="s">
        <v>522</v>
      </c>
      <c r="E70" s="774">
        <v>43415.35</v>
      </c>
      <c r="F70" s="750">
        <v>14111.34</v>
      </c>
      <c r="G70" s="750">
        <v>0</v>
      </c>
      <c r="H70" s="750"/>
      <c r="I70" s="750">
        <v>0</v>
      </c>
      <c r="J70" s="750">
        <v>-24261.01</v>
      </c>
      <c r="K70" s="313">
        <f>SUM(E70:J70)</f>
        <v>33265.680000000008</v>
      </c>
      <c r="L70" s="211" t="s">
        <v>519</v>
      </c>
      <c r="M70" s="211" t="s">
        <v>521</v>
      </c>
      <c r="N70" s="750" t="s">
        <v>523</v>
      </c>
      <c r="O70" s="774">
        <v>-22984.35</v>
      </c>
      <c r="P70" s="321">
        <v>-19170.260000000002</v>
      </c>
      <c r="Q70" s="784"/>
      <c r="R70" s="750"/>
      <c r="S70" s="321">
        <v>0</v>
      </c>
      <c r="T70" s="321">
        <v>24261.01</v>
      </c>
      <c r="U70" s="321">
        <f>SUM(O70:T70)</f>
        <v>-17893.600000000002</v>
      </c>
      <c r="V70" s="785">
        <f>K70+U70</f>
        <v>15372.080000000005</v>
      </c>
      <c r="W70" s="751"/>
      <c r="Y70" s="728">
        <v>1611</v>
      </c>
    </row>
    <row r="71" spans="1:25" ht="15" customHeight="1" x14ac:dyDescent="0.2">
      <c r="A71" s="201" t="s">
        <v>516</v>
      </c>
      <c r="B71" s="202" t="s">
        <v>524</v>
      </c>
      <c r="C71" s="204">
        <v>12</v>
      </c>
      <c r="D71" s="750" t="s">
        <v>525</v>
      </c>
      <c r="E71" s="774">
        <v>906443.77</v>
      </c>
      <c r="F71" s="750">
        <v>793935</v>
      </c>
      <c r="G71" s="750">
        <v>0</v>
      </c>
      <c r="H71" s="750"/>
      <c r="I71" s="750">
        <v>0</v>
      </c>
      <c r="J71" s="750">
        <v>0</v>
      </c>
      <c r="K71" s="313">
        <f>SUM(E71:J71)</f>
        <v>1700378.77</v>
      </c>
      <c r="L71" s="211" t="s">
        <v>519</v>
      </c>
      <c r="M71" s="211" t="s">
        <v>524</v>
      </c>
      <c r="N71" s="750" t="s">
        <v>526</v>
      </c>
      <c r="O71" s="774">
        <v>-315600.65000000002</v>
      </c>
      <c r="P71" s="321">
        <v>-280129.95</v>
      </c>
      <c r="Q71" s="784"/>
      <c r="R71" s="750"/>
      <c r="S71" s="321">
        <v>0</v>
      </c>
      <c r="T71" s="321">
        <v>0</v>
      </c>
      <c r="U71" s="321">
        <f>SUM(O71:T71)</f>
        <v>-595730.60000000009</v>
      </c>
      <c r="V71" s="785">
        <f>K71+U71</f>
        <v>1104648.17</v>
      </c>
      <c r="W71" s="751"/>
      <c r="Y71" s="728">
        <v>1611</v>
      </c>
    </row>
    <row r="72" spans="1:25" ht="15" customHeight="1" x14ac:dyDescent="0.2">
      <c r="A72" s="201" t="s">
        <v>516</v>
      </c>
      <c r="B72" s="202" t="s">
        <v>528</v>
      </c>
      <c r="C72" s="204">
        <v>12</v>
      </c>
      <c r="D72" s="750" t="s">
        <v>529</v>
      </c>
      <c r="E72" s="774">
        <v>3686132.82</v>
      </c>
      <c r="F72" s="750">
        <v>-208576.6</v>
      </c>
      <c r="G72" s="750">
        <v>0</v>
      </c>
      <c r="H72" s="750"/>
      <c r="I72" s="750">
        <v>0</v>
      </c>
      <c r="J72" s="750">
        <v>0</v>
      </c>
      <c r="K72" s="313">
        <f>SUM(E72:J72)</f>
        <v>3477556.2199999997</v>
      </c>
      <c r="L72" s="211" t="s">
        <v>519</v>
      </c>
      <c r="M72" s="211" t="s">
        <v>528</v>
      </c>
      <c r="N72" s="750" t="s">
        <v>530</v>
      </c>
      <c r="O72" s="774">
        <v>-900359.53</v>
      </c>
      <c r="P72" s="321">
        <v>-689116.98</v>
      </c>
      <c r="Q72" s="784"/>
      <c r="R72" s="750"/>
      <c r="S72" s="321">
        <v>0</v>
      </c>
      <c r="T72" s="321">
        <v>0</v>
      </c>
      <c r="U72" s="321">
        <f>SUM(O72:T72)</f>
        <v>-1589476.51</v>
      </c>
      <c r="V72" s="785">
        <f>K72+U72</f>
        <v>1888079.7099999997</v>
      </c>
      <c r="W72" s="751"/>
      <c r="Y72" s="728">
        <v>1611</v>
      </c>
    </row>
    <row r="73" spans="1:25" ht="15" customHeight="1" x14ac:dyDescent="0.2">
      <c r="A73" s="786" t="s">
        <v>636</v>
      </c>
      <c r="B73" s="332"/>
      <c r="C73" s="333"/>
      <c r="D73" s="787"/>
      <c r="E73" s="775">
        <f t="shared" ref="E73:K73" si="11">SUM(E68:E72)</f>
        <v>22613330.940000001</v>
      </c>
      <c r="F73" s="752">
        <f t="shared" si="11"/>
        <v>1678519.09</v>
      </c>
      <c r="G73" s="752">
        <f t="shared" si="11"/>
        <v>13024.36</v>
      </c>
      <c r="H73" s="752">
        <f t="shared" si="11"/>
        <v>0</v>
      </c>
      <c r="I73" s="752">
        <f t="shared" si="11"/>
        <v>0</v>
      </c>
      <c r="J73" s="752">
        <f t="shared" si="11"/>
        <v>-24261.01</v>
      </c>
      <c r="K73" s="776">
        <f t="shared" si="11"/>
        <v>24280613.379999999</v>
      </c>
      <c r="L73" s="227"/>
      <c r="M73" s="227"/>
      <c r="N73" s="752"/>
      <c r="O73" s="775">
        <f t="shared" ref="O73:V73" si="12">SUM(O68:O72)</f>
        <v>-4964071.17</v>
      </c>
      <c r="P73" s="334">
        <f t="shared" si="12"/>
        <v>-3197677.53</v>
      </c>
      <c r="Q73" s="334">
        <f t="shared" si="12"/>
        <v>0</v>
      </c>
      <c r="R73" s="334">
        <f t="shared" si="12"/>
        <v>0</v>
      </c>
      <c r="S73" s="334">
        <f t="shared" si="12"/>
        <v>0</v>
      </c>
      <c r="T73" s="334">
        <f t="shared" si="12"/>
        <v>24261.01</v>
      </c>
      <c r="U73" s="334">
        <f t="shared" si="12"/>
        <v>-8137487.6899999995</v>
      </c>
      <c r="V73" s="335">
        <f t="shared" si="12"/>
        <v>16143125.690000001</v>
      </c>
      <c r="W73" s="751"/>
    </row>
    <row r="74" spans="1:25" s="735" customFormat="1" ht="15" customHeight="1" x14ac:dyDescent="0.2">
      <c r="A74" s="747" t="s">
        <v>534</v>
      </c>
      <c r="C74" s="733"/>
      <c r="D74" s="750"/>
      <c r="E74" s="777"/>
      <c r="K74" s="313"/>
      <c r="O74" s="774"/>
      <c r="P74" s="749"/>
      <c r="U74" s="750"/>
      <c r="V74" s="785"/>
    </row>
    <row r="75" spans="1:25" ht="15" customHeight="1" x14ac:dyDescent="0.2">
      <c r="A75" s="754" t="s">
        <v>637</v>
      </c>
      <c r="C75" s="731">
        <v>91</v>
      </c>
      <c r="D75" s="750" t="s">
        <v>536</v>
      </c>
      <c r="E75" s="777">
        <v>0</v>
      </c>
      <c r="F75" s="750">
        <v>0</v>
      </c>
      <c r="G75" s="732"/>
      <c r="H75" s="732"/>
      <c r="I75" s="732"/>
      <c r="J75" s="732"/>
      <c r="K75" s="313">
        <f>SUM(E75:J75)</f>
        <v>0</v>
      </c>
      <c r="O75" s="777"/>
      <c r="R75" s="732"/>
      <c r="U75" s="750"/>
      <c r="V75" s="785">
        <f>K75+U75</f>
        <v>0</v>
      </c>
      <c r="Y75" s="728" t="e">
        <v>#N/A</v>
      </c>
    </row>
    <row r="76" spans="1:25" ht="15" customHeight="1" x14ac:dyDescent="0.2">
      <c r="A76" s="754" t="s">
        <v>638</v>
      </c>
      <c r="C76" s="731">
        <v>91</v>
      </c>
      <c r="D76" s="750" t="s">
        <v>538</v>
      </c>
      <c r="E76" s="777">
        <v>11264.26</v>
      </c>
      <c r="F76" s="750">
        <v>-1400.43</v>
      </c>
      <c r="G76" s="732"/>
      <c r="H76" s="732"/>
      <c r="I76" s="732"/>
      <c r="J76" s="732"/>
      <c r="K76" s="313">
        <f>SUM(E76:J76)</f>
        <v>9863.83</v>
      </c>
      <c r="O76" s="777"/>
      <c r="R76" s="732"/>
      <c r="U76" s="750"/>
      <c r="V76" s="785">
        <f>K76+U76</f>
        <v>9863.83</v>
      </c>
      <c r="Y76" s="728">
        <v>2055</v>
      </c>
    </row>
    <row r="77" spans="1:25" ht="15" customHeight="1" x14ac:dyDescent="0.2">
      <c r="A77" s="754" t="s">
        <v>545</v>
      </c>
      <c r="C77" s="731">
        <v>95</v>
      </c>
      <c r="D77" s="750" t="s">
        <v>546</v>
      </c>
      <c r="E77" s="777">
        <v>992905.33</v>
      </c>
      <c r="F77" s="750">
        <v>183798.11</v>
      </c>
      <c r="G77" s="732"/>
      <c r="H77" s="732"/>
      <c r="I77" s="732"/>
      <c r="J77" s="732"/>
      <c r="K77" s="313">
        <f>SUM(E77:J77)</f>
        <v>1176703.44</v>
      </c>
      <c r="O77" s="777"/>
      <c r="R77" s="732"/>
      <c r="U77" s="750"/>
      <c r="V77" s="785">
        <f>K77+U77</f>
        <v>1176703.44</v>
      </c>
      <c r="Y77" s="728">
        <v>2055</v>
      </c>
    </row>
    <row r="78" spans="1:25" ht="15" customHeight="1" x14ac:dyDescent="0.2">
      <c r="A78" s="754" t="s">
        <v>630</v>
      </c>
      <c r="C78" s="731">
        <v>95</v>
      </c>
      <c r="D78" s="235" t="s">
        <v>631</v>
      </c>
      <c r="E78" s="777">
        <v>0</v>
      </c>
      <c r="F78" s="750">
        <v>0</v>
      </c>
      <c r="G78" s="732"/>
      <c r="H78" s="732"/>
      <c r="I78" s="732"/>
      <c r="J78" s="732"/>
      <c r="K78" s="313">
        <f>SUM(E78:J78)</f>
        <v>0</v>
      </c>
      <c r="O78" s="777"/>
      <c r="R78" s="732"/>
      <c r="U78" s="750"/>
      <c r="V78" s="785">
        <f>K78+U78</f>
        <v>0</v>
      </c>
      <c r="Y78" s="728" t="e">
        <v>#N/A</v>
      </c>
    </row>
    <row r="79" spans="1:25" ht="15" customHeight="1" x14ac:dyDescent="0.2">
      <c r="A79" s="779" t="s">
        <v>636</v>
      </c>
      <c r="D79" s="235"/>
      <c r="E79" s="780">
        <f t="shared" ref="E79:K79" si="13">SUM(E75:E78)</f>
        <v>1004169.59</v>
      </c>
      <c r="F79" s="752">
        <f t="shared" si="13"/>
        <v>182397.68</v>
      </c>
      <c r="G79" s="752">
        <f t="shared" si="13"/>
        <v>0</v>
      </c>
      <c r="H79" s="752">
        <f t="shared" si="13"/>
        <v>0</v>
      </c>
      <c r="I79" s="752">
        <f t="shared" si="13"/>
        <v>0</v>
      </c>
      <c r="J79" s="752">
        <f t="shared" si="13"/>
        <v>0</v>
      </c>
      <c r="K79" s="752">
        <f t="shared" si="13"/>
        <v>1186567.27</v>
      </c>
      <c r="L79" s="756"/>
      <c r="M79" s="756"/>
      <c r="N79" s="756"/>
      <c r="O79" s="752">
        <f t="shared" ref="O79:V79" si="14">SUM(O75:O78)</f>
        <v>0</v>
      </c>
      <c r="P79" s="752">
        <f t="shared" si="14"/>
        <v>0</v>
      </c>
      <c r="Q79" s="752">
        <f t="shared" si="14"/>
        <v>0</v>
      </c>
      <c r="R79" s="752">
        <f t="shared" si="14"/>
        <v>0</v>
      </c>
      <c r="S79" s="752">
        <f t="shared" si="14"/>
        <v>0</v>
      </c>
      <c r="T79" s="752">
        <f t="shared" si="14"/>
        <v>0</v>
      </c>
      <c r="U79" s="752">
        <f t="shared" si="14"/>
        <v>0</v>
      </c>
      <c r="V79" s="752">
        <f t="shared" si="14"/>
        <v>1186567.27</v>
      </c>
    </row>
    <row r="80" spans="1:25" ht="15" customHeight="1" x14ac:dyDescent="0.2">
      <c r="A80" s="243" t="s">
        <v>547</v>
      </c>
      <c r="B80" s="756"/>
      <c r="C80" s="757"/>
      <c r="D80" s="756"/>
      <c r="E80" s="336">
        <f t="shared" ref="E80:K80" si="15">E73+E79</f>
        <v>23617500.530000001</v>
      </c>
      <c r="F80" s="337">
        <f t="shared" si="15"/>
        <v>1860916.77</v>
      </c>
      <c r="G80" s="337">
        <f t="shared" si="15"/>
        <v>13024.36</v>
      </c>
      <c r="H80" s="337">
        <f t="shared" si="15"/>
        <v>0</v>
      </c>
      <c r="I80" s="337">
        <f t="shared" si="15"/>
        <v>0</v>
      </c>
      <c r="J80" s="337">
        <f t="shared" si="15"/>
        <v>-24261.01</v>
      </c>
      <c r="K80" s="338">
        <f t="shared" si="15"/>
        <v>25467180.649999999</v>
      </c>
      <c r="L80" s="337">
        <f>SUM(L68:L78)</f>
        <v>0</v>
      </c>
      <c r="M80" s="337">
        <f>SUM(M68:M78)</f>
        <v>0</v>
      </c>
      <c r="N80" s="337">
        <f>SUM(N68:N78)</f>
        <v>0</v>
      </c>
      <c r="O80" s="336">
        <f t="shared" ref="O80:V80" si="16">O73+O79</f>
        <v>-4964071.17</v>
      </c>
      <c r="P80" s="337">
        <f t="shared" si="16"/>
        <v>-3197677.53</v>
      </c>
      <c r="Q80" s="337">
        <f t="shared" si="16"/>
        <v>0</v>
      </c>
      <c r="R80" s="337">
        <f t="shared" si="16"/>
        <v>0</v>
      </c>
      <c r="S80" s="337">
        <f t="shared" si="16"/>
        <v>0</v>
      </c>
      <c r="T80" s="337">
        <f t="shared" si="16"/>
        <v>24261.01</v>
      </c>
      <c r="U80" s="337">
        <f t="shared" si="16"/>
        <v>-8137487.6899999995</v>
      </c>
      <c r="V80" s="338">
        <f t="shared" si="16"/>
        <v>17329692.960000001</v>
      </c>
    </row>
    <row r="81" spans="1:25" ht="15" customHeight="1" x14ac:dyDescent="0.2">
      <c r="A81" s="788"/>
      <c r="E81" s="789"/>
      <c r="K81" s="767"/>
      <c r="O81" s="789"/>
      <c r="Q81" s="732"/>
      <c r="R81" s="732"/>
      <c r="S81" s="732"/>
      <c r="T81" s="732"/>
      <c r="V81" s="339"/>
    </row>
    <row r="82" spans="1:25" s="729" customFormat="1" ht="15" customHeight="1" thickBot="1" x14ac:dyDescent="0.25">
      <c r="A82" s="790" t="s">
        <v>548</v>
      </c>
      <c r="B82" s="790"/>
      <c r="C82" s="791"/>
      <c r="D82" s="790"/>
      <c r="E82" s="792">
        <f>+E65+E80</f>
        <v>570108357.70999992</v>
      </c>
      <c r="F82" s="793">
        <f t="shared" ref="F82:V82" si="17">+F80+F65</f>
        <v>48734593.030000016</v>
      </c>
      <c r="G82" s="793">
        <f t="shared" si="17"/>
        <v>0</v>
      </c>
      <c r="H82" s="793">
        <f t="shared" si="17"/>
        <v>-2398791.83</v>
      </c>
      <c r="I82" s="793">
        <f t="shared" si="17"/>
        <v>-318983.95</v>
      </c>
      <c r="J82" s="793">
        <f t="shared" si="17"/>
        <v>-420158.86</v>
      </c>
      <c r="K82" s="794">
        <f t="shared" si="17"/>
        <v>615705016.0999999</v>
      </c>
      <c r="L82" s="793">
        <f t="shared" si="17"/>
        <v>0</v>
      </c>
      <c r="M82" s="793">
        <f t="shared" si="17"/>
        <v>0</v>
      </c>
      <c r="N82" s="793">
        <f t="shared" si="17"/>
        <v>0</v>
      </c>
      <c r="O82" s="792">
        <f t="shared" si="17"/>
        <v>-46971555.25</v>
      </c>
      <c r="P82" s="793">
        <f t="shared" si="17"/>
        <v>-26614261.24000001</v>
      </c>
      <c r="Q82" s="793">
        <f t="shared" si="17"/>
        <v>0</v>
      </c>
      <c r="R82" s="793">
        <f t="shared" si="17"/>
        <v>360837.11000000004</v>
      </c>
      <c r="S82" s="793">
        <f t="shared" si="17"/>
        <v>270742.89</v>
      </c>
      <c r="T82" s="793">
        <f t="shared" si="17"/>
        <v>420158.86</v>
      </c>
      <c r="U82" s="793">
        <f t="shared" si="17"/>
        <v>-72534077.63000001</v>
      </c>
      <c r="V82" s="794">
        <f t="shared" si="17"/>
        <v>543170938.46999991</v>
      </c>
    </row>
    <row r="83" spans="1:25" ht="15" customHeight="1" thickTop="1" x14ac:dyDescent="0.2">
      <c r="A83" s="765"/>
      <c r="E83" s="789"/>
      <c r="I83" s="750"/>
      <c r="J83" s="750"/>
      <c r="K83" s="767"/>
      <c r="O83" s="789"/>
      <c r="V83" s="339"/>
    </row>
    <row r="84" spans="1:25" ht="15" customHeight="1" x14ac:dyDescent="0.2">
      <c r="A84" s="747" t="s">
        <v>84</v>
      </c>
      <c r="E84" s="789"/>
      <c r="K84" s="767"/>
      <c r="L84" s="768"/>
      <c r="O84" s="789"/>
      <c r="V84" s="340"/>
    </row>
    <row r="85" spans="1:25" ht="15" customHeight="1" x14ac:dyDescent="0.2">
      <c r="A85" s="754" t="s">
        <v>549</v>
      </c>
      <c r="D85" s="750" t="s">
        <v>550</v>
      </c>
      <c r="E85" s="341">
        <v>-51553.49</v>
      </c>
      <c r="F85" s="750">
        <v>-1879.67</v>
      </c>
      <c r="I85" s="342"/>
      <c r="J85" s="342"/>
      <c r="K85" s="313">
        <f t="shared" ref="K85:K96" si="18">SUM(E85:J85)</f>
        <v>-53433.159999999996</v>
      </c>
      <c r="L85" s="768" t="s">
        <v>551</v>
      </c>
      <c r="N85" s="750" t="s">
        <v>552</v>
      </c>
      <c r="O85" s="341">
        <v>1509.55</v>
      </c>
      <c r="P85" s="305">
        <v>1166.52</v>
      </c>
      <c r="U85" s="321">
        <f t="shared" ref="U85:U96" si="19">SUM(O85:T85)</f>
        <v>2676.0699999999997</v>
      </c>
      <c r="V85" s="785">
        <f t="shared" ref="V85:V96" si="20">K85+U85</f>
        <v>-50757.09</v>
      </c>
      <c r="Y85" s="728">
        <v>2440</v>
      </c>
    </row>
    <row r="86" spans="1:25" ht="15" customHeight="1" x14ac:dyDescent="0.2">
      <c r="A86" s="754" t="s">
        <v>553</v>
      </c>
      <c r="D86" s="750" t="s">
        <v>554</v>
      </c>
      <c r="E86" s="341">
        <v>-2105417.71</v>
      </c>
      <c r="F86" s="750">
        <v>-284024.58</v>
      </c>
      <c r="I86" s="342"/>
      <c r="J86" s="342"/>
      <c r="K86" s="313">
        <f t="shared" si="18"/>
        <v>-2389442.29</v>
      </c>
      <c r="L86" s="768" t="s">
        <v>555</v>
      </c>
      <c r="N86" s="750" t="s">
        <v>556</v>
      </c>
      <c r="O86" s="341">
        <v>42035.85</v>
      </c>
      <c r="P86" s="305">
        <v>40862.36</v>
      </c>
      <c r="U86" s="321">
        <f t="shared" si="19"/>
        <v>82898.209999999992</v>
      </c>
      <c r="V86" s="785">
        <f t="shared" si="20"/>
        <v>-2306544.08</v>
      </c>
      <c r="Y86" s="728">
        <v>2440</v>
      </c>
    </row>
    <row r="87" spans="1:25" ht="15" customHeight="1" x14ac:dyDescent="0.2">
      <c r="A87" s="754" t="s">
        <v>557</v>
      </c>
      <c r="D87" s="750" t="s">
        <v>558</v>
      </c>
      <c r="E87" s="341">
        <v>-320424.81</v>
      </c>
      <c r="F87" s="750">
        <v>-274473.8</v>
      </c>
      <c r="I87" s="342"/>
      <c r="J87" s="342"/>
      <c r="K87" s="313">
        <f t="shared" si="18"/>
        <v>-594898.61</v>
      </c>
      <c r="L87" s="768" t="s">
        <v>559</v>
      </c>
      <c r="N87" s="750" t="s">
        <v>560</v>
      </c>
      <c r="O87" s="341">
        <v>7763.2</v>
      </c>
      <c r="P87" s="305">
        <v>10170.27</v>
      </c>
      <c r="U87" s="321">
        <f t="shared" si="19"/>
        <v>17933.47</v>
      </c>
      <c r="V87" s="785">
        <f t="shared" si="20"/>
        <v>-576965.14</v>
      </c>
      <c r="Y87" s="728">
        <v>2440</v>
      </c>
    </row>
    <row r="88" spans="1:25" ht="15" customHeight="1" x14ac:dyDescent="0.2">
      <c r="A88" s="754" t="s">
        <v>561</v>
      </c>
      <c r="D88" s="750" t="s">
        <v>562</v>
      </c>
      <c r="E88" s="341">
        <v>-243984.6</v>
      </c>
      <c r="F88" s="750">
        <v>-32862.58</v>
      </c>
      <c r="I88" s="342"/>
      <c r="J88" s="342"/>
      <c r="K88" s="313">
        <f t="shared" si="18"/>
        <v>-276847.18</v>
      </c>
      <c r="L88" s="768" t="s">
        <v>563</v>
      </c>
      <c r="N88" s="750" t="s">
        <v>564</v>
      </c>
      <c r="O88" s="341">
        <v>6713.51</v>
      </c>
      <c r="P88" s="305">
        <v>6510.4</v>
      </c>
      <c r="U88" s="321">
        <f t="shared" si="19"/>
        <v>13223.91</v>
      </c>
      <c r="V88" s="785">
        <f t="shared" si="20"/>
        <v>-263623.27</v>
      </c>
      <c r="Y88" s="728">
        <v>2440</v>
      </c>
    </row>
    <row r="89" spans="1:25" ht="15" customHeight="1" x14ac:dyDescent="0.2">
      <c r="A89" s="754" t="s">
        <v>565</v>
      </c>
      <c r="D89" s="750" t="s">
        <v>566</v>
      </c>
      <c r="E89" s="341">
        <v>-1672995.46</v>
      </c>
      <c r="F89" s="750">
        <v>-1989848.05</v>
      </c>
      <c r="I89" s="342"/>
      <c r="J89" s="342"/>
      <c r="K89" s="313">
        <f t="shared" si="18"/>
        <v>-3662843.51</v>
      </c>
      <c r="L89" s="768" t="s">
        <v>567</v>
      </c>
      <c r="N89" s="750" t="s">
        <v>568</v>
      </c>
      <c r="O89" s="341">
        <v>67985.36</v>
      </c>
      <c r="P89" s="305">
        <v>66697.98</v>
      </c>
      <c r="U89" s="321">
        <f t="shared" si="19"/>
        <v>134683.34</v>
      </c>
      <c r="V89" s="785">
        <f t="shared" si="20"/>
        <v>-3528160.17</v>
      </c>
      <c r="Y89" s="728">
        <v>2440</v>
      </c>
    </row>
    <row r="90" spans="1:25" ht="15" customHeight="1" x14ac:dyDescent="0.2">
      <c r="A90" s="754" t="s">
        <v>569</v>
      </c>
      <c r="D90" s="750" t="s">
        <v>617</v>
      </c>
      <c r="E90" s="341">
        <v>-167468.82999999999</v>
      </c>
      <c r="F90" s="750">
        <v>-143219.14000000001</v>
      </c>
      <c r="I90" s="342"/>
      <c r="J90" s="342"/>
      <c r="K90" s="313">
        <f t="shared" si="18"/>
        <v>-310687.96999999997</v>
      </c>
      <c r="L90" s="768" t="s">
        <v>571</v>
      </c>
      <c r="N90" s="750" t="s">
        <v>618</v>
      </c>
      <c r="O90" s="341">
        <v>6566.33</v>
      </c>
      <c r="P90" s="305">
        <v>6830.81</v>
      </c>
      <c r="U90" s="321">
        <f t="shared" si="19"/>
        <v>13397.14</v>
      </c>
      <c r="V90" s="785">
        <f t="shared" si="20"/>
        <v>-297290.82999999996</v>
      </c>
      <c r="Y90" s="728">
        <v>2440</v>
      </c>
    </row>
    <row r="91" spans="1:25" ht="15" customHeight="1" x14ac:dyDescent="0.2">
      <c r="A91" s="754" t="s">
        <v>573</v>
      </c>
      <c r="D91" s="750" t="s">
        <v>574</v>
      </c>
      <c r="E91" s="341">
        <v>-504514.83</v>
      </c>
      <c r="F91" s="750">
        <v>-586190.22</v>
      </c>
      <c r="I91" s="342"/>
      <c r="J91" s="342"/>
      <c r="K91" s="313">
        <f t="shared" si="18"/>
        <v>-1090705.05</v>
      </c>
      <c r="L91" s="768" t="s">
        <v>575</v>
      </c>
      <c r="N91" s="750" t="s">
        <v>576</v>
      </c>
      <c r="O91" s="341">
        <v>15613.65</v>
      </c>
      <c r="P91" s="305">
        <v>15952.2</v>
      </c>
      <c r="U91" s="321">
        <f t="shared" si="19"/>
        <v>31565.85</v>
      </c>
      <c r="V91" s="785">
        <f t="shared" si="20"/>
        <v>-1059139.2</v>
      </c>
      <c r="Y91" s="728">
        <v>2440</v>
      </c>
    </row>
    <row r="92" spans="1:25" ht="15" customHeight="1" x14ac:dyDescent="0.2">
      <c r="A92" s="754" t="s">
        <v>577</v>
      </c>
      <c r="D92" s="750" t="s">
        <v>578</v>
      </c>
      <c r="E92" s="341">
        <v>-230425.3</v>
      </c>
      <c r="F92" s="750">
        <v>-164187.95000000001</v>
      </c>
      <c r="I92" s="342"/>
      <c r="J92" s="342"/>
      <c r="K92" s="313">
        <f t="shared" si="18"/>
        <v>-394613.25</v>
      </c>
      <c r="L92" s="768" t="s">
        <v>579</v>
      </c>
      <c r="N92" s="750" t="s">
        <v>580</v>
      </c>
      <c r="O92" s="341">
        <v>13688.34</v>
      </c>
      <c r="P92" s="305">
        <v>15625.94</v>
      </c>
      <c r="U92" s="321">
        <f t="shared" si="19"/>
        <v>29314.28</v>
      </c>
      <c r="V92" s="785">
        <f t="shared" si="20"/>
        <v>-365298.97</v>
      </c>
      <c r="Y92" s="728">
        <v>2440</v>
      </c>
    </row>
    <row r="93" spans="1:25" ht="15" customHeight="1" x14ac:dyDescent="0.2">
      <c r="A93" s="754" t="s">
        <v>581</v>
      </c>
      <c r="D93" s="750" t="s">
        <v>582</v>
      </c>
      <c r="E93" s="341">
        <v>-714.01</v>
      </c>
      <c r="F93" s="750">
        <v>0</v>
      </c>
      <c r="K93" s="313">
        <f t="shared" si="18"/>
        <v>-714.01</v>
      </c>
      <c r="L93" s="768" t="s">
        <v>583</v>
      </c>
      <c r="N93" s="750" t="s">
        <v>584</v>
      </c>
      <c r="O93" s="341">
        <v>14.28</v>
      </c>
      <c r="P93" s="305">
        <v>28.56</v>
      </c>
      <c r="U93" s="321">
        <f t="shared" si="19"/>
        <v>42.839999999999996</v>
      </c>
      <c r="V93" s="785">
        <f t="shared" si="20"/>
        <v>-671.17</v>
      </c>
      <c r="Y93" s="728">
        <v>2440</v>
      </c>
    </row>
    <row r="94" spans="1:25" ht="15" customHeight="1" x14ac:dyDescent="0.2">
      <c r="A94" s="754" t="s">
        <v>585</v>
      </c>
      <c r="D94" s="750" t="s">
        <v>586</v>
      </c>
      <c r="E94" s="341">
        <v>-572.38</v>
      </c>
      <c r="F94" s="750">
        <v>-259.47000000000003</v>
      </c>
      <c r="K94" s="313">
        <f t="shared" si="18"/>
        <v>-831.85</v>
      </c>
      <c r="L94" s="768" t="s">
        <v>587</v>
      </c>
      <c r="M94" s="768"/>
      <c r="N94" s="211" t="s">
        <v>588</v>
      </c>
      <c r="O94" s="341">
        <v>8.18</v>
      </c>
      <c r="P94" s="305">
        <v>20.059999999999999</v>
      </c>
      <c r="U94" s="321">
        <f t="shared" si="19"/>
        <v>28.24</v>
      </c>
      <c r="V94" s="785">
        <f t="shared" si="20"/>
        <v>-803.61</v>
      </c>
      <c r="Y94" s="728">
        <v>2440</v>
      </c>
    </row>
    <row r="95" spans="1:25" ht="15" customHeight="1" x14ac:dyDescent="0.2">
      <c r="A95" s="343" t="s">
        <v>589</v>
      </c>
      <c r="B95" s="202" t="s">
        <v>340</v>
      </c>
      <c r="D95" s="344" t="s">
        <v>590</v>
      </c>
      <c r="E95" s="774"/>
      <c r="F95" s="750">
        <v>-2240196</v>
      </c>
      <c r="K95" s="313">
        <f t="shared" si="18"/>
        <v>-2240196</v>
      </c>
      <c r="L95" s="211" t="s">
        <v>591</v>
      </c>
      <c r="M95" s="768"/>
      <c r="N95" s="211" t="s">
        <v>592</v>
      </c>
      <c r="O95" s="341"/>
      <c r="P95" s="305">
        <v>28002.45</v>
      </c>
      <c r="U95" s="321">
        <f t="shared" si="19"/>
        <v>28002.45</v>
      </c>
      <c r="V95" s="785">
        <f t="shared" si="20"/>
        <v>-2212193.5499999998</v>
      </c>
      <c r="Y95" s="728">
        <v>2440</v>
      </c>
    </row>
    <row r="96" spans="1:25" ht="15" customHeight="1" x14ac:dyDescent="0.2">
      <c r="A96" s="201" t="s">
        <v>593</v>
      </c>
      <c r="B96" s="202" t="s">
        <v>340</v>
      </c>
      <c r="D96" s="750" t="s">
        <v>594</v>
      </c>
      <c r="E96" s="341">
        <v>-4850</v>
      </c>
      <c r="F96" s="750">
        <v>-74950</v>
      </c>
      <c r="K96" s="313">
        <f t="shared" si="18"/>
        <v>-79800</v>
      </c>
      <c r="L96" s="768" t="s">
        <v>595</v>
      </c>
      <c r="M96" s="768"/>
      <c r="N96" s="211" t="s">
        <v>596</v>
      </c>
      <c r="O96" s="341">
        <v>161.66999999999999</v>
      </c>
      <c r="P96" s="305">
        <v>2821.66</v>
      </c>
      <c r="U96" s="321">
        <f t="shared" si="19"/>
        <v>2983.33</v>
      </c>
      <c r="V96" s="785">
        <f t="shared" si="20"/>
        <v>-76816.67</v>
      </c>
      <c r="Y96" s="728">
        <v>1531</v>
      </c>
    </row>
    <row r="97" spans="1:25" x14ac:dyDescent="0.2">
      <c r="A97" s="747" t="s">
        <v>597</v>
      </c>
      <c r="E97" s="345"/>
      <c r="K97" s="767"/>
      <c r="L97" s="768"/>
      <c r="O97" s="341"/>
      <c r="P97" s="305"/>
      <c r="V97" s="340"/>
    </row>
    <row r="98" spans="1:25" x14ac:dyDescent="0.2">
      <c r="A98" s="754" t="s">
        <v>598</v>
      </c>
      <c r="B98" s="768"/>
      <c r="D98" s="768" t="s">
        <v>600</v>
      </c>
      <c r="E98" s="346">
        <v>-42985.819999999832</v>
      </c>
      <c r="F98" s="305">
        <v>-263716.8600000001</v>
      </c>
      <c r="G98" s="305"/>
      <c r="H98" s="305"/>
      <c r="I98" s="305"/>
      <c r="J98" s="305"/>
      <c r="K98" s="313">
        <f>SUM(E98:J98)</f>
        <v>-306702.67999999993</v>
      </c>
      <c r="L98" s="768"/>
      <c r="O98" s="345"/>
      <c r="P98" s="305"/>
      <c r="R98" s="305"/>
      <c r="V98" s="339">
        <f>K98+U98</f>
        <v>-306702.67999999993</v>
      </c>
      <c r="Y98" s="728" t="s">
        <v>71</v>
      </c>
    </row>
    <row r="99" spans="1:25" x14ac:dyDescent="0.2">
      <c r="A99" s="754" t="s">
        <v>601</v>
      </c>
      <c r="B99" s="768"/>
      <c r="D99" s="768" t="s">
        <v>602</v>
      </c>
      <c r="E99" s="346">
        <v>-335548.1</v>
      </c>
      <c r="F99" s="305">
        <v>193243.15000000037</v>
      </c>
      <c r="G99" s="305"/>
      <c r="H99" s="305"/>
      <c r="I99" s="305"/>
      <c r="J99" s="305"/>
      <c r="K99" s="313">
        <f>SUM(E99:J99)</f>
        <v>-142304.9499999996</v>
      </c>
      <c r="L99" s="768"/>
      <c r="O99" s="346"/>
      <c r="P99" s="305"/>
      <c r="R99" s="305"/>
      <c r="V99" s="339">
        <f>K99+U99</f>
        <v>-142304.9499999996</v>
      </c>
      <c r="Y99" s="728" t="s">
        <v>71</v>
      </c>
    </row>
    <row r="100" spans="1:25" x14ac:dyDescent="0.2">
      <c r="A100" s="769" t="s">
        <v>603</v>
      </c>
      <c r="B100" s="768"/>
      <c r="D100" s="768" t="s">
        <v>605</v>
      </c>
      <c r="E100" s="346">
        <v>-64880</v>
      </c>
      <c r="F100" s="305">
        <v>-81057.100000000006</v>
      </c>
      <c r="G100" s="305"/>
      <c r="H100" s="305"/>
      <c r="I100" s="305"/>
      <c r="J100" s="305"/>
      <c r="K100" s="313">
        <f>SUM(E100:J100)</f>
        <v>-145937.1</v>
      </c>
      <c r="L100" s="768"/>
      <c r="O100" s="346"/>
      <c r="P100" s="305"/>
      <c r="R100" s="305"/>
      <c r="V100" s="339">
        <f>K100+U100</f>
        <v>-145937.1</v>
      </c>
      <c r="Y100" s="728" t="s">
        <v>71</v>
      </c>
    </row>
    <row r="101" spans="1:25" ht="15" customHeight="1" x14ac:dyDescent="0.2">
      <c r="A101" s="243" t="s">
        <v>606</v>
      </c>
      <c r="B101" s="756"/>
      <c r="C101" s="757"/>
      <c r="D101" s="756"/>
      <c r="E101" s="336">
        <f t="shared" ref="E101:K101" si="21">SUM(E85:E100)</f>
        <v>-5746335.3399999999</v>
      </c>
      <c r="F101" s="336">
        <f t="shared" si="21"/>
        <v>-5943622.2700000005</v>
      </c>
      <c r="G101" s="336">
        <f t="shared" si="21"/>
        <v>0</v>
      </c>
      <c r="H101" s="336">
        <f t="shared" si="21"/>
        <v>0</v>
      </c>
      <c r="I101" s="336">
        <f t="shared" si="21"/>
        <v>0</v>
      </c>
      <c r="J101" s="336">
        <f t="shared" si="21"/>
        <v>0</v>
      </c>
      <c r="K101" s="347">
        <f t="shared" si="21"/>
        <v>-11689957.609999998</v>
      </c>
      <c r="L101" s="337"/>
      <c r="M101" s="337"/>
      <c r="N101" s="337"/>
      <c r="O101" s="348">
        <f>SUM(O85:O99)</f>
        <v>162059.91999999998</v>
      </c>
      <c r="P101" s="348">
        <f t="shared" ref="P101:V101" si="22">SUM(P85:P100)</f>
        <v>194689.21000000002</v>
      </c>
      <c r="Q101" s="348">
        <f t="shared" si="22"/>
        <v>0</v>
      </c>
      <c r="R101" s="348">
        <f t="shared" si="22"/>
        <v>0</v>
      </c>
      <c r="S101" s="348">
        <f t="shared" si="22"/>
        <v>0</v>
      </c>
      <c r="T101" s="348">
        <f t="shared" si="22"/>
        <v>0</v>
      </c>
      <c r="U101" s="348">
        <f t="shared" si="22"/>
        <v>356749.13000000006</v>
      </c>
      <c r="V101" s="349">
        <f t="shared" si="22"/>
        <v>-11333208.479999997</v>
      </c>
    </row>
    <row r="102" spans="1:25" s="773" customFormat="1" ht="15" customHeight="1" thickBot="1" x14ac:dyDescent="0.25">
      <c r="A102" s="288"/>
      <c r="B102" s="770"/>
      <c r="C102" s="771"/>
      <c r="D102" s="770"/>
      <c r="E102" s="350">
        <f t="shared" ref="E102:K102" si="23">+E101+E82</f>
        <v>564362022.36999989</v>
      </c>
      <c r="F102" s="350">
        <f t="shared" si="23"/>
        <v>42790970.760000013</v>
      </c>
      <c r="G102" s="350">
        <f t="shared" si="23"/>
        <v>0</v>
      </c>
      <c r="H102" s="350">
        <f t="shared" si="23"/>
        <v>-2398791.83</v>
      </c>
      <c r="I102" s="350">
        <f t="shared" si="23"/>
        <v>-318983.95</v>
      </c>
      <c r="J102" s="350">
        <f t="shared" si="23"/>
        <v>-420158.86</v>
      </c>
      <c r="K102" s="351">
        <f t="shared" si="23"/>
        <v>604015058.48999989</v>
      </c>
      <c r="L102" s="352"/>
      <c r="M102" s="352"/>
      <c r="N102" s="352"/>
      <c r="O102" s="352">
        <f t="shared" ref="O102:V102" si="24">+O101+O82</f>
        <v>-46809495.329999998</v>
      </c>
      <c r="P102" s="352">
        <f t="shared" si="24"/>
        <v>-26419572.030000009</v>
      </c>
      <c r="Q102" s="352">
        <f t="shared" si="24"/>
        <v>0</v>
      </c>
      <c r="R102" s="352">
        <f t="shared" si="24"/>
        <v>360837.11000000004</v>
      </c>
      <c r="S102" s="352">
        <f t="shared" si="24"/>
        <v>270742.89</v>
      </c>
      <c r="T102" s="352">
        <f t="shared" si="24"/>
        <v>420158.86</v>
      </c>
      <c r="U102" s="352">
        <f t="shared" si="24"/>
        <v>-72177328.500000015</v>
      </c>
      <c r="V102" s="353">
        <f t="shared" si="24"/>
        <v>531837729.98999989</v>
      </c>
    </row>
    <row r="103" spans="1:25" ht="13.5" thickTop="1" x14ac:dyDescent="0.2"/>
    <row r="105" spans="1:25" x14ac:dyDescent="0.2">
      <c r="D105" s="728" t="s">
        <v>1108</v>
      </c>
      <c r="E105" s="305" t="e">
        <f>#REF!</f>
        <v>#REF!</v>
      </c>
      <c r="F105" s="305" t="e">
        <f>#REF!</f>
        <v>#REF!</v>
      </c>
      <c r="G105" s="305"/>
      <c r="H105" s="305" t="e">
        <f>#REF!</f>
        <v>#REF!</v>
      </c>
      <c r="I105" s="305"/>
      <c r="J105" s="305"/>
      <c r="K105" s="305" t="e">
        <f>#REF!</f>
        <v>#REF!</v>
      </c>
      <c r="O105" s="305" t="e">
        <f>#REF!</f>
        <v>#REF!</v>
      </c>
      <c r="P105" s="305" t="e">
        <f>#REF!</f>
        <v>#REF!</v>
      </c>
      <c r="Q105" s="305"/>
      <c r="R105" s="305" t="e">
        <f>#REF!</f>
        <v>#REF!</v>
      </c>
      <c r="S105" s="305"/>
      <c r="T105" s="305"/>
      <c r="U105" s="305" t="e">
        <f>#REF!</f>
        <v>#REF!</v>
      </c>
      <c r="V105" s="305" t="e">
        <f>#REF!</f>
        <v>#REF!</v>
      </c>
    </row>
    <row r="106" spans="1:25" x14ac:dyDescent="0.2">
      <c r="D106" s="728" t="s">
        <v>93</v>
      </c>
      <c r="E106" s="760" t="e">
        <f t="shared" ref="E106:K106" si="25">+E102-E105</f>
        <v>#REF!</v>
      </c>
      <c r="F106" s="760" t="e">
        <f t="shared" si="25"/>
        <v>#REF!</v>
      </c>
      <c r="G106" s="760">
        <f t="shared" si="25"/>
        <v>0</v>
      </c>
      <c r="H106" s="760" t="e">
        <f t="shared" si="25"/>
        <v>#REF!</v>
      </c>
      <c r="I106" s="760">
        <f t="shared" si="25"/>
        <v>-318983.95</v>
      </c>
      <c r="J106" s="760">
        <f t="shared" si="25"/>
        <v>-420158.86</v>
      </c>
      <c r="K106" s="760" t="e">
        <f t="shared" si="25"/>
        <v>#REF!</v>
      </c>
      <c r="O106" s="760" t="e">
        <f t="shared" ref="O106:V106" si="26">+O102-O105</f>
        <v>#REF!</v>
      </c>
      <c r="P106" s="760" t="e">
        <f t="shared" si="26"/>
        <v>#REF!</v>
      </c>
      <c r="Q106" s="760">
        <f t="shared" si="26"/>
        <v>0</v>
      </c>
      <c r="R106" s="760" t="e">
        <f t="shared" si="26"/>
        <v>#REF!</v>
      </c>
      <c r="S106" s="760">
        <f t="shared" si="26"/>
        <v>270742.89</v>
      </c>
      <c r="T106" s="760">
        <f t="shared" si="26"/>
        <v>420158.86</v>
      </c>
      <c r="U106" s="760" t="e">
        <f t="shared" si="26"/>
        <v>#REF!</v>
      </c>
      <c r="V106" s="760" t="e">
        <f t="shared" si="26"/>
        <v>#REF!</v>
      </c>
    </row>
    <row r="107" spans="1:25" x14ac:dyDescent="0.2">
      <c r="O107" s="305"/>
      <c r="P107" s="305"/>
      <c r="Q107" s="305"/>
      <c r="R107" s="305"/>
      <c r="S107" s="305"/>
      <c r="T107" s="305"/>
      <c r="U107" s="305"/>
    </row>
  </sheetData>
  <mergeCells count="5">
    <mergeCell ref="A2:V2"/>
    <mergeCell ref="A3:V3"/>
    <mergeCell ref="A4:V4"/>
    <mergeCell ref="A6:K6"/>
    <mergeCell ref="L6:U6"/>
  </mergeCells>
  <pageMargins left="0.27559055118110237" right="0.15748031496062992" top="0.32" bottom="0.56000000000000005" header="0.19685039370078741" footer="0.35433070866141736"/>
  <pageSetup scale="57" fitToHeight="3" orientation="landscape" r:id="rId1"/>
  <headerFooter alignWithMargins="0">
    <oddFooter>&amp;LPrepared by:  Antonia Rimando&amp;CApproved by:  Chris Masters&amp;RPage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94EE-D98E-4677-9DAD-8B5602DB4521}">
  <dimension ref="A1:S104"/>
  <sheetViews>
    <sheetView zoomScale="80" zoomScaleNormal="80" workbookViewId="0">
      <selection activeCell="E114" sqref="E114"/>
    </sheetView>
  </sheetViews>
  <sheetFormatPr defaultRowHeight="15" x14ac:dyDescent="0.25"/>
  <cols>
    <col min="1" max="1" width="11.5703125" style="940" customWidth="1"/>
    <col min="2" max="2" width="20.7109375" customWidth="1"/>
    <col min="3" max="3" width="8.42578125" customWidth="1"/>
    <col min="4" max="4" width="27.85546875" bestFit="1" customWidth="1"/>
    <col min="5" max="5" width="7.7109375" bestFit="1" customWidth="1"/>
    <col min="6" max="6" width="18.7109375" bestFit="1" customWidth="1"/>
    <col min="7" max="7" width="16.42578125" style="886" bestFit="1" customWidth="1"/>
    <col min="8" max="8" width="19.85546875" style="886" bestFit="1" customWidth="1"/>
    <col min="9" max="9" width="13.85546875" style="886" customWidth="1"/>
    <col min="10" max="10" width="17.28515625" style="886" bestFit="1" customWidth="1"/>
    <col min="11" max="11" width="19.5703125" style="886" customWidth="1"/>
    <col min="12" max="12" width="16.85546875" style="886" customWidth="1"/>
    <col min="13" max="14" width="13.85546875" style="886" customWidth="1"/>
    <col min="15" max="15" width="16.85546875" style="886" customWidth="1"/>
    <col min="16" max="16" width="17.7109375" style="886" customWidth="1"/>
    <col min="17" max="17" width="9.5703125" customWidth="1"/>
    <col min="18" max="18" width="19.42578125" bestFit="1" customWidth="1"/>
    <col min="19" max="19" width="17.7109375" bestFit="1" customWidth="1"/>
  </cols>
  <sheetData>
    <row r="1" spans="1:19" ht="18.75" x14ac:dyDescent="0.3">
      <c r="A1" s="878" t="s">
        <v>1140</v>
      </c>
      <c r="B1" s="879"/>
      <c r="C1" s="879"/>
      <c r="D1" s="880"/>
      <c r="E1" s="881"/>
      <c r="F1" s="882"/>
      <c r="G1" s="883"/>
      <c r="H1" s="883"/>
      <c r="I1" s="883"/>
      <c r="J1" s="884"/>
      <c r="K1" s="883"/>
      <c r="L1" s="883"/>
      <c r="M1" s="885"/>
      <c r="N1" s="885"/>
      <c r="O1" s="885"/>
    </row>
    <row r="2" spans="1:19" ht="18.75" x14ac:dyDescent="0.3">
      <c r="A2" s="887" t="s">
        <v>640</v>
      </c>
      <c r="B2" s="879"/>
      <c r="C2" s="879"/>
      <c r="D2" s="880"/>
      <c r="E2" s="880"/>
      <c r="F2" s="888"/>
      <c r="G2" s="889">
        <v>0</v>
      </c>
      <c r="H2" s="890"/>
      <c r="I2" s="890"/>
      <c r="J2" s="884"/>
      <c r="K2" s="891" t="s">
        <v>641</v>
      </c>
      <c r="L2" s="892"/>
      <c r="M2" s="890"/>
      <c r="N2" s="890"/>
      <c r="O2" s="885"/>
    </row>
    <row r="3" spans="1:19" ht="21.75" thickBot="1" x14ac:dyDescent="0.5">
      <c r="A3" s="893" t="s">
        <v>1141</v>
      </c>
      <c r="B3" s="893"/>
      <c r="C3" s="893"/>
      <c r="D3" s="894"/>
      <c r="E3" s="894"/>
      <c r="F3" s="895"/>
      <c r="G3" s="896"/>
      <c r="H3" s="897"/>
      <c r="I3" s="897"/>
      <c r="J3" s="884"/>
      <c r="K3" s="891"/>
      <c r="L3" s="898"/>
      <c r="M3" s="890"/>
      <c r="N3" s="890"/>
      <c r="O3" s="885"/>
    </row>
    <row r="4" spans="1:19" ht="21.75" thickBot="1" x14ac:dyDescent="0.4">
      <c r="A4" s="899"/>
      <c r="B4" s="900"/>
      <c r="C4" s="900"/>
      <c r="D4" s="894"/>
      <c r="E4" s="894"/>
      <c r="F4" s="1269" t="s">
        <v>1142</v>
      </c>
      <c r="G4" s="1270"/>
      <c r="H4" s="1270"/>
      <c r="I4" s="1270"/>
      <c r="J4" s="1270"/>
      <c r="K4" s="1270"/>
      <c r="L4" s="1270"/>
      <c r="M4" s="1270"/>
      <c r="N4" s="1270"/>
      <c r="O4" s="1270"/>
      <c r="P4" s="1271"/>
    </row>
    <row r="5" spans="1:19" x14ac:dyDescent="0.25">
      <c r="A5" s="901"/>
      <c r="B5" s="902"/>
      <c r="C5" s="902"/>
      <c r="D5" s="902"/>
      <c r="E5" s="902"/>
      <c r="F5" s="1272" t="s">
        <v>315</v>
      </c>
      <c r="G5" s="1273"/>
      <c r="H5" s="1273"/>
      <c r="I5" s="1273"/>
      <c r="J5" s="1274"/>
      <c r="K5" s="1275" t="s">
        <v>316</v>
      </c>
      <c r="L5" s="1276"/>
      <c r="M5" s="1276"/>
      <c r="N5" s="1276"/>
      <c r="O5" s="1276"/>
      <c r="P5" s="904" t="s">
        <v>317</v>
      </c>
    </row>
    <row r="6" spans="1:19" x14ac:dyDescent="0.25">
      <c r="A6" s="905"/>
      <c r="B6" s="814"/>
      <c r="C6" s="814"/>
      <c r="D6" s="814"/>
      <c r="E6" s="814"/>
      <c r="F6" s="906" t="s">
        <v>319</v>
      </c>
      <c r="G6" s="907" t="s">
        <v>22</v>
      </c>
      <c r="H6" s="908"/>
      <c r="I6" s="908"/>
      <c r="J6" s="909" t="s">
        <v>322</v>
      </c>
      <c r="K6" s="910" t="s">
        <v>319</v>
      </c>
      <c r="L6" s="910"/>
      <c r="M6" s="910"/>
      <c r="N6" s="910"/>
      <c r="O6" s="910" t="s">
        <v>322</v>
      </c>
      <c r="P6" s="904" t="s">
        <v>324</v>
      </c>
      <c r="Q6" t="s">
        <v>1143</v>
      </c>
    </row>
    <row r="7" spans="1:19" ht="51.75" x14ac:dyDescent="0.25">
      <c r="A7" s="822" t="s">
        <v>650</v>
      </c>
      <c r="B7" s="822" t="s">
        <v>651</v>
      </c>
      <c r="C7" s="822" t="s">
        <v>1144</v>
      </c>
      <c r="D7" s="822" t="s">
        <v>1145</v>
      </c>
      <c r="E7" s="822" t="s">
        <v>1083</v>
      </c>
      <c r="F7" s="911" t="s">
        <v>1146</v>
      </c>
      <c r="G7" s="912" t="s">
        <v>1147</v>
      </c>
      <c r="H7" s="913" t="s">
        <v>1148</v>
      </c>
      <c r="I7" s="914" t="s">
        <v>1149</v>
      </c>
      <c r="J7" s="915" t="s">
        <v>1150</v>
      </c>
      <c r="K7" s="903" t="s">
        <v>1151</v>
      </c>
      <c r="L7" s="903" t="s">
        <v>1152</v>
      </c>
      <c r="M7" s="903" t="s">
        <v>1153</v>
      </c>
      <c r="N7" s="916" t="s">
        <v>1154</v>
      </c>
      <c r="O7" s="903" t="s">
        <v>1151</v>
      </c>
      <c r="P7" s="917" t="s">
        <v>336</v>
      </c>
      <c r="Q7" s="918" t="s">
        <v>1123</v>
      </c>
    </row>
    <row r="8" spans="1:19" x14ac:dyDescent="0.25">
      <c r="A8" s="919">
        <v>1531</v>
      </c>
      <c r="B8" s="920" t="s">
        <v>1155</v>
      </c>
      <c r="C8" s="919"/>
      <c r="D8" s="919"/>
      <c r="E8" s="919" t="s">
        <v>1088</v>
      </c>
      <c r="F8" s="921">
        <v>0</v>
      </c>
      <c r="G8" s="922">
        <v>0</v>
      </c>
      <c r="H8" s="923">
        <v>0</v>
      </c>
      <c r="I8" s="923">
        <v>0</v>
      </c>
      <c r="J8" s="924">
        <f t="shared" ref="J8:J72" si="0">SUM(F8:I8)</f>
        <v>0</v>
      </c>
      <c r="K8" s="923">
        <v>-549643.47</v>
      </c>
      <c r="L8" s="924">
        <v>0</v>
      </c>
      <c r="M8" s="922">
        <v>0</v>
      </c>
      <c r="N8" s="923">
        <v>0</v>
      </c>
      <c r="O8" s="924">
        <f>SUM(K8:N8)</f>
        <v>-549643.47</v>
      </c>
      <c r="P8" s="925">
        <f>J8+O8</f>
        <v>-549643.47</v>
      </c>
      <c r="Q8">
        <v>1531</v>
      </c>
      <c r="R8" s="692"/>
      <c r="S8" s="926"/>
    </row>
    <row r="9" spans="1:19" x14ac:dyDescent="0.25">
      <c r="A9" s="919">
        <v>1534</v>
      </c>
      <c r="B9" s="664" t="s">
        <v>983</v>
      </c>
      <c r="C9" s="927"/>
      <c r="D9" s="919"/>
      <c r="E9" s="919" t="s">
        <v>1088</v>
      </c>
      <c r="F9" s="921">
        <v>0</v>
      </c>
      <c r="G9" s="922">
        <v>0</v>
      </c>
      <c r="H9" s="923">
        <v>0</v>
      </c>
      <c r="I9" s="923">
        <v>0</v>
      </c>
      <c r="J9" s="924">
        <f t="shared" si="0"/>
        <v>0</v>
      </c>
      <c r="K9" s="923">
        <v>46732.77999999997</v>
      </c>
      <c r="L9" s="924">
        <v>0</v>
      </c>
      <c r="M9" s="922">
        <v>0</v>
      </c>
      <c r="N9" s="923">
        <v>0</v>
      </c>
      <c r="O9" s="924">
        <f t="shared" ref="O9:O72" si="1">SUM(K9:N9)</f>
        <v>46732.77999999997</v>
      </c>
      <c r="P9" s="925">
        <f t="shared" ref="P9:P72" si="2">J9+O9</f>
        <v>46732.77999999997</v>
      </c>
      <c r="Q9">
        <v>1531</v>
      </c>
      <c r="R9" s="692"/>
      <c r="S9" s="926"/>
    </row>
    <row r="10" spans="1:19" x14ac:dyDescent="0.25">
      <c r="A10" s="919">
        <v>1537</v>
      </c>
      <c r="B10" s="664" t="s">
        <v>1156</v>
      </c>
      <c r="C10" s="927"/>
      <c r="D10" s="919"/>
      <c r="E10" s="919" t="s">
        <v>1088</v>
      </c>
      <c r="F10" s="921">
        <v>0</v>
      </c>
      <c r="G10" s="922">
        <v>0</v>
      </c>
      <c r="H10" s="923">
        <v>0</v>
      </c>
      <c r="I10" s="923">
        <v>0</v>
      </c>
      <c r="J10" s="924">
        <f t="shared" si="0"/>
        <v>0</v>
      </c>
      <c r="K10" s="923">
        <v>11924.239999999998</v>
      </c>
      <c r="L10" s="924">
        <v>0</v>
      </c>
      <c r="M10" s="922">
        <v>0</v>
      </c>
      <c r="N10" s="923">
        <v>0</v>
      </c>
      <c r="O10" s="924">
        <f t="shared" si="1"/>
        <v>11924.239999999998</v>
      </c>
      <c r="P10" s="925">
        <f t="shared" si="2"/>
        <v>11924.239999999998</v>
      </c>
      <c r="Q10">
        <v>1531</v>
      </c>
      <c r="R10" s="692"/>
      <c r="S10" s="926"/>
    </row>
    <row r="11" spans="1:19" x14ac:dyDescent="0.25">
      <c r="A11" s="919">
        <v>1557</v>
      </c>
      <c r="B11" s="928" t="s">
        <v>1157</v>
      </c>
      <c r="C11" s="919" t="s">
        <v>641</v>
      </c>
      <c r="D11" s="919"/>
      <c r="E11" s="919" t="s">
        <v>1088</v>
      </c>
      <c r="F11" s="921">
        <v>0</v>
      </c>
      <c r="G11" s="922">
        <v>-1823518.4799999986</v>
      </c>
      <c r="H11" s="923">
        <v>333488.37</v>
      </c>
      <c r="I11" s="923">
        <v>0</v>
      </c>
      <c r="J11" s="924">
        <f t="shared" si="0"/>
        <v>-1490030.1099999985</v>
      </c>
      <c r="K11" s="923">
        <v>0</v>
      </c>
      <c r="L11" s="924">
        <v>568721.82000000007</v>
      </c>
      <c r="M11" s="922">
        <v>0</v>
      </c>
      <c r="N11" s="923">
        <v>0</v>
      </c>
      <c r="O11" s="924">
        <f t="shared" si="1"/>
        <v>568721.82000000007</v>
      </c>
      <c r="P11" s="925">
        <f t="shared" si="2"/>
        <v>-921308.28999999841</v>
      </c>
      <c r="Q11">
        <v>1860</v>
      </c>
      <c r="R11" s="692"/>
      <c r="S11" s="926"/>
    </row>
    <row r="12" spans="1:19" x14ac:dyDescent="0.25">
      <c r="A12" s="919">
        <v>1558</v>
      </c>
      <c r="B12" s="920" t="s">
        <v>1156</v>
      </c>
      <c r="C12" s="919"/>
      <c r="D12" s="919"/>
      <c r="E12" s="919" t="s">
        <v>1088</v>
      </c>
      <c r="F12" s="921">
        <v>0</v>
      </c>
      <c r="G12" s="922">
        <v>0</v>
      </c>
      <c r="H12" s="923">
        <v>0</v>
      </c>
      <c r="I12" s="923">
        <v>0</v>
      </c>
      <c r="J12" s="924">
        <f t="shared" si="0"/>
        <v>0</v>
      </c>
      <c r="K12" s="923">
        <v>0</v>
      </c>
      <c r="L12" s="924">
        <v>-162650.91</v>
      </c>
      <c r="M12" s="922">
        <v>0</v>
      </c>
      <c r="N12" s="923">
        <v>0</v>
      </c>
      <c r="O12" s="924">
        <f t="shared" si="1"/>
        <v>-162650.91</v>
      </c>
      <c r="P12" s="925">
        <f t="shared" si="2"/>
        <v>-162650.91</v>
      </c>
      <c r="Q12">
        <v>1531</v>
      </c>
      <c r="R12" s="692"/>
      <c r="S12" s="926"/>
    </row>
    <row r="13" spans="1:19" x14ac:dyDescent="0.25">
      <c r="A13" s="919">
        <v>1805</v>
      </c>
      <c r="B13" s="928" t="s">
        <v>992</v>
      </c>
      <c r="C13" s="919">
        <v>0</v>
      </c>
      <c r="D13" s="919" t="s">
        <v>1158</v>
      </c>
      <c r="E13" s="919" t="s">
        <v>1088</v>
      </c>
      <c r="F13" s="921">
        <v>24027432.880000003</v>
      </c>
      <c r="G13" s="922">
        <v>0</v>
      </c>
      <c r="H13" s="923">
        <v>-2</v>
      </c>
      <c r="I13" s="923">
        <v>0</v>
      </c>
      <c r="J13" s="924">
        <f t="shared" si="0"/>
        <v>24027430.880000003</v>
      </c>
      <c r="K13" s="923">
        <v>0</v>
      </c>
      <c r="L13" s="924">
        <v>0</v>
      </c>
      <c r="M13" s="922">
        <v>0</v>
      </c>
      <c r="N13" s="923">
        <v>0</v>
      </c>
      <c r="O13" s="924">
        <f t="shared" si="1"/>
        <v>0</v>
      </c>
      <c r="P13" s="925">
        <f t="shared" si="2"/>
        <v>24027430.880000003</v>
      </c>
      <c r="Q13">
        <v>1805</v>
      </c>
      <c r="R13" s="692"/>
      <c r="S13" s="926"/>
    </row>
    <row r="14" spans="1:19" x14ac:dyDescent="0.25">
      <c r="A14" s="919">
        <v>1808</v>
      </c>
      <c r="B14" s="928" t="s">
        <v>1159</v>
      </c>
      <c r="C14" s="919">
        <v>60</v>
      </c>
      <c r="D14" s="919" t="s">
        <v>1158</v>
      </c>
      <c r="E14" s="919" t="s">
        <v>1088</v>
      </c>
      <c r="F14" s="921">
        <v>8551007.120000001</v>
      </c>
      <c r="G14" s="922">
        <v>-1163442.72</v>
      </c>
      <c r="H14" s="923">
        <v>0</v>
      </c>
      <c r="I14" s="923">
        <v>0</v>
      </c>
      <c r="J14" s="924">
        <f t="shared" si="0"/>
        <v>7387564.4000000013</v>
      </c>
      <c r="K14" s="923">
        <v>-1455785.77</v>
      </c>
      <c r="L14" s="924">
        <v>-226372.48000000001</v>
      </c>
      <c r="M14" s="922">
        <v>0</v>
      </c>
      <c r="N14" s="923">
        <v>0</v>
      </c>
      <c r="O14" s="924">
        <f t="shared" si="1"/>
        <v>-1682158.25</v>
      </c>
      <c r="P14" s="925">
        <f t="shared" si="2"/>
        <v>5705406.1500000013</v>
      </c>
      <c r="Q14">
        <v>1808</v>
      </c>
      <c r="R14" s="692"/>
      <c r="S14" s="926"/>
    </row>
    <row r="15" spans="1:19" x14ac:dyDescent="0.25">
      <c r="A15" s="919">
        <v>1810</v>
      </c>
      <c r="B15" s="928" t="s">
        <v>997</v>
      </c>
      <c r="C15" s="919">
        <v>0</v>
      </c>
      <c r="D15" s="919" t="s">
        <v>1160</v>
      </c>
      <c r="E15" s="919" t="s">
        <v>1088</v>
      </c>
      <c r="F15" s="921">
        <v>12567206.43</v>
      </c>
      <c r="G15" s="922">
        <v>-1946524.42</v>
      </c>
      <c r="H15" s="923">
        <v>0</v>
      </c>
      <c r="I15" s="923">
        <v>0</v>
      </c>
      <c r="J15" s="924">
        <f t="shared" si="0"/>
        <v>10620682.01</v>
      </c>
      <c r="K15" s="923">
        <v>0</v>
      </c>
      <c r="L15" s="924">
        <v>0</v>
      </c>
      <c r="M15" s="922">
        <v>0</v>
      </c>
      <c r="N15" s="923">
        <v>0</v>
      </c>
      <c r="O15" s="924">
        <f t="shared" si="1"/>
        <v>0</v>
      </c>
      <c r="P15" s="925">
        <f t="shared" si="2"/>
        <v>10620682.01</v>
      </c>
      <c r="Q15">
        <v>1810</v>
      </c>
      <c r="R15" s="692"/>
      <c r="S15" s="926"/>
    </row>
    <row r="16" spans="1:19" x14ac:dyDescent="0.25">
      <c r="A16" s="919">
        <v>1815</v>
      </c>
      <c r="B16" s="928" t="s">
        <v>999</v>
      </c>
      <c r="C16" s="919">
        <v>40</v>
      </c>
      <c r="D16" s="919" t="s">
        <v>1160</v>
      </c>
      <c r="E16" s="919" t="s">
        <v>1088</v>
      </c>
      <c r="F16" s="921">
        <v>-5.2295945351943374E-12</v>
      </c>
      <c r="G16" s="922">
        <v>0</v>
      </c>
      <c r="H16" s="923">
        <v>0</v>
      </c>
      <c r="I16" s="923">
        <v>0</v>
      </c>
      <c r="J16" s="924">
        <f t="shared" si="0"/>
        <v>-5.2295945351943374E-12</v>
      </c>
      <c r="K16" s="923">
        <v>0</v>
      </c>
      <c r="L16" s="924">
        <v>0</v>
      </c>
      <c r="M16" s="922">
        <v>0</v>
      </c>
      <c r="N16" s="923">
        <v>0</v>
      </c>
      <c r="O16" s="924">
        <f t="shared" si="1"/>
        <v>0</v>
      </c>
      <c r="P16" s="925">
        <f t="shared" si="2"/>
        <v>-5.2295945351943374E-12</v>
      </c>
      <c r="Q16">
        <v>1815</v>
      </c>
      <c r="R16" s="692"/>
      <c r="S16" s="926"/>
    </row>
    <row r="17" spans="1:19" x14ac:dyDescent="0.25">
      <c r="A17" s="919">
        <v>1816</v>
      </c>
      <c r="B17" s="928" t="s">
        <v>1000</v>
      </c>
      <c r="C17" s="919">
        <v>40</v>
      </c>
      <c r="D17" s="919" t="s">
        <v>1160</v>
      </c>
      <c r="E17" s="919" t="s">
        <v>1088</v>
      </c>
      <c r="F17" s="921">
        <v>32219520.849999994</v>
      </c>
      <c r="G17" s="922">
        <v>594098.82000000007</v>
      </c>
      <c r="H17" s="923">
        <v>0</v>
      </c>
      <c r="I17" s="923">
        <v>0</v>
      </c>
      <c r="J17" s="924">
        <f t="shared" si="0"/>
        <v>32813619.669999994</v>
      </c>
      <c r="K17" s="923">
        <v>-2539802.06</v>
      </c>
      <c r="L17" s="924">
        <v>-828857.01</v>
      </c>
      <c r="M17" s="922">
        <v>0</v>
      </c>
      <c r="N17" s="923">
        <v>0</v>
      </c>
      <c r="O17" s="924">
        <f t="shared" si="1"/>
        <v>-3368659.0700000003</v>
      </c>
      <c r="P17" s="925">
        <f t="shared" si="2"/>
        <v>29444960.599999994</v>
      </c>
      <c r="Q17">
        <v>1815</v>
      </c>
      <c r="R17" s="692"/>
      <c r="S17" s="926"/>
    </row>
    <row r="18" spans="1:19" x14ac:dyDescent="0.25">
      <c r="A18" s="919">
        <v>1817</v>
      </c>
      <c r="B18" s="928" t="s">
        <v>1001</v>
      </c>
      <c r="C18" s="919">
        <v>25</v>
      </c>
      <c r="D18" s="919" t="s">
        <v>1160</v>
      </c>
      <c r="E18" s="919" t="s">
        <v>1088</v>
      </c>
      <c r="F18" s="921">
        <v>10133671.949999997</v>
      </c>
      <c r="G18" s="922">
        <v>0</v>
      </c>
      <c r="H18" s="923">
        <v>0</v>
      </c>
      <c r="I18" s="923">
        <v>0</v>
      </c>
      <c r="J18" s="924">
        <f t="shared" si="0"/>
        <v>10133671.949999997</v>
      </c>
      <c r="K18" s="923">
        <v>-4714318.8500000006</v>
      </c>
      <c r="L18" s="924">
        <v>-393915.59</v>
      </c>
      <c r="M18" s="922">
        <v>0</v>
      </c>
      <c r="N18" s="923">
        <v>0</v>
      </c>
      <c r="O18" s="924">
        <f t="shared" si="1"/>
        <v>-5108234.4400000004</v>
      </c>
      <c r="P18" s="925">
        <f t="shared" si="2"/>
        <v>5025437.509999997</v>
      </c>
      <c r="Q18">
        <v>1815</v>
      </c>
      <c r="R18" s="692"/>
      <c r="S18" s="926"/>
    </row>
    <row r="19" spans="1:19" x14ac:dyDescent="0.25">
      <c r="A19" s="919">
        <v>1818</v>
      </c>
      <c r="B19" s="928" t="s">
        <v>1002</v>
      </c>
      <c r="C19" s="919">
        <v>40</v>
      </c>
      <c r="D19" s="919" t="s">
        <v>1160</v>
      </c>
      <c r="E19" s="919" t="s">
        <v>1088</v>
      </c>
      <c r="F19" s="921">
        <v>41276996.820000008</v>
      </c>
      <c r="G19" s="922">
        <v>272907.75</v>
      </c>
      <c r="H19" s="923">
        <v>0</v>
      </c>
      <c r="I19" s="923">
        <v>0</v>
      </c>
      <c r="J19" s="924">
        <f t="shared" si="0"/>
        <v>41549904.570000008</v>
      </c>
      <c r="K19" s="923">
        <v>-9098101.7199999988</v>
      </c>
      <c r="L19" s="924">
        <v>-1337438.1100000001</v>
      </c>
      <c r="M19" s="922">
        <v>0</v>
      </c>
      <c r="N19" s="923">
        <v>0</v>
      </c>
      <c r="O19" s="924">
        <f t="shared" si="1"/>
        <v>-10435539.829999998</v>
      </c>
      <c r="P19" s="925">
        <f t="shared" si="2"/>
        <v>31114364.74000001</v>
      </c>
      <c r="Q19">
        <v>1815</v>
      </c>
      <c r="R19" s="692"/>
      <c r="S19" s="926"/>
    </row>
    <row r="20" spans="1:19" x14ac:dyDescent="0.25">
      <c r="A20" s="919">
        <v>1819</v>
      </c>
      <c r="B20" s="928" t="s">
        <v>1003</v>
      </c>
      <c r="C20" s="919">
        <v>40</v>
      </c>
      <c r="D20" s="919" t="s">
        <v>1160</v>
      </c>
      <c r="E20" s="919" t="s">
        <v>1088</v>
      </c>
      <c r="F20" s="921">
        <v>7166348.1000000015</v>
      </c>
      <c r="G20" s="922">
        <v>-194684.89</v>
      </c>
      <c r="H20" s="923">
        <v>0</v>
      </c>
      <c r="I20" s="923">
        <v>0</v>
      </c>
      <c r="J20" s="924">
        <f t="shared" si="0"/>
        <v>6971663.2100000018</v>
      </c>
      <c r="K20" s="923">
        <v>-1547788.79</v>
      </c>
      <c r="L20" s="924">
        <v>-225938.16</v>
      </c>
      <c r="M20" s="922">
        <v>0</v>
      </c>
      <c r="N20" s="923">
        <v>0</v>
      </c>
      <c r="O20" s="924">
        <f t="shared" si="1"/>
        <v>-1773726.95</v>
      </c>
      <c r="P20" s="925">
        <f t="shared" si="2"/>
        <v>5197936.2600000016</v>
      </c>
      <c r="Q20">
        <v>1815</v>
      </c>
      <c r="R20" s="692"/>
      <c r="S20" s="926"/>
    </row>
    <row r="21" spans="1:19" x14ac:dyDescent="0.25">
      <c r="A21" s="919">
        <v>1821</v>
      </c>
      <c r="B21" s="928" t="s">
        <v>1005</v>
      </c>
      <c r="C21" s="919">
        <v>40</v>
      </c>
      <c r="D21" s="919" t="s">
        <v>1160</v>
      </c>
      <c r="E21" s="919" t="s">
        <v>1088</v>
      </c>
      <c r="F21" s="921">
        <v>4994567.95</v>
      </c>
      <c r="G21" s="922">
        <v>135457.22</v>
      </c>
      <c r="H21" s="923">
        <v>0</v>
      </c>
      <c r="I21" s="923">
        <v>0</v>
      </c>
      <c r="J21" s="924">
        <f t="shared" si="0"/>
        <v>5130025.17</v>
      </c>
      <c r="K21" s="923">
        <v>-1104575.05</v>
      </c>
      <c r="L21" s="924">
        <v>-165732.06</v>
      </c>
      <c r="M21" s="922">
        <v>0</v>
      </c>
      <c r="N21" s="923">
        <v>0</v>
      </c>
      <c r="O21" s="924">
        <f t="shared" si="1"/>
        <v>-1270307.1100000001</v>
      </c>
      <c r="P21" s="925">
        <f t="shared" si="2"/>
        <v>3859718.0599999996</v>
      </c>
      <c r="Q21">
        <v>1815</v>
      </c>
      <c r="R21" s="692"/>
      <c r="S21" s="926"/>
    </row>
    <row r="22" spans="1:19" x14ac:dyDescent="0.25">
      <c r="A22" s="919">
        <v>1822</v>
      </c>
      <c r="B22" s="928" t="s">
        <v>1006</v>
      </c>
      <c r="C22" s="919">
        <v>20</v>
      </c>
      <c r="D22" s="919" t="s">
        <v>1160</v>
      </c>
      <c r="E22" s="919" t="s">
        <v>1088</v>
      </c>
      <c r="F22" s="921">
        <v>9194281.8800000008</v>
      </c>
      <c r="G22" s="922">
        <v>352608.88</v>
      </c>
      <c r="H22" s="923">
        <v>0</v>
      </c>
      <c r="I22" s="923">
        <v>0</v>
      </c>
      <c r="J22" s="924">
        <f t="shared" si="0"/>
        <v>9546890.7600000016</v>
      </c>
      <c r="K22" s="923">
        <v>-3167704.3800000004</v>
      </c>
      <c r="L22" s="924">
        <v>-472479.19</v>
      </c>
      <c r="M22" s="922">
        <v>0</v>
      </c>
      <c r="N22" s="923">
        <v>0</v>
      </c>
      <c r="O22" s="924">
        <f t="shared" si="1"/>
        <v>-3640183.5700000003</v>
      </c>
      <c r="P22" s="925">
        <f t="shared" si="2"/>
        <v>5906707.1900000013</v>
      </c>
      <c r="Q22">
        <v>1815</v>
      </c>
      <c r="R22" s="692"/>
      <c r="S22" s="926"/>
    </row>
    <row r="23" spans="1:19" x14ac:dyDescent="0.25">
      <c r="A23" s="919">
        <v>1823</v>
      </c>
      <c r="B23" s="928" t="s">
        <v>1161</v>
      </c>
      <c r="C23" s="919">
        <v>30</v>
      </c>
      <c r="D23" s="919" t="s">
        <v>1160</v>
      </c>
      <c r="E23" s="919" t="s">
        <v>1088</v>
      </c>
      <c r="F23" s="921">
        <v>24422283.399999999</v>
      </c>
      <c r="G23" s="922">
        <v>1175953.05</v>
      </c>
      <c r="H23" s="923">
        <v>0</v>
      </c>
      <c r="I23" s="923">
        <v>0</v>
      </c>
      <c r="J23" s="924">
        <f t="shared" si="0"/>
        <v>25598236.449999999</v>
      </c>
      <c r="K23" s="923">
        <v>-6666580.8799999999</v>
      </c>
      <c r="L23" s="924">
        <v>-1101663.56</v>
      </c>
      <c r="M23" s="922">
        <v>0</v>
      </c>
      <c r="N23" s="923">
        <v>0</v>
      </c>
      <c r="O23" s="924">
        <f t="shared" si="1"/>
        <v>-7768244.4399999995</v>
      </c>
      <c r="P23" s="925">
        <f t="shared" si="2"/>
        <v>17829992.009999998</v>
      </c>
      <c r="Q23">
        <v>1815</v>
      </c>
      <c r="R23" s="692"/>
      <c r="S23" s="926"/>
    </row>
    <row r="24" spans="1:19" x14ac:dyDescent="0.25">
      <c r="A24" s="919">
        <v>1824</v>
      </c>
      <c r="B24" s="928" t="s">
        <v>1008</v>
      </c>
      <c r="C24" s="919">
        <v>30</v>
      </c>
      <c r="D24" s="919" t="s">
        <v>1160</v>
      </c>
      <c r="E24" s="919" t="s">
        <v>1088</v>
      </c>
      <c r="F24" s="921">
        <v>5188606.3</v>
      </c>
      <c r="G24" s="922">
        <v>12085.14</v>
      </c>
      <c r="H24" s="923">
        <v>0</v>
      </c>
      <c r="I24" s="923">
        <v>0</v>
      </c>
      <c r="J24" s="924">
        <f t="shared" si="0"/>
        <v>5200691.4399999995</v>
      </c>
      <c r="K24" s="923">
        <v>-1455392.53</v>
      </c>
      <c r="L24" s="924">
        <v>-235109.02000000002</v>
      </c>
      <c r="M24" s="922">
        <v>0</v>
      </c>
      <c r="N24" s="923">
        <v>0</v>
      </c>
      <c r="O24" s="924">
        <f t="shared" si="1"/>
        <v>-1690501.55</v>
      </c>
      <c r="P24" s="925">
        <f t="shared" si="2"/>
        <v>3510189.8899999997</v>
      </c>
      <c r="Q24">
        <v>1815</v>
      </c>
      <c r="R24" s="692"/>
      <c r="S24" s="926"/>
    </row>
    <row r="25" spans="1:19" x14ac:dyDescent="0.25">
      <c r="A25" s="919">
        <v>1826</v>
      </c>
      <c r="B25" s="928" t="s">
        <v>1009</v>
      </c>
      <c r="C25" s="919">
        <v>40</v>
      </c>
      <c r="D25" s="919" t="s">
        <v>1160</v>
      </c>
      <c r="E25" s="919" t="s">
        <v>1088</v>
      </c>
      <c r="F25" s="921">
        <v>19257378.52</v>
      </c>
      <c r="G25" s="922">
        <v>1700190.07</v>
      </c>
      <c r="H25" s="923">
        <v>0</v>
      </c>
      <c r="I25" s="923">
        <v>0</v>
      </c>
      <c r="J25" s="924">
        <f t="shared" si="0"/>
        <v>20957568.59</v>
      </c>
      <c r="K25" s="923">
        <v>-2615691.91</v>
      </c>
      <c r="L25" s="924">
        <v>-578206.42000000004</v>
      </c>
      <c r="M25" s="922">
        <v>0</v>
      </c>
      <c r="N25" s="923">
        <v>0</v>
      </c>
      <c r="O25" s="924">
        <f t="shared" si="1"/>
        <v>-3193898.33</v>
      </c>
      <c r="P25" s="925">
        <f t="shared" si="2"/>
        <v>17763670.259999998</v>
      </c>
      <c r="Q25">
        <v>1820</v>
      </c>
      <c r="R25" s="692"/>
      <c r="S25" s="926"/>
    </row>
    <row r="26" spans="1:19" x14ac:dyDescent="0.25">
      <c r="A26" s="919">
        <v>1827</v>
      </c>
      <c r="B26" s="928" t="s">
        <v>1010</v>
      </c>
      <c r="C26" s="919">
        <v>20</v>
      </c>
      <c r="D26" s="919" t="s">
        <v>1160</v>
      </c>
      <c r="E26" s="919" t="s">
        <v>1088</v>
      </c>
      <c r="F26" s="921">
        <v>10793736.310000001</v>
      </c>
      <c r="G26" s="922">
        <v>149769.47</v>
      </c>
      <c r="H26" s="923">
        <v>0</v>
      </c>
      <c r="I26" s="923">
        <v>0</v>
      </c>
      <c r="J26" s="924">
        <f t="shared" si="0"/>
        <v>10943505.780000001</v>
      </c>
      <c r="K26" s="923">
        <v>-5868359.0099999998</v>
      </c>
      <c r="L26" s="924">
        <v>-669531.64</v>
      </c>
      <c r="M26" s="922">
        <v>0</v>
      </c>
      <c r="N26" s="923">
        <v>0</v>
      </c>
      <c r="O26" s="924">
        <f t="shared" si="1"/>
        <v>-6537890.6499999994</v>
      </c>
      <c r="P26" s="925">
        <f t="shared" si="2"/>
        <v>4405615.1300000018</v>
      </c>
      <c r="Q26">
        <v>1820</v>
      </c>
      <c r="R26" s="692"/>
      <c r="S26" s="926"/>
    </row>
    <row r="27" spans="1:19" x14ac:dyDescent="0.25">
      <c r="A27" s="919">
        <v>1828</v>
      </c>
      <c r="B27" s="928" t="s">
        <v>1162</v>
      </c>
      <c r="C27" s="919">
        <v>30</v>
      </c>
      <c r="D27" s="919" t="s">
        <v>1160</v>
      </c>
      <c r="E27" s="919" t="s">
        <v>1088</v>
      </c>
      <c r="F27" s="921">
        <v>5737914.79</v>
      </c>
      <c r="G27" s="922">
        <v>760633.31</v>
      </c>
      <c r="H27" s="923">
        <v>0</v>
      </c>
      <c r="I27" s="923">
        <v>0</v>
      </c>
      <c r="J27" s="924">
        <f t="shared" si="0"/>
        <v>6498548.0999999996</v>
      </c>
      <c r="K27" s="923">
        <v>-968776.09000000008</v>
      </c>
      <c r="L27" s="924">
        <v>-225128.62</v>
      </c>
      <c r="M27" s="922">
        <v>0</v>
      </c>
      <c r="N27" s="923">
        <v>0</v>
      </c>
      <c r="O27" s="924">
        <f t="shared" si="1"/>
        <v>-1193904.71</v>
      </c>
      <c r="P27" s="925">
        <f t="shared" si="2"/>
        <v>5304643.3899999997</v>
      </c>
      <c r="Q27">
        <v>1820</v>
      </c>
      <c r="R27" s="692"/>
      <c r="S27" s="926"/>
    </row>
    <row r="28" spans="1:19" x14ac:dyDescent="0.25">
      <c r="A28" s="919">
        <v>1830</v>
      </c>
      <c r="B28" s="928" t="s">
        <v>36</v>
      </c>
      <c r="C28" s="919">
        <v>45</v>
      </c>
      <c r="D28" s="919" t="s">
        <v>1160</v>
      </c>
      <c r="E28" s="919" t="s">
        <v>1088</v>
      </c>
      <c r="F28" s="921">
        <v>205305145.02999997</v>
      </c>
      <c r="G28" s="922">
        <v>21642044</v>
      </c>
      <c r="H28" s="923">
        <v>-55845</v>
      </c>
      <c r="I28" s="923">
        <v>0</v>
      </c>
      <c r="J28" s="924">
        <f t="shared" si="0"/>
        <v>226891344.02999997</v>
      </c>
      <c r="K28" s="923">
        <v>-22961077.400000006</v>
      </c>
      <c r="L28" s="924">
        <v>-5168934.49</v>
      </c>
      <c r="M28" s="922">
        <v>8077.7099999999991</v>
      </c>
      <c r="N28" s="923">
        <v>0</v>
      </c>
      <c r="O28" s="924">
        <f t="shared" si="1"/>
        <v>-28121934.180000007</v>
      </c>
      <c r="P28" s="925">
        <f t="shared" si="2"/>
        <v>198769409.84999996</v>
      </c>
      <c r="Q28">
        <v>1830</v>
      </c>
      <c r="R28" s="692"/>
      <c r="S28" s="926"/>
    </row>
    <row r="29" spans="1:19" x14ac:dyDescent="0.25">
      <c r="A29" s="919">
        <v>1835</v>
      </c>
      <c r="B29" s="928" t="s">
        <v>1012</v>
      </c>
      <c r="C29" s="919">
        <v>40</v>
      </c>
      <c r="D29" s="919" t="s">
        <v>1160</v>
      </c>
      <c r="E29" s="919" t="s">
        <v>1088</v>
      </c>
      <c r="F29" s="921">
        <v>163661406.81</v>
      </c>
      <c r="G29" s="922">
        <v>13995537.58</v>
      </c>
      <c r="H29" s="923">
        <v>-27774</v>
      </c>
      <c r="I29" s="923">
        <v>0</v>
      </c>
      <c r="J29" s="924">
        <f t="shared" si="0"/>
        <v>177629170.39000002</v>
      </c>
      <c r="K29" s="923">
        <v>-24847821.43</v>
      </c>
      <c r="L29" s="924">
        <v>-4800518.38</v>
      </c>
      <c r="M29" s="922">
        <v>6957.6100000000006</v>
      </c>
      <c r="N29" s="923">
        <v>0</v>
      </c>
      <c r="O29" s="924">
        <f t="shared" si="1"/>
        <v>-29641382.199999999</v>
      </c>
      <c r="P29" s="925">
        <f t="shared" si="2"/>
        <v>147987788.19000003</v>
      </c>
      <c r="Q29">
        <v>1835</v>
      </c>
      <c r="R29" s="692"/>
      <c r="S29" s="926"/>
    </row>
    <row r="30" spans="1:19" x14ac:dyDescent="0.25">
      <c r="A30" s="919">
        <v>1836</v>
      </c>
      <c r="B30" s="928" t="s">
        <v>181</v>
      </c>
      <c r="C30" s="919">
        <v>40</v>
      </c>
      <c r="D30" s="919" t="s">
        <v>1160</v>
      </c>
      <c r="E30" s="919" t="s">
        <v>1088</v>
      </c>
      <c r="F30" s="921">
        <v>1276.67</v>
      </c>
      <c r="G30" s="922">
        <v>0</v>
      </c>
      <c r="H30" s="923">
        <v>0</v>
      </c>
      <c r="I30" s="923">
        <v>0</v>
      </c>
      <c r="J30" s="924">
        <f t="shared" si="0"/>
        <v>1276.67</v>
      </c>
      <c r="K30" s="923">
        <v>-1877.1200000000001</v>
      </c>
      <c r="L30" s="924">
        <v>-268</v>
      </c>
      <c r="M30" s="922">
        <v>0</v>
      </c>
      <c r="N30" s="923">
        <v>0</v>
      </c>
      <c r="O30" s="924">
        <f t="shared" si="1"/>
        <v>-2145.12</v>
      </c>
      <c r="P30" s="925">
        <f t="shared" si="2"/>
        <v>-868.44999999999982</v>
      </c>
      <c r="Q30">
        <v>1835</v>
      </c>
      <c r="R30" s="692"/>
      <c r="S30" s="926"/>
    </row>
    <row r="31" spans="1:19" x14ac:dyDescent="0.25">
      <c r="A31" s="919">
        <v>1840</v>
      </c>
      <c r="B31" s="928" t="s">
        <v>1013</v>
      </c>
      <c r="C31" s="919">
        <v>60</v>
      </c>
      <c r="D31" s="919" t="s">
        <v>1160</v>
      </c>
      <c r="E31" s="919" t="s">
        <v>1088</v>
      </c>
      <c r="F31" s="921">
        <v>148483188.84999999</v>
      </c>
      <c r="G31" s="922">
        <v>20105441.600000001</v>
      </c>
      <c r="H31" s="923">
        <v>0</v>
      </c>
      <c r="I31" s="923">
        <v>0</v>
      </c>
      <c r="J31" s="924">
        <f t="shared" si="0"/>
        <v>168588630.44999999</v>
      </c>
      <c r="K31" s="923">
        <v>-11899637.470000001</v>
      </c>
      <c r="L31" s="924">
        <v>-2726327.68</v>
      </c>
      <c r="M31" s="922">
        <v>0</v>
      </c>
      <c r="N31" s="923">
        <v>0</v>
      </c>
      <c r="O31" s="924">
        <f t="shared" si="1"/>
        <v>-14625965.15</v>
      </c>
      <c r="P31" s="925">
        <f t="shared" si="2"/>
        <v>153962665.29999998</v>
      </c>
      <c r="Q31">
        <v>1840</v>
      </c>
      <c r="R31" s="692"/>
      <c r="S31" s="926"/>
    </row>
    <row r="32" spans="1:19" x14ac:dyDescent="0.25">
      <c r="A32" s="919">
        <v>1845</v>
      </c>
      <c r="B32" s="928" t="s">
        <v>1014</v>
      </c>
      <c r="C32" s="919">
        <v>45</v>
      </c>
      <c r="D32" s="919" t="s">
        <v>1160</v>
      </c>
      <c r="E32" s="919" t="s">
        <v>1088</v>
      </c>
      <c r="F32" s="921">
        <v>353003650.09999996</v>
      </c>
      <c r="G32" s="922">
        <v>40790626.789999999</v>
      </c>
      <c r="H32" s="923">
        <v>-641172</v>
      </c>
      <c r="I32" s="923">
        <v>0</v>
      </c>
      <c r="J32" s="924">
        <f t="shared" si="0"/>
        <v>393153104.88999999</v>
      </c>
      <c r="K32" s="923">
        <v>-46510347.07</v>
      </c>
      <c r="L32" s="924">
        <v>-9069402.7100000009</v>
      </c>
      <c r="M32" s="922">
        <v>72338.860000000015</v>
      </c>
      <c r="N32" s="923">
        <v>0</v>
      </c>
      <c r="O32" s="924">
        <f t="shared" si="1"/>
        <v>-55507410.920000002</v>
      </c>
      <c r="P32" s="925">
        <f t="shared" si="2"/>
        <v>337645693.96999997</v>
      </c>
      <c r="Q32">
        <v>1845</v>
      </c>
      <c r="R32" s="692"/>
      <c r="S32" s="926"/>
    </row>
    <row r="33" spans="1:19" x14ac:dyDescent="0.25">
      <c r="A33" s="919">
        <v>1846</v>
      </c>
      <c r="B33" s="928" t="s">
        <v>1015</v>
      </c>
      <c r="C33" s="919">
        <v>20</v>
      </c>
      <c r="D33" s="919" t="s">
        <v>1160</v>
      </c>
      <c r="E33" s="919" t="s">
        <v>1088</v>
      </c>
      <c r="F33" s="921">
        <v>24226824.240000002</v>
      </c>
      <c r="G33" s="922">
        <v>3225997.66</v>
      </c>
      <c r="H33" s="923">
        <v>0</v>
      </c>
      <c r="I33" s="923">
        <v>0</v>
      </c>
      <c r="J33" s="924">
        <f t="shared" si="0"/>
        <v>27452821.900000002</v>
      </c>
      <c r="K33" s="923">
        <v>-3108096.61</v>
      </c>
      <c r="L33" s="924">
        <v>-1296926.1300000001</v>
      </c>
      <c r="M33" s="922">
        <v>0</v>
      </c>
      <c r="N33" s="923">
        <v>0</v>
      </c>
      <c r="O33" s="924">
        <f t="shared" si="1"/>
        <v>-4405022.74</v>
      </c>
      <c r="P33" s="925">
        <f t="shared" si="2"/>
        <v>23047799.160000004</v>
      </c>
      <c r="Q33">
        <v>1845</v>
      </c>
      <c r="R33" s="692"/>
      <c r="S33" s="926"/>
    </row>
    <row r="34" spans="1:19" x14ac:dyDescent="0.25">
      <c r="A34" s="919">
        <v>1849</v>
      </c>
      <c r="B34" s="928" t="s">
        <v>1017</v>
      </c>
      <c r="C34" s="919">
        <v>40</v>
      </c>
      <c r="D34" s="919" t="s">
        <v>1160</v>
      </c>
      <c r="E34" s="919" t="s">
        <v>1088</v>
      </c>
      <c r="F34" s="921">
        <v>25961234.200000007</v>
      </c>
      <c r="G34" s="922">
        <v>1646769.76</v>
      </c>
      <c r="H34" s="923">
        <v>-1292690</v>
      </c>
      <c r="I34" s="923">
        <v>0</v>
      </c>
      <c r="J34" s="924">
        <f t="shared" si="0"/>
        <v>26315313.960000008</v>
      </c>
      <c r="K34" s="923">
        <v>-4512118.1100000003</v>
      </c>
      <c r="L34" s="924">
        <v>-790057.51</v>
      </c>
      <c r="M34" s="922">
        <v>192387.30999999997</v>
      </c>
      <c r="N34" s="923">
        <v>0</v>
      </c>
      <c r="O34" s="924">
        <f t="shared" si="1"/>
        <v>-5109788.3100000005</v>
      </c>
      <c r="P34" s="925">
        <f t="shared" si="2"/>
        <v>21205525.650000006</v>
      </c>
      <c r="Q34">
        <v>1850</v>
      </c>
      <c r="R34" s="692"/>
      <c r="S34" s="926"/>
    </row>
    <row r="35" spans="1:19" x14ac:dyDescent="0.25">
      <c r="A35" s="919">
        <v>1850</v>
      </c>
      <c r="B35" s="928" t="s">
        <v>1018</v>
      </c>
      <c r="C35" s="919">
        <v>30</v>
      </c>
      <c r="D35" s="919" t="s">
        <v>1160</v>
      </c>
      <c r="E35" s="919" t="s">
        <v>1088</v>
      </c>
      <c r="F35" s="921">
        <v>167748328.93000004</v>
      </c>
      <c r="G35" s="922">
        <v>12621973.960000001</v>
      </c>
      <c r="H35" s="923">
        <v>-3544999</v>
      </c>
      <c r="I35" s="923">
        <v>0</v>
      </c>
      <c r="J35" s="924">
        <f t="shared" si="0"/>
        <v>176825303.89000005</v>
      </c>
      <c r="K35" s="923">
        <v>-40020117.689999998</v>
      </c>
      <c r="L35" s="924">
        <v>-6886830.9000000004</v>
      </c>
      <c r="M35" s="922">
        <v>991554.90000000026</v>
      </c>
      <c r="N35" s="923">
        <v>0</v>
      </c>
      <c r="O35" s="924">
        <f t="shared" si="1"/>
        <v>-45915393.689999998</v>
      </c>
      <c r="P35" s="925">
        <f t="shared" si="2"/>
        <v>130909910.20000005</v>
      </c>
      <c r="Q35">
        <v>1850</v>
      </c>
      <c r="R35" s="692"/>
      <c r="S35" s="926"/>
    </row>
    <row r="36" spans="1:19" x14ac:dyDescent="0.25">
      <c r="A36" s="919">
        <v>1855</v>
      </c>
      <c r="B36" s="928" t="s">
        <v>1019</v>
      </c>
      <c r="C36" s="919">
        <v>40</v>
      </c>
      <c r="D36" s="919" t="s">
        <v>1160</v>
      </c>
      <c r="E36" s="919" t="s">
        <v>1088</v>
      </c>
      <c r="F36" s="921">
        <v>17589558.34</v>
      </c>
      <c r="G36" s="922">
        <v>1410845.54</v>
      </c>
      <c r="H36" s="923">
        <v>0</v>
      </c>
      <c r="I36" s="923">
        <v>0</v>
      </c>
      <c r="J36" s="924">
        <f t="shared" si="0"/>
        <v>19000403.879999999</v>
      </c>
      <c r="K36" s="923">
        <v>-2445531.37</v>
      </c>
      <c r="L36" s="924">
        <v>-500681.5</v>
      </c>
      <c r="M36" s="922">
        <v>0</v>
      </c>
      <c r="N36" s="923">
        <v>0</v>
      </c>
      <c r="O36" s="924">
        <f t="shared" si="1"/>
        <v>-2946212.87</v>
      </c>
      <c r="P36" s="925">
        <f t="shared" si="2"/>
        <v>16054191.009999998</v>
      </c>
      <c r="Q36">
        <v>1855</v>
      </c>
      <c r="R36" s="692"/>
      <c r="S36" s="926"/>
    </row>
    <row r="37" spans="1:19" x14ac:dyDescent="0.25">
      <c r="A37" s="919">
        <v>1856</v>
      </c>
      <c r="B37" s="928" t="s">
        <v>221</v>
      </c>
      <c r="C37" s="919">
        <v>25</v>
      </c>
      <c r="D37" s="919" t="s">
        <v>1160</v>
      </c>
      <c r="E37" s="919" t="s">
        <v>1088</v>
      </c>
      <c r="F37" s="921">
        <v>66411509.530000001</v>
      </c>
      <c r="G37" s="922">
        <v>3634897.58</v>
      </c>
      <c r="H37" s="923">
        <v>0</v>
      </c>
      <c r="I37" s="923">
        <v>0</v>
      </c>
      <c r="J37" s="924">
        <f t="shared" si="0"/>
        <v>70046407.109999999</v>
      </c>
      <c r="K37" s="923">
        <v>-22749858.440000001</v>
      </c>
      <c r="L37" s="924">
        <v>-3295729.2600000002</v>
      </c>
      <c r="M37" s="922">
        <v>0</v>
      </c>
      <c r="N37" s="923">
        <v>0</v>
      </c>
      <c r="O37" s="924">
        <f t="shared" si="1"/>
        <v>-26045587.700000003</v>
      </c>
      <c r="P37" s="925">
        <f t="shared" si="2"/>
        <v>44000819.409999996</v>
      </c>
      <c r="Q37">
        <v>1855</v>
      </c>
      <c r="R37" s="692"/>
      <c r="S37" s="926"/>
    </row>
    <row r="38" spans="1:19" x14ac:dyDescent="0.25">
      <c r="A38" s="919">
        <v>1860</v>
      </c>
      <c r="B38" s="928" t="s">
        <v>42</v>
      </c>
      <c r="C38" s="919">
        <v>25</v>
      </c>
      <c r="D38" s="919" t="s">
        <v>1160</v>
      </c>
      <c r="E38" s="919" t="s">
        <v>1088</v>
      </c>
      <c r="F38" s="921">
        <v>16716313.59</v>
      </c>
      <c r="G38" s="922">
        <v>1650573.67</v>
      </c>
      <c r="H38" s="923">
        <v>0</v>
      </c>
      <c r="I38" s="923">
        <v>0</v>
      </c>
      <c r="J38" s="924">
        <f t="shared" si="0"/>
        <v>18366887.259999998</v>
      </c>
      <c r="K38" s="923">
        <v>-4117285.45</v>
      </c>
      <c r="L38" s="924">
        <v>-750081.70000000007</v>
      </c>
      <c r="M38" s="922">
        <v>0</v>
      </c>
      <c r="N38" s="923">
        <v>0</v>
      </c>
      <c r="O38" s="924">
        <f t="shared" si="1"/>
        <v>-4867367.1500000004</v>
      </c>
      <c r="P38" s="925">
        <f t="shared" si="2"/>
        <v>13499520.109999998</v>
      </c>
      <c r="Q38">
        <v>1860</v>
      </c>
      <c r="R38" s="692"/>
      <c r="S38" s="926"/>
    </row>
    <row r="39" spans="1:19" x14ac:dyDescent="0.25">
      <c r="A39" s="919">
        <v>1861</v>
      </c>
      <c r="B39" s="928" t="s">
        <v>234</v>
      </c>
      <c r="C39" s="919">
        <v>15</v>
      </c>
      <c r="D39" s="919" t="s">
        <v>1160</v>
      </c>
      <c r="E39" s="919" t="s">
        <v>1088</v>
      </c>
      <c r="F39" s="921">
        <v>19476676.41</v>
      </c>
      <c r="G39" s="922">
        <v>1637733.33</v>
      </c>
      <c r="H39" s="923">
        <v>-1015538.01</v>
      </c>
      <c r="I39" s="923">
        <v>0</v>
      </c>
      <c r="J39" s="924">
        <f t="shared" si="0"/>
        <v>20098871.73</v>
      </c>
      <c r="K39" s="923">
        <v>-6731572.0600000005</v>
      </c>
      <c r="L39" s="924">
        <v>-1315008.31</v>
      </c>
      <c r="M39" s="922">
        <v>682049.64</v>
      </c>
      <c r="N39" s="923">
        <v>0</v>
      </c>
      <c r="O39" s="924">
        <f t="shared" si="1"/>
        <v>-7364530.7300000014</v>
      </c>
      <c r="P39" s="925">
        <f t="shared" si="2"/>
        <v>12734341</v>
      </c>
      <c r="Q39">
        <v>1860</v>
      </c>
      <c r="R39" s="692"/>
      <c r="S39" s="926"/>
    </row>
    <row r="40" spans="1:19" x14ac:dyDescent="0.25">
      <c r="A40" s="919">
        <v>1862</v>
      </c>
      <c r="B40" s="928" t="s">
        <v>413</v>
      </c>
      <c r="C40" s="919">
        <v>15</v>
      </c>
      <c r="D40" s="919" t="s">
        <v>1160</v>
      </c>
      <c r="E40" s="919" t="s">
        <v>1088</v>
      </c>
      <c r="F40" s="921">
        <v>55100563.140000001</v>
      </c>
      <c r="G40" s="922">
        <v>1384061.68</v>
      </c>
      <c r="H40" s="923">
        <v>0</v>
      </c>
      <c r="I40" s="923">
        <v>0</v>
      </c>
      <c r="J40" s="924">
        <f t="shared" si="0"/>
        <v>56484624.82</v>
      </c>
      <c r="K40" s="923">
        <v>-25550588.27</v>
      </c>
      <c r="L40" s="924">
        <v>-4018596.31</v>
      </c>
      <c r="M40" s="922">
        <v>0</v>
      </c>
      <c r="N40" s="923">
        <v>0</v>
      </c>
      <c r="O40" s="924">
        <f t="shared" si="1"/>
        <v>-29569184.579999998</v>
      </c>
      <c r="P40" s="925">
        <f t="shared" si="2"/>
        <v>26915440.240000002</v>
      </c>
      <c r="Q40">
        <v>1860</v>
      </c>
      <c r="R40" s="692"/>
      <c r="S40" s="926"/>
    </row>
    <row r="41" spans="1:19" x14ac:dyDescent="0.25">
      <c r="A41" s="919">
        <v>1870</v>
      </c>
      <c r="B41" s="928" t="s">
        <v>1020</v>
      </c>
      <c r="C41" s="919">
        <v>12</v>
      </c>
      <c r="D41" s="919" t="s">
        <v>1160</v>
      </c>
      <c r="E41" s="919" t="s">
        <v>1088</v>
      </c>
      <c r="F41" s="921">
        <v>0</v>
      </c>
      <c r="G41" s="922">
        <v>0</v>
      </c>
      <c r="H41" s="923">
        <v>0</v>
      </c>
      <c r="I41" s="923">
        <v>0</v>
      </c>
      <c r="J41" s="924">
        <f t="shared" si="0"/>
        <v>0</v>
      </c>
      <c r="K41" s="923">
        <v>0</v>
      </c>
      <c r="L41" s="924">
        <v>0</v>
      </c>
      <c r="M41" s="922">
        <v>0</v>
      </c>
      <c r="N41" s="923">
        <v>0</v>
      </c>
      <c r="O41" s="924">
        <f t="shared" si="1"/>
        <v>0</v>
      </c>
      <c r="P41" s="925">
        <f t="shared" si="2"/>
        <v>0</v>
      </c>
      <c r="Q41">
        <v>1870</v>
      </c>
      <c r="R41" s="692"/>
      <c r="S41" s="926"/>
    </row>
    <row r="42" spans="1:19" x14ac:dyDescent="0.25">
      <c r="A42" s="919">
        <v>1875</v>
      </c>
      <c r="B42" s="928" t="s">
        <v>1021</v>
      </c>
      <c r="C42" s="919">
        <v>25</v>
      </c>
      <c r="D42" s="919" t="s">
        <v>1160</v>
      </c>
      <c r="E42" s="919" t="s">
        <v>1088</v>
      </c>
      <c r="F42" s="921">
        <v>2118900.58</v>
      </c>
      <c r="G42" s="922">
        <v>0</v>
      </c>
      <c r="H42" s="923">
        <v>0</v>
      </c>
      <c r="I42" s="923">
        <v>0</v>
      </c>
      <c r="J42" s="924">
        <f t="shared" si="0"/>
        <v>2118900.58</v>
      </c>
      <c r="K42" s="923">
        <v>-577212.80000000005</v>
      </c>
      <c r="L42" s="924">
        <v>-90578.77</v>
      </c>
      <c r="M42" s="922">
        <v>0</v>
      </c>
      <c r="N42" s="923">
        <v>0</v>
      </c>
      <c r="O42" s="924">
        <f t="shared" si="1"/>
        <v>-667791.57000000007</v>
      </c>
      <c r="P42" s="925">
        <f t="shared" si="2"/>
        <v>1451109.01</v>
      </c>
      <c r="Q42">
        <v>1875</v>
      </c>
      <c r="R42" s="692"/>
      <c r="S42" s="926"/>
    </row>
    <row r="43" spans="1:19" x14ac:dyDescent="0.25">
      <c r="A43" s="919">
        <v>1878</v>
      </c>
      <c r="B43" s="928" t="s">
        <v>1163</v>
      </c>
      <c r="C43" s="919">
        <v>15</v>
      </c>
      <c r="D43" s="919" t="s">
        <v>1160</v>
      </c>
      <c r="E43" s="919" t="s">
        <v>1088</v>
      </c>
      <c r="F43" s="921">
        <v>153.65000000000003</v>
      </c>
      <c r="G43" s="922">
        <v>29889.78</v>
      </c>
      <c r="H43" s="923">
        <v>0</v>
      </c>
      <c r="I43" s="923">
        <v>0</v>
      </c>
      <c r="J43" s="924">
        <f t="shared" si="0"/>
        <v>30043.43</v>
      </c>
      <c r="K43" s="923">
        <v>-8.83</v>
      </c>
      <c r="L43" s="924">
        <v>-818.49</v>
      </c>
      <c r="M43" s="922">
        <v>0</v>
      </c>
      <c r="N43" s="923">
        <v>0</v>
      </c>
      <c r="O43" s="924">
        <f t="shared" si="1"/>
        <v>-827.32</v>
      </c>
      <c r="P43" s="925">
        <f t="shared" si="2"/>
        <v>29216.11</v>
      </c>
      <c r="Q43">
        <v>1960</v>
      </c>
      <c r="R43" s="692"/>
      <c r="S43" s="926"/>
    </row>
    <row r="44" spans="1:19" x14ac:dyDescent="0.25">
      <c r="A44" s="919">
        <v>1885</v>
      </c>
      <c r="B44" s="928" t="s">
        <v>1023</v>
      </c>
      <c r="C44" s="919">
        <v>10</v>
      </c>
      <c r="D44" s="919" t="s">
        <v>1160</v>
      </c>
      <c r="E44" s="919" t="s">
        <v>1088</v>
      </c>
      <c r="F44" s="921">
        <v>705.13</v>
      </c>
      <c r="G44" s="922">
        <v>222418.86000000002</v>
      </c>
      <c r="H44" s="923">
        <v>0</v>
      </c>
      <c r="I44" s="923">
        <v>0</v>
      </c>
      <c r="J44" s="924">
        <f t="shared" si="0"/>
        <v>223123.99000000002</v>
      </c>
      <c r="K44" s="923">
        <v>0</v>
      </c>
      <c r="L44" s="924">
        <v>-16904.080000000002</v>
      </c>
      <c r="M44" s="922">
        <v>0</v>
      </c>
      <c r="N44" s="923">
        <v>0</v>
      </c>
      <c r="O44" s="924">
        <f t="shared" si="1"/>
        <v>-16904.080000000002</v>
      </c>
      <c r="P44" s="925">
        <f t="shared" si="2"/>
        <v>206219.91000000003</v>
      </c>
      <c r="Q44">
        <v>1960</v>
      </c>
      <c r="R44" s="692"/>
      <c r="S44" s="926"/>
    </row>
    <row r="45" spans="1:19" x14ac:dyDescent="0.25">
      <c r="A45" s="919">
        <v>1886</v>
      </c>
      <c r="B45" s="928" t="s">
        <v>1024</v>
      </c>
      <c r="C45" s="919">
        <v>10</v>
      </c>
      <c r="D45" s="919" t="s">
        <v>1160</v>
      </c>
      <c r="E45" s="919" t="s">
        <v>1088</v>
      </c>
      <c r="F45" s="921">
        <v>427723.17</v>
      </c>
      <c r="G45" s="922">
        <v>130485.95</v>
      </c>
      <c r="H45" s="923">
        <v>0</v>
      </c>
      <c r="I45" s="923">
        <v>0</v>
      </c>
      <c r="J45" s="924">
        <f t="shared" si="0"/>
        <v>558209.12</v>
      </c>
      <c r="K45" s="923">
        <v>8949.23</v>
      </c>
      <c r="L45" s="924">
        <v>-42321.73</v>
      </c>
      <c r="M45" s="922">
        <v>0</v>
      </c>
      <c r="N45" s="923">
        <v>0</v>
      </c>
      <c r="O45" s="924">
        <f t="shared" si="1"/>
        <v>-33372.5</v>
      </c>
      <c r="P45" s="925">
        <f t="shared" si="2"/>
        <v>524836.62</v>
      </c>
      <c r="Q45">
        <v>1960</v>
      </c>
      <c r="R45" s="692"/>
      <c r="S45" s="926"/>
    </row>
    <row r="46" spans="1:19" x14ac:dyDescent="0.25">
      <c r="A46" s="919">
        <v>1887</v>
      </c>
      <c r="B46" s="928" t="s">
        <v>1164</v>
      </c>
      <c r="C46" s="919">
        <v>40</v>
      </c>
      <c r="D46" s="919" t="s">
        <v>1160</v>
      </c>
      <c r="E46" s="919" t="s">
        <v>1088</v>
      </c>
      <c r="F46" s="921">
        <v>0</v>
      </c>
      <c r="G46" s="922">
        <v>0</v>
      </c>
      <c r="H46" s="923">
        <v>0</v>
      </c>
      <c r="I46" s="923">
        <v>0</v>
      </c>
      <c r="J46" s="924">
        <f t="shared" si="0"/>
        <v>0</v>
      </c>
      <c r="K46" s="923">
        <v>0</v>
      </c>
      <c r="L46" s="924">
        <v>0</v>
      </c>
      <c r="M46" s="922">
        <v>0</v>
      </c>
      <c r="N46" s="923">
        <v>0</v>
      </c>
      <c r="O46" s="924">
        <f t="shared" si="1"/>
        <v>0</v>
      </c>
      <c r="P46" s="925">
        <f t="shared" si="2"/>
        <v>0</v>
      </c>
      <c r="Q46">
        <v>1960</v>
      </c>
      <c r="R46" s="692"/>
      <c r="S46" s="926"/>
    </row>
    <row r="47" spans="1:19" x14ac:dyDescent="0.25">
      <c r="A47" s="919">
        <v>1888</v>
      </c>
      <c r="B47" s="928" t="s">
        <v>1165</v>
      </c>
      <c r="C47" s="919">
        <v>15</v>
      </c>
      <c r="D47" s="919" t="s">
        <v>1160</v>
      </c>
      <c r="E47" s="919" t="s">
        <v>1088</v>
      </c>
      <c r="F47" s="921">
        <v>11791.429999999997</v>
      </c>
      <c r="G47" s="922">
        <v>0</v>
      </c>
      <c r="H47" s="923">
        <v>0</v>
      </c>
      <c r="I47" s="923">
        <v>0</v>
      </c>
      <c r="J47" s="924">
        <f t="shared" si="0"/>
        <v>11791.429999999997</v>
      </c>
      <c r="K47" s="923">
        <v>-90.04</v>
      </c>
      <c r="L47" s="924">
        <v>-785.18000000000006</v>
      </c>
      <c r="M47" s="922">
        <v>0</v>
      </c>
      <c r="N47" s="923">
        <v>0</v>
      </c>
      <c r="O47" s="924">
        <f t="shared" si="1"/>
        <v>-875.22</v>
      </c>
      <c r="P47" s="925">
        <f t="shared" si="2"/>
        <v>10916.209999999997</v>
      </c>
      <c r="Q47">
        <v>1960</v>
      </c>
      <c r="R47" s="692"/>
      <c r="S47" s="926"/>
    </row>
    <row r="48" spans="1:19" x14ac:dyDescent="0.25">
      <c r="A48" s="919">
        <v>1891</v>
      </c>
      <c r="B48" s="928" t="s">
        <v>1166</v>
      </c>
      <c r="C48" s="919">
        <v>15</v>
      </c>
      <c r="D48" s="919" t="s">
        <v>1160</v>
      </c>
      <c r="E48" s="919" t="s">
        <v>1088</v>
      </c>
      <c r="F48" s="921">
        <v>1209708.1200000001</v>
      </c>
      <c r="G48" s="922">
        <v>1022617.47</v>
      </c>
      <c r="H48" s="923">
        <v>0</v>
      </c>
      <c r="I48" s="923">
        <v>0</v>
      </c>
      <c r="J48" s="924">
        <f t="shared" si="0"/>
        <v>2232325.59</v>
      </c>
      <c r="K48" s="923">
        <v>-93372.5</v>
      </c>
      <c r="L48" s="924">
        <v>-104281.51000000001</v>
      </c>
      <c r="M48" s="922">
        <v>0</v>
      </c>
      <c r="N48" s="923">
        <v>0</v>
      </c>
      <c r="O48" s="924">
        <f t="shared" si="1"/>
        <v>-197654.01</v>
      </c>
      <c r="P48" s="925">
        <f t="shared" si="2"/>
        <v>2034671.5799999998</v>
      </c>
      <c r="Q48">
        <v>1960</v>
      </c>
      <c r="R48" s="692"/>
      <c r="S48" s="926"/>
    </row>
    <row r="49" spans="1:19" x14ac:dyDescent="0.25">
      <c r="A49" s="919">
        <v>1892</v>
      </c>
      <c r="B49" s="928" t="s">
        <v>1167</v>
      </c>
      <c r="C49" s="919">
        <v>20</v>
      </c>
      <c r="D49" s="919" t="s">
        <v>1160</v>
      </c>
      <c r="E49" s="919" t="s">
        <v>1088</v>
      </c>
      <c r="F49" s="921">
        <v>218580.97</v>
      </c>
      <c r="G49" s="922">
        <v>63839.3</v>
      </c>
      <c r="H49" s="923">
        <v>0</v>
      </c>
      <c r="I49" s="923">
        <v>0</v>
      </c>
      <c r="J49" s="924">
        <f t="shared" si="0"/>
        <v>282420.27</v>
      </c>
      <c r="K49" s="923">
        <v>-11947.68</v>
      </c>
      <c r="L49" s="924">
        <v>-10614.82</v>
      </c>
      <c r="M49" s="922">
        <v>0</v>
      </c>
      <c r="N49" s="923">
        <v>0</v>
      </c>
      <c r="O49" s="924">
        <f t="shared" si="1"/>
        <v>-22562.5</v>
      </c>
      <c r="P49" s="925">
        <f t="shared" si="2"/>
        <v>259857.77000000002</v>
      </c>
      <c r="Q49">
        <v>1960</v>
      </c>
      <c r="R49" s="692"/>
      <c r="S49" s="926"/>
    </row>
    <row r="50" spans="1:19" x14ac:dyDescent="0.25">
      <c r="A50" s="919">
        <v>1893</v>
      </c>
      <c r="B50" s="928" t="s">
        <v>1029</v>
      </c>
      <c r="C50" s="919">
        <v>10</v>
      </c>
      <c r="D50" s="919" t="s">
        <v>1160</v>
      </c>
      <c r="E50" s="919" t="s">
        <v>1088</v>
      </c>
      <c r="F50" s="921">
        <v>27966.17</v>
      </c>
      <c r="G50" s="922">
        <v>0</v>
      </c>
      <c r="H50" s="923">
        <v>0</v>
      </c>
      <c r="I50" s="923">
        <v>0</v>
      </c>
      <c r="J50" s="924">
        <f t="shared" si="0"/>
        <v>27966.17</v>
      </c>
      <c r="K50" s="923">
        <v>-5033.76</v>
      </c>
      <c r="L50" s="924">
        <v>-3274.78</v>
      </c>
      <c r="M50" s="922">
        <v>0</v>
      </c>
      <c r="N50" s="923">
        <v>0</v>
      </c>
      <c r="O50" s="924">
        <f t="shared" si="1"/>
        <v>-8308.5400000000009</v>
      </c>
      <c r="P50" s="925">
        <f t="shared" si="2"/>
        <v>19657.629999999997</v>
      </c>
      <c r="Q50">
        <v>1960</v>
      </c>
      <c r="R50" s="692"/>
      <c r="S50" s="926"/>
    </row>
    <row r="51" spans="1:19" x14ac:dyDescent="0.25">
      <c r="A51" s="919">
        <v>1894</v>
      </c>
      <c r="B51" s="928" t="s">
        <v>1030</v>
      </c>
      <c r="C51" s="919">
        <v>10</v>
      </c>
      <c r="D51" s="919" t="s">
        <v>1160</v>
      </c>
      <c r="E51" s="919" t="s">
        <v>1088</v>
      </c>
      <c r="F51" s="921">
        <v>65254.41</v>
      </c>
      <c r="G51" s="922">
        <v>0</v>
      </c>
      <c r="H51" s="923">
        <v>0</v>
      </c>
      <c r="I51" s="923">
        <v>0</v>
      </c>
      <c r="J51" s="924">
        <f t="shared" si="0"/>
        <v>65254.41</v>
      </c>
      <c r="K51" s="923">
        <v>-11745.52</v>
      </c>
      <c r="L51" s="924">
        <v>-7641.14</v>
      </c>
      <c r="M51" s="922">
        <v>0</v>
      </c>
      <c r="N51" s="923">
        <v>0</v>
      </c>
      <c r="O51" s="924">
        <f t="shared" si="1"/>
        <v>-19386.66</v>
      </c>
      <c r="P51" s="925">
        <f t="shared" si="2"/>
        <v>45867.75</v>
      </c>
      <c r="Q51">
        <v>1960</v>
      </c>
      <c r="R51" s="692"/>
      <c r="S51" s="926"/>
    </row>
    <row r="52" spans="1:19" x14ac:dyDescent="0.25">
      <c r="A52" s="919">
        <v>1895</v>
      </c>
      <c r="B52" s="928" t="s">
        <v>1031</v>
      </c>
      <c r="C52" s="919">
        <v>20</v>
      </c>
      <c r="D52" s="919" t="s">
        <v>1160</v>
      </c>
      <c r="E52" s="919" t="s">
        <v>1088</v>
      </c>
      <c r="F52" s="921">
        <v>62291.79</v>
      </c>
      <c r="G52" s="922">
        <v>61342.01</v>
      </c>
      <c r="H52" s="923">
        <v>0</v>
      </c>
      <c r="I52" s="923">
        <v>0</v>
      </c>
      <c r="J52" s="924">
        <f t="shared" si="0"/>
        <v>123633.8</v>
      </c>
      <c r="K52" s="923">
        <v>-4048.71</v>
      </c>
      <c r="L52" s="924">
        <v>-4996.0200000000004</v>
      </c>
      <c r="M52" s="922">
        <v>0</v>
      </c>
      <c r="N52" s="923">
        <v>0</v>
      </c>
      <c r="O52" s="924">
        <f t="shared" si="1"/>
        <v>-9044.73</v>
      </c>
      <c r="P52" s="925">
        <f t="shared" si="2"/>
        <v>114589.07</v>
      </c>
      <c r="Q52">
        <v>1960</v>
      </c>
      <c r="R52" s="692"/>
      <c r="S52" s="926"/>
    </row>
    <row r="53" spans="1:19" x14ac:dyDescent="0.25">
      <c r="A53" s="919">
        <v>1898</v>
      </c>
      <c r="B53" s="928" t="s">
        <v>1168</v>
      </c>
      <c r="C53" s="919">
        <v>30</v>
      </c>
      <c r="D53" s="919" t="s">
        <v>1160</v>
      </c>
      <c r="E53" s="919" t="s">
        <v>1088</v>
      </c>
      <c r="F53" s="921">
        <v>9854.7199999999993</v>
      </c>
      <c r="G53" s="922">
        <v>0</v>
      </c>
      <c r="H53" s="923">
        <v>0</v>
      </c>
      <c r="I53" s="923">
        <v>0</v>
      </c>
      <c r="J53" s="924">
        <f t="shared" si="0"/>
        <v>9854.7199999999993</v>
      </c>
      <c r="K53" s="923">
        <v>-111.72</v>
      </c>
      <c r="L53" s="924">
        <v>-328.28000000000003</v>
      </c>
      <c r="M53" s="922">
        <v>0</v>
      </c>
      <c r="N53" s="923">
        <v>0</v>
      </c>
      <c r="O53" s="924">
        <f t="shared" si="1"/>
        <v>-440</v>
      </c>
      <c r="P53" s="925">
        <f t="shared" si="2"/>
        <v>9414.7199999999993</v>
      </c>
      <c r="Q53">
        <v>1960</v>
      </c>
      <c r="R53" s="692"/>
      <c r="S53" s="926"/>
    </row>
    <row r="54" spans="1:19" x14ac:dyDescent="0.25">
      <c r="A54" s="919">
        <v>1899</v>
      </c>
      <c r="B54" s="928" t="s">
        <v>245</v>
      </c>
      <c r="C54" s="919">
        <v>15</v>
      </c>
      <c r="D54" s="919" t="s">
        <v>1160</v>
      </c>
      <c r="E54" s="919" t="s">
        <v>1088</v>
      </c>
      <c r="F54" s="921">
        <v>10704.210000000001</v>
      </c>
      <c r="G54" s="922">
        <v>236053.4</v>
      </c>
      <c r="H54" s="923">
        <v>0</v>
      </c>
      <c r="I54" s="923">
        <v>0</v>
      </c>
      <c r="J54" s="924">
        <f t="shared" si="0"/>
        <v>246757.61</v>
      </c>
      <c r="K54" s="923">
        <v>-67.930000000000007</v>
      </c>
      <c r="L54" s="924">
        <v>-9646.11</v>
      </c>
      <c r="M54" s="922">
        <v>0</v>
      </c>
      <c r="N54" s="923">
        <v>0</v>
      </c>
      <c r="O54" s="924">
        <f t="shared" si="1"/>
        <v>-9714.0400000000009</v>
      </c>
      <c r="P54" s="925">
        <f t="shared" si="2"/>
        <v>237043.56999999998</v>
      </c>
      <c r="Q54">
        <v>1960</v>
      </c>
      <c r="R54" s="692"/>
      <c r="S54" s="926"/>
    </row>
    <row r="55" spans="1:19" x14ac:dyDescent="0.25">
      <c r="A55" s="919">
        <v>1908</v>
      </c>
      <c r="B55" s="928" t="s">
        <v>1169</v>
      </c>
      <c r="C55" s="919">
        <v>60</v>
      </c>
      <c r="D55" s="919" t="s">
        <v>1158</v>
      </c>
      <c r="E55" s="919" t="s">
        <v>1088</v>
      </c>
      <c r="F55" s="921">
        <v>27702975.780000001</v>
      </c>
      <c r="G55" s="922">
        <v>616402.78</v>
      </c>
      <c r="H55" s="923">
        <v>0</v>
      </c>
      <c r="I55" s="923">
        <v>0</v>
      </c>
      <c r="J55" s="924">
        <f t="shared" si="0"/>
        <v>28319378.560000002</v>
      </c>
      <c r="K55" s="923">
        <v>-3439469.0199999986</v>
      </c>
      <c r="L55" s="924">
        <v>-586581.72000000009</v>
      </c>
      <c r="M55" s="922">
        <v>0</v>
      </c>
      <c r="N55" s="923">
        <v>0</v>
      </c>
      <c r="O55" s="924">
        <f t="shared" si="1"/>
        <v>-4026050.7399999988</v>
      </c>
      <c r="P55" s="925">
        <f t="shared" si="2"/>
        <v>24293327.820000004</v>
      </c>
      <c r="Q55">
        <v>1908</v>
      </c>
      <c r="R55" s="692"/>
      <c r="S55" s="926"/>
    </row>
    <row r="56" spans="1:19" x14ac:dyDescent="0.25">
      <c r="A56" s="919">
        <v>2005</v>
      </c>
      <c r="B56" s="928" t="s">
        <v>1066</v>
      </c>
      <c r="C56" s="919">
        <v>60</v>
      </c>
      <c r="D56" s="919" t="s">
        <v>1160</v>
      </c>
      <c r="E56" s="919" t="s">
        <v>1088</v>
      </c>
      <c r="F56" s="921">
        <v>17549082.289999999</v>
      </c>
      <c r="G56" s="922">
        <v>0</v>
      </c>
      <c r="H56" s="923">
        <v>0</v>
      </c>
      <c r="I56" s="923">
        <v>0</v>
      </c>
      <c r="J56" s="924">
        <f>SUM(F56:I56)</f>
        <v>17549082.289999999</v>
      </c>
      <c r="K56" s="923">
        <v>-5119193.72</v>
      </c>
      <c r="L56" s="924">
        <v>-730816.58</v>
      </c>
      <c r="M56" s="922">
        <v>0</v>
      </c>
      <c r="N56" s="923">
        <v>0</v>
      </c>
      <c r="O56" s="924">
        <f t="shared" si="1"/>
        <v>-5850010.2999999998</v>
      </c>
      <c r="P56" s="925">
        <f t="shared" si="2"/>
        <v>11699071.989999998</v>
      </c>
      <c r="Q56">
        <v>2005</v>
      </c>
      <c r="R56" s="692"/>
      <c r="S56" s="926"/>
    </row>
    <row r="57" spans="1:19" x14ac:dyDescent="0.25">
      <c r="A57" s="919">
        <v>1910</v>
      </c>
      <c r="B57" s="928" t="s">
        <v>32</v>
      </c>
      <c r="C57" s="919">
        <v>10</v>
      </c>
      <c r="D57" s="919" t="s">
        <v>1158</v>
      </c>
      <c r="E57" s="919" t="s">
        <v>1088</v>
      </c>
      <c r="F57" s="921">
        <v>18637.23</v>
      </c>
      <c r="G57" s="922">
        <v>0</v>
      </c>
      <c r="H57" s="923">
        <v>0</v>
      </c>
      <c r="I57" s="923">
        <v>0</v>
      </c>
      <c r="J57" s="924">
        <f t="shared" si="0"/>
        <v>18637.23</v>
      </c>
      <c r="K57" s="923">
        <v>-6919.55</v>
      </c>
      <c r="L57" s="924">
        <v>-1872.56</v>
      </c>
      <c r="M57" s="922">
        <v>0</v>
      </c>
      <c r="N57" s="923">
        <v>0</v>
      </c>
      <c r="O57" s="924">
        <f t="shared" si="1"/>
        <v>-8792.11</v>
      </c>
      <c r="P57" s="925">
        <f t="shared" si="2"/>
        <v>9845.119999999999</v>
      </c>
      <c r="Q57">
        <v>1908</v>
      </c>
      <c r="R57" s="692"/>
      <c r="S57" s="926"/>
    </row>
    <row r="58" spans="1:19" x14ac:dyDescent="0.25">
      <c r="A58" s="919">
        <v>1911</v>
      </c>
      <c r="B58" s="928" t="s">
        <v>1035</v>
      </c>
      <c r="C58" s="919">
        <v>25</v>
      </c>
      <c r="D58" s="919" t="s">
        <v>1158</v>
      </c>
      <c r="E58" s="919" t="s">
        <v>1088</v>
      </c>
      <c r="F58" s="921">
        <v>172498.47999999998</v>
      </c>
      <c r="G58" s="922">
        <v>0</v>
      </c>
      <c r="H58" s="923">
        <v>0</v>
      </c>
      <c r="I58" s="923">
        <v>0</v>
      </c>
      <c r="J58" s="924">
        <f t="shared" si="0"/>
        <v>172498.47999999998</v>
      </c>
      <c r="K58" s="923">
        <v>-47173.69</v>
      </c>
      <c r="L58" s="924">
        <v>-6132.51</v>
      </c>
      <c r="M58" s="922">
        <v>0</v>
      </c>
      <c r="N58" s="923">
        <v>0</v>
      </c>
      <c r="O58" s="924">
        <f t="shared" si="1"/>
        <v>-53306.200000000004</v>
      </c>
      <c r="P58" s="925">
        <f t="shared" si="2"/>
        <v>119192.27999999997</v>
      </c>
      <c r="Q58">
        <v>1908</v>
      </c>
      <c r="R58" s="692"/>
      <c r="S58" s="926"/>
    </row>
    <row r="59" spans="1:19" x14ac:dyDescent="0.25">
      <c r="A59" s="919">
        <v>1912</v>
      </c>
      <c r="B59" s="928" t="s">
        <v>1036</v>
      </c>
      <c r="C59" s="919">
        <v>60</v>
      </c>
      <c r="D59" s="919" t="s">
        <v>1158</v>
      </c>
      <c r="E59" s="919" t="s">
        <v>1088</v>
      </c>
      <c r="F59" s="921">
        <v>17428691.820000004</v>
      </c>
      <c r="G59" s="922">
        <v>0</v>
      </c>
      <c r="H59" s="923">
        <v>0</v>
      </c>
      <c r="I59" s="923">
        <v>0</v>
      </c>
      <c r="J59" s="924">
        <f t="shared" si="0"/>
        <v>17428691.820000004</v>
      </c>
      <c r="K59" s="923">
        <v>-2788376.49</v>
      </c>
      <c r="L59" s="924">
        <v>-402439.08999999997</v>
      </c>
      <c r="M59" s="922">
        <v>0</v>
      </c>
      <c r="N59" s="923">
        <v>0</v>
      </c>
      <c r="O59" s="924">
        <f t="shared" si="1"/>
        <v>-3190815.58</v>
      </c>
      <c r="P59" s="925">
        <f t="shared" si="2"/>
        <v>14237876.240000004</v>
      </c>
      <c r="Q59">
        <v>1908</v>
      </c>
      <c r="R59" s="692"/>
      <c r="S59" s="926"/>
    </row>
    <row r="60" spans="1:19" x14ac:dyDescent="0.25">
      <c r="A60" s="919">
        <v>1913</v>
      </c>
      <c r="B60" s="928" t="s">
        <v>1037</v>
      </c>
      <c r="C60" s="919">
        <v>30</v>
      </c>
      <c r="D60" s="919" t="s">
        <v>1158</v>
      </c>
      <c r="E60" s="919" t="s">
        <v>1088</v>
      </c>
      <c r="F60" s="921">
        <v>2785049.54</v>
      </c>
      <c r="G60" s="922">
        <v>0</v>
      </c>
      <c r="H60" s="923">
        <v>0</v>
      </c>
      <c r="I60" s="923">
        <v>0</v>
      </c>
      <c r="J60" s="924">
        <f t="shared" si="0"/>
        <v>2785049.54</v>
      </c>
      <c r="K60" s="923">
        <v>-695661.52</v>
      </c>
      <c r="L60" s="924">
        <v>-100875.61</v>
      </c>
      <c r="M60" s="922">
        <v>0</v>
      </c>
      <c r="N60" s="923">
        <v>0</v>
      </c>
      <c r="O60" s="924">
        <f t="shared" si="1"/>
        <v>-796537.13</v>
      </c>
      <c r="P60" s="925">
        <f t="shared" si="2"/>
        <v>1988512.4100000001</v>
      </c>
      <c r="Q60">
        <v>1908</v>
      </c>
      <c r="R60" s="692"/>
      <c r="S60" s="926"/>
    </row>
    <row r="61" spans="1:19" x14ac:dyDescent="0.25">
      <c r="A61" s="919">
        <v>1914</v>
      </c>
      <c r="B61" s="928" t="s">
        <v>1038</v>
      </c>
      <c r="C61" s="919">
        <v>60</v>
      </c>
      <c r="D61" s="919" t="s">
        <v>1158</v>
      </c>
      <c r="E61" s="919" t="s">
        <v>1088</v>
      </c>
      <c r="F61" s="921">
        <v>0</v>
      </c>
      <c r="G61" s="922">
        <v>0</v>
      </c>
      <c r="H61" s="923">
        <v>0</v>
      </c>
      <c r="I61" s="923">
        <v>0</v>
      </c>
      <c r="J61" s="924">
        <f t="shared" si="0"/>
        <v>0</v>
      </c>
      <c r="K61" s="923">
        <v>0</v>
      </c>
      <c r="L61" s="924">
        <v>0</v>
      </c>
      <c r="M61" s="922">
        <v>0</v>
      </c>
      <c r="N61" s="923">
        <v>0</v>
      </c>
      <c r="O61" s="924">
        <f t="shared" si="1"/>
        <v>0</v>
      </c>
      <c r="P61" s="925">
        <f t="shared" si="2"/>
        <v>0</v>
      </c>
      <c r="Q61">
        <v>1908</v>
      </c>
      <c r="R61" s="692"/>
      <c r="S61" s="926"/>
    </row>
    <row r="62" spans="1:19" x14ac:dyDescent="0.25">
      <c r="A62" s="919">
        <v>1915</v>
      </c>
      <c r="B62" s="928" t="s">
        <v>1039</v>
      </c>
      <c r="C62" s="919">
        <v>10</v>
      </c>
      <c r="D62" s="919" t="s">
        <v>1160</v>
      </c>
      <c r="E62" s="919" t="s">
        <v>1088</v>
      </c>
      <c r="F62" s="921">
        <v>5121224.6399999987</v>
      </c>
      <c r="G62" s="922">
        <v>213859.91</v>
      </c>
      <c r="H62" s="923">
        <v>0</v>
      </c>
      <c r="I62" s="923">
        <v>0</v>
      </c>
      <c r="J62" s="924">
        <f t="shared" si="0"/>
        <v>5335084.5499999989</v>
      </c>
      <c r="K62" s="923">
        <v>-4025180.3000000003</v>
      </c>
      <c r="L62" s="924">
        <v>-429442.48</v>
      </c>
      <c r="M62" s="922">
        <v>0</v>
      </c>
      <c r="N62" s="923">
        <v>0</v>
      </c>
      <c r="O62" s="924">
        <f t="shared" si="1"/>
        <v>-4454622.78</v>
      </c>
      <c r="P62" s="925">
        <f t="shared" si="2"/>
        <v>880461.76999999862</v>
      </c>
      <c r="Q62">
        <v>1915</v>
      </c>
      <c r="R62" s="692"/>
      <c r="S62" s="926"/>
    </row>
    <row r="63" spans="1:19" x14ac:dyDescent="0.25">
      <c r="A63" s="919">
        <v>1916</v>
      </c>
      <c r="B63" s="928" t="s">
        <v>1040</v>
      </c>
      <c r="C63" s="919">
        <v>60</v>
      </c>
      <c r="D63" s="919" t="s">
        <v>1158</v>
      </c>
      <c r="E63" s="919" t="s">
        <v>1088</v>
      </c>
      <c r="F63" s="921">
        <v>0</v>
      </c>
      <c r="G63" s="922">
        <v>0</v>
      </c>
      <c r="H63" s="923">
        <v>0</v>
      </c>
      <c r="I63" s="923">
        <v>0</v>
      </c>
      <c r="J63" s="924">
        <f t="shared" si="0"/>
        <v>0</v>
      </c>
      <c r="K63" s="923">
        <v>0</v>
      </c>
      <c r="L63" s="924">
        <v>0</v>
      </c>
      <c r="M63" s="922">
        <v>0</v>
      </c>
      <c r="N63" s="923">
        <v>0</v>
      </c>
      <c r="O63" s="924">
        <f t="shared" si="1"/>
        <v>0</v>
      </c>
      <c r="P63" s="925">
        <f t="shared" si="2"/>
        <v>0</v>
      </c>
      <c r="Q63">
        <v>1908</v>
      </c>
      <c r="R63" s="692"/>
      <c r="S63" s="926"/>
    </row>
    <row r="64" spans="1:19" x14ac:dyDescent="0.25">
      <c r="A64" s="919">
        <v>1920</v>
      </c>
      <c r="B64" s="928" t="s">
        <v>1041</v>
      </c>
      <c r="C64" s="919">
        <v>5</v>
      </c>
      <c r="D64" s="919" t="s">
        <v>1160</v>
      </c>
      <c r="E64" s="919" t="s">
        <v>1088</v>
      </c>
      <c r="F64" s="921">
        <v>9.313225537987968E-12</v>
      </c>
      <c r="G64" s="922">
        <v>0</v>
      </c>
      <c r="H64" s="923">
        <v>0</v>
      </c>
      <c r="I64" s="923">
        <v>0</v>
      </c>
      <c r="J64" s="924">
        <f t="shared" si="0"/>
        <v>9.313225537987968E-12</v>
      </c>
      <c r="K64" s="923">
        <v>0</v>
      </c>
      <c r="L64" s="924">
        <v>0</v>
      </c>
      <c r="M64" s="922">
        <v>0</v>
      </c>
      <c r="N64" s="923">
        <v>0</v>
      </c>
      <c r="O64" s="924">
        <f t="shared" si="1"/>
        <v>0</v>
      </c>
      <c r="P64" s="925">
        <f t="shared" si="2"/>
        <v>9.313225537987968E-12</v>
      </c>
      <c r="Q64">
        <v>1920</v>
      </c>
      <c r="R64" s="692"/>
      <c r="S64" s="926"/>
    </row>
    <row r="65" spans="1:19" x14ac:dyDescent="0.25">
      <c r="A65" s="919">
        <v>1921</v>
      </c>
      <c r="B65" s="928" t="s">
        <v>1042</v>
      </c>
      <c r="C65" s="919">
        <v>4</v>
      </c>
      <c r="D65" s="919" t="s">
        <v>1160</v>
      </c>
      <c r="E65" s="919" t="s">
        <v>1088</v>
      </c>
      <c r="F65" s="921">
        <v>3584525.58</v>
      </c>
      <c r="G65" s="922">
        <v>740937.6</v>
      </c>
      <c r="H65" s="923">
        <v>0</v>
      </c>
      <c r="I65" s="923">
        <v>0</v>
      </c>
      <c r="J65" s="924">
        <f t="shared" si="0"/>
        <v>4325463.18</v>
      </c>
      <c r="K65" s="923">
        <v>-2642348.2799999998</v>
      </c>
      <c r="L65" s="924">
        <v>-372725.38</v>
      </c>
      <c r="M65" s="922">
        <v>0</v>
      </c>
      <c r="N65" s="923">
        <v>0</v>
      </c>
      <c r="O65" s="924">
        <f t="shared" si="1"/>
        <v>-3015073.6599999997</v>
      </c>
      <c r="P65" s="925">
        <f t="shared" si="2"/>
        <v>1310389.52</v>
      </c>
      <c r="Q65">
        <v>1920</v>
      </c>
      <c r="R65" s="692"/>
      <c r="S65" s="926"/>
    </row>
    <row r="66" spans="1:19" x14ac:dyDescent="0.25">
      <c r="A66" s="919">
        <v>1922</v>
      </c>
      <c r="B66" s="928" t="s">
        <v>1043</v>
      </c>
      <c r="C66" s="919">
        <v>5</v>
      </c>
      <c r="D66" s="919" t="s">
        <v>1160</v>
      </c>
      <c r="E66" s="919" t="s">
        <v>1088</v>
      </c>
      <c r="F66" s="921">
        <v>9520499.4399999995</v>
      </c>
      <c r="G66" s="922">
        <v>1309448.22</v>
      </c>
      <c r="H66" s="923">
        <v>0</v>
      </c>
      <c r="I66" s="923">
        <v>0</v>
      </c>
      <c r="J66" s="924">
        <f t="shared" si="0"/>
        <v>10829947.66</v>
      </c>
      <c r="K66" s="923">
        <v>-6704312.5099999998</v>
      </c>
      <c r="L66" s="924">
        <v>-1473103.12</v>
      </c>
      <c r="M66" s="922">
        <v>0</v>
      </c>
      <c r="N66" s="923">
        <v>0</v>
      </c>
      <c r="O66" s="924">
        <f t="shared" si="1"/>
        <v>-8177415.6299999999</v>
      </c>
      <c r="P66" s="925">
        <f t="shared" si="2"/>
        <v>2652532.0300000003</v>
      </c>
      <c r="Q66">
        <v>1920</v>
      </c>
      <c r="R66" s="692"/>
      <c r="S66" s="926"/>
    </row>
    <row r="67" spans="1:19" x14ac:dyDescent="0.25">
      <c r="A67" s="919">
        <v>1923</v>
      </c>
      <c r="B67" s="928" t="s">
        <v>1044</v>
      </c>
      <c r="C67" s="919">
        <v>5</v>
      </c>
      <c r="D67" s="919" t="s">
        <v>1160</v>
      </c>
      <c r="E67" s="919" t="s">
        <v>1088</v>
      </c>
      <c r="F67" s="921">
        <v>627159.84000000008</v>
      </c>
      <c r="G67" s="922">
        <v>110889.76000000001</v>
      </c>
      <c r="H67" s="923">
        <v>0</v>
      </c>
      <c r="I67" s="923">
        <v>0</v>
      </c>
      <c r="J67" s="924">
        <f t="shared" si="0"/>
        <v>738049.60000000009</v>
      </c>
      <c r="K67" s="923">
        <v>-551627.61</v>
      </c>
      <c r="L67" s="924">
        <v>-63828.14</v>
      </c>
      <c r="M67" s="922">
        <v>0</v>
      </c>
      <c r="N67" s="923">
        <v>0</v>
      </c>
      <c r="O67" s="924">
        <f t="shared" si="1"/>
        <v>-615455.75</v>
      </c>
      <c r="P67" s="925">
        <f t="shared" si="2"/>
        <v>122593.85000000009</v>
      </c>
      <c r="Q67">
        <v>1920</v>
      </c>
      <c r="R67" s="692"/>
      <c r="S67" s="926"/>
    </row>
    <row r="68" spans="1:19" x14ac:dyDescent="0.25">
      <c r="A68" s="919">
        <v>1924</v>
      </c>
      <c r="B68" s="928" t="s">
        <v>1045</v>
      </c>
      <c r="C68" s="919">
        <v>6</v>
      </c>
      <c r="D68" s="919" t="s">
        <v>1160</v>
      </c>
      <c r="E68" s="919" t="s">
        <v>1088</v>
      </c>
      <c r="F68" s="921">
        <v>1910329.11</v>
      </c>
      <c r="G68" s="922">
        <v>243564.42</v>
      </c>
      <c r="H68" s="923">
        <v>0</v>
      </c>
      <c r="I68" s="923">
        <v>0</v>
      </c>
      <c r="J68" s="924">
        <f t="shared" si="0"/>
        <v>2153893.5300000003</v>
      </c>
      <c r="K68" s="923">
        <v>-1605611.12</v>
      </c>
      <c r="L68" s="924">
        <v>-136764.22</v>
      </c>
      <c r="M68" s="922">
        <v>0</v>
      </c>
      <c r="N68" s="923">
        <v>0</v>
      </c>
      <c r="O68" s="924">
        <f t="shared" si="1"/>
        <v>-1742375.34</v>
      </c>
      <c r="P68" s="925">
        <f t="shared" si="2"/>
        <v>411518.19000000018</v>
      </c>
      <c r="Q68">
        <v>1920</v>
      </c>
      <c r="R68" s="692"/>
      <c r="S68" s="926"/>
    </row>
    <row r="69" spans="1:19" x14ac:dyDescent="0.25">
      <c r="A69" s="919">
        <v>1930</v>
      </c>
      <c r="B69" s="928" t="s">
        <v>952</v>
      </c>
      <c r="C69" s="919">
        <v>7</v>
      </c>
      <c r="D69" s="919" t="s">
        <v>1160</v>
      </c>
      <c r="E69" s="919" t="s">
        <v>1088</v>
      </c>
      <c r="F69" s="921">
        <v>8760607.5500000007</v>
      </c>
      <c r="G69" s="922">
        <v>1291562.24</v>
      </c>
      <c r="H69" s="923">
        <v>-309313.58</v>
      </c>
      <c r="I69" s="923">
        <v>0</v>
      </c>
      <c r="J69" s="924">
        <f t="shared" si="0"/>
        <v>9742856.2100000009</v>
      </c>
      <c r="K69" s="923">
        <v>-6185545.3499999996</v>
      </c>
      <c r="L69" s="924">
        <v>-966698.77</v>
      </c>
      <c r="M69" s="922">
        <v>309313.58</v>
      </c>
      <c r="N69" s="923">
        <v>0</v>
      </c>
      <c r="O69" s="924">
        <f t="shared" si="1"/>
        <v>-6842930.5399999991</v>
      </c>
      <c r="P69" s="925">
        <f t="shared" si="2"/>
        <v>2899925.6700000018</v>
      </c>
      <c r="Q69">
        <v>1930</v>
      </c>
      <c r="R69" s="692"/>
      <c r="S69" s="926"/>
    </row>
    <row r="70" spans="1:19" x14ac:dyDescent="0.25">
      <c r="A70" s="919">
        <v>1931</v>
      </c>
      <c r="B70" s="928" t="s">
        <v>1050</v>
      </c>
      <c r="C70" s="919">
        <v>12</v>
      </c>
      <c r="D70" s="919" t="s">
        <v>1160</v>
      </c>
      <c r="E70" s="919" t="s">
        <v>1088</v>
      </c>
      <c r="F70" s="921">
        <v>8699002.8499999996</v>
      </c>
      <c r="G70" s="922">
        <v>1294220.81</v>
      </c>
      <c r="H70" s="923">
        <v>0</v>
      </c>
      <c r="I70" s="923">
        <v>0</v>
      </c>
      <c r="J70" s="924">
        <f t="shared" si="0"/>
        <v>9993223.6600000001</v>
      </c>
      <c r="K70" s="923">
        <v>-4506365.99</v>
      </c>
      <c r="L70" s="924">
        <v>-841294.23</v>
      </c>
      <c r="M70" s="922">
        <v>0</v>
      </c>
      <c r="N70" s="923">
        <v>0</v>
      </c>
      <c r="O70" s="924">
        <f t="shared" si="1"/>
        <v>-5347660.2200000007</v>
      </c>
      <c r="P70" s="925">
        <f t="shared" si="2"/>
        <v>4645563.4399999995</v>
      </c>
      <c r="Q70">
        <v>1930</v>
      </c>
      <c r="R70" s="692"/>
      <c r="S70" s="926"/>
    </row>
    <row r="71" spans="1:19" x14ac:dyDescent="0.25">
      <c r="A71" s="919">
        <v>1932</v>
      </c>
      <c r="B71" s="928" t="s">
        <v>1051</v>
      </c>
      <c r="C71" s="919">
        <v>22</v>
      </c>
      <c r="D71" s="919" t="s">
        <v>1160</v>
      </c>
      <c r="E71" s="919" t="s">
        <v>1088</v>
      </c>
      <c r="F71" s="921">
        <v>195040.75</v>
      </c>
      <c r="G71" s="922">
        <v>48675.26</v>
      </c>
      <c r="H71" s="923">
        <v>0</v>
      </c>
      <c r="I71" s="923">
        <v>0</v>
      </c>
      <c r="J71" s="924">
        <f t="shared" si="0"/>
        <v>243716.01</v>
      </c>
      <c r="K71" s="923">
        <v>-53095.93</v>
      </c>
      <c r="L71" s="924">
        <v>-10412.030000000001</v>
      </c>
      <c r="M71" s="922">
        <v>0</v>
      </c>
      <c r="N71" s="923">
        <v>0</v>
      </c>
      <c r="O71" s="924">
        <f t="shared" si="1"/>
        <v>-63507.96</v>
      </c>
      <c r="P71" s="925">
        <f t="shared" si="2"/>
        <v>180208.05000000002</v>
      </c>
      <c r="Q71">
        <v>1930</v>
      </c>
      <c r="R71" s="692"/>
      <c r="S71" s="926"/>
    </row>
    <row r="72" spans="1:19" x14ac:dyDescent="0.25">
      <c r="A72" s="919">
        <v>1935</v>
      </c>
      <c r="B72" s="928" t="s">
        <v>49</v>
      </c>
      <c r="C72" s="919">
        <v>10</v>
      </c>
      <c r="D72" s="919" t="s">
        <v>1160</v>
      </c>
      <c r="E72" s="919" t="s">
        <v>1088</v>
      </c>
      <c r="F72" s="921">
        <v>202064.58000000002</v>
      </c>
      <c r="G72" s="922">
        <v>0</v>
      </c>
      <c r="H72" s="923">
        <v>0</v>
      </c>
      <c r="I72" s="923">
        <v>0</v>
      </c>
      <c r="J72" s="924">
        <f t="shared" si="0"/>
        <v>202064.58000000002</v>
      </c>
      <c r="K72" s="923">
        <v>-67550.06</v>
      </c>
      <c r="L72" s="924">
        <v>-19867.920000000002</v>
      </c>
      <c r="M72" s="922">
        <v>0</v>
      </c>
      <c r="N72" s="923">
        <v>0</v>
      </c>
      <c r="O72" s="924">
        <f t="shared" si="1"/>
        <v>-87417.98</v>
      </c>
      <c r="P72" s="925">
        <f t="shared" si="2"/>
        <v>114646.60000000002</v>
      </c>
      <c r="Q72">
        <v>1935</v>
      </c>
      <c r="R72" s="692"/>
      <c r="S72" s="926"/>
    </row>
    <row r="73" spans="1:19" x14ac:dyDescent="0.25">
      <c r="A73" s="919">
        <v>1940</v>
      </c>
      <c r="B73" s="928" t="s">
        <v>1052</v>
      </c>
      <c r="C73" s="919">
        <v>10</v>
      </c>
      <c r="D73" s="919" t="s">
        <v>1160</v>
      </c>
      <c r="E73" s="919" t="s">
        <v>1088</v>
      </c>
      <c r="F73" s="921">
        <v>5413984.5999999996</v>
      </c>
      <c r="G73" s="922">
        <v>121311.12</v>
      </c>
      <c r="H73" s="923">
        <v>0</v>
      </c>
      <c r="I73" s="923">
        <v>0</v>
      </c>
      <c r="J73" s="924">
        <f t="shared" ref="J73:J86" si="3">SUM(F73:I73)</f>
        <v>5535295.7199999997</v>
      </c>
      <c r="K73" s="923">
        <v>-3059018.6</v>
      </c>
      <c r="L73" s="924">
        <v>-452641.82</v>
      </c>
      <c r="M73" s="922">
        <v>0</v>
      </c>
      <c r="N73" s="923">
        <v>0</v>
      </c>
      <c r="O73" s="924">
        <f t="shared" ref="O73:O86" si="4">SUM(K73:N73)</f>
        <v>-3511660.42</v>
      </c>
      <c r="P73" s="925">
        <f t="shared" ref="P73:P86" si="5">J73+O73</f>
        <v>2023635.2999999998</v>
      </c>
      <c r="Q73">
        <v>1940</v>
      </c>
      <c r="R73" s="692"/>
      <c r="S73" s="926"/>
    </row>
    <row r="74" spans="1:19" ht="26.25" x14ac:dyDescent="0.25">
      <c r="A74" s="919">
        <v>1955</v>
      </c>
      <c r="B74" s="929" t="s">
        <v>686</v>
      </c>
      <c r="C74" s="930">
        <v>6</v>
      </c>
      <c r="D74" s="919" t="s">
        <v>1160</v>
      </c>
      <c r="E74" s="919" t="s">
        <v>1088</v>
      </c>
      <c r="F74" s="921">
        <v>2343765.8799999994</v>
      </c>
      <c r="G74" s="922">
        <v>180184.36</v>
      </c>
      <c r="H74" s="923">
        <v>-1167.3600000000001</v>
      </c>
      <c r="I74" s="923">
        <v>0</v>
      </c>
      <c r="J74" s="924">
        <f t="shared" si="3"/>
        <v>2522782.8799999994</v>
      </c>
      <c r="K74" s="923">
        <v>-2043449.81</v>
      </c>
      <c r="L74" s="924">
        <v>-128685.88</v>
      </c>
      <c r="M74" s="922">
        <v>0</v>
      </c>
      <c r="N74" s="923">
        <v>0</v>
      </c>
      <c r="O74" s="924">
        <f t="shared" si="4"/>
        <v>-2172135.69</v>
      </c>
      <c r="P74" s="925">
        <f t="shared" si="5"/>
        <v>350647.18999999948</v>
      </c>
      <c r="Q74">
        <v>1955</v>
      </c>
      <c r="R74" s="692"/>
      <c r="S74" s="926"/>
    </row>
    <row r="75" spans="1:19" ht="26.25" x14ac:dyDescent="0.25">
      <c r="A75" s="919">
        <v>1956</v>
      </c>
      <c r="B75" s="929" t="s">
        <v>1053</v>
      </c>
      <c r="C75" s="930">
        <v>3</v>
      </c>
      <c r="D75" s="919" t="s">
        <v>1160</v>
      </c>
      <c r="E75" s="919" t="s">
        <v>1088</v>
      </c>
      <c r="F75" s="921">
        <v>58854.07</v>
      </c>
      <c r="G75" s="922">
        <v>1272.1100000000001</v>
      </c>
      <c r="H75" s="923">
        <v>0</v>
      </c>
      <c r="I75" s="923">
        <v>0</v>
      </c>
      <c r="J75" s="924">
        <f t="shared" si="3"/>
        <v>60126.18</v>
      </c>
      <c r="K75" s="923">
        <v>-58854.07</v>
      </c>
      <c r="L75" s="924">
        <v>-322.86</v>
      </c>
      <c r="M75" s="922">
        <v>0</v>
      </c>
      <c r="N75" s="923">
        <v>0</v>
      </c>
      <c r="O75" s="924">
        <f t="shared" si="4"/>
        <v>-59176.93</v>
      </c>
      <c r="P75" s="925">
        <f t="shared" si="5"/>
        <v>949.25</v>
      </c>
      <c r="Q75">
        <v>1955</v>
      </c>
      <c r="R75" s="692"/>
      <c r="S75" s="926"/>
    </row>
    <row r="76" spans="1:19" x14ac:dyDescent="0.25">
      <c r="A76" s="919">
        <v>1960</v>
      </c>
      <c r="B76" s="929" t="s">
        <v>1054</v>
      </c>
      <c r="C76" s="930">
        <v>0</v>
      </c>
      <c r="D76" s="919" t="s">
        <v>1160</v>
      </c>
      <c r="E76" s="919" t="s">
        <v>1088</v>
      </c>
      <c r="F76" s="921">
        <v>0</v>
      </c>
      <c r="G76" s="922">
        <v>0</v>
      </c>
      <c r="H76" s="923">
        <v>0</v>
      </c>
      <c r="I76" s="923">
        <v>0</v>
      </c>
      <c r="J76" s="924">
        <f t="shared" si="3"/>
        <v>0</v>
      </c>
      <c r="K76" s="923">
        <v>0</v>
      </c>
      <c r="L76" s="924">
        <v>0</v>
      </c>
      <c r="M76" s="922">
        <v>0</v>
      </c>
      <c r="N76" s="923">
        <v>0</v>
      </c>
      <c r="O76" s="924">
        <f t="shared" si="4"/>
        <v>0</v>
      </c>
      <c r="P76" s="925">
        <f t="shared" si="5"/>
        <v>0</v>
      </c>
      <c r="Q76">
        <v>1960</v>
      </c>
      <c r="R76" s="692"/>
      <c r="S76" s="926"/>
    </row>
    <row r="77" spans="1:19" x14ac:dyDescent="0.25">
      <c r="A77" s="919">
        <v>1961</v>
      </c>
      <c r="B77" s="928" t="s">
        <v>1055</v>
      </c>
      <c r="C77" s="919">
        <v>0</v>
      </c>
      <c r="D77" s="919" t="s">
        <v>1160</v>
      </c>
      <c r="E77" s="919" t="s">
        <v>1088</v>
      </c>
      <c r="F77" s="921">
        <v>0</v>
      </c>
      <c r="G77" s="922">
        <v>0</v>
      </c>
      <c r="H77" s="923">
        <v>0</v>
      </c>
      <c r="I77" s="923">
        <v>0</v>
      </c>
      <c r="J77" s="924">
        <f t="shared" si="3"/>
        <v>0</v>
      </c>
      <c r="K77" s="923">
        <v>0</v>
      </c>
      <c r="L77" s="924">
        <v>0</v>
      </c>
      <c r="M77" s="922">
        <v>0</v>
      </c>
      <c r="N77" s="923">
        <v>0</v>
      </c>
      <c r="O77" s="924">
        <f t="shared" si="4"/>
        <v>0</v>
      </c>
      <c r="P77" s="925">
        <f t="shared" si="5"/>
        <v>0</v>
      </c>
      <c r="Q77">
        <v>1961</v>
      </c>
      <c r="R77" s="692"/>
      <c r="S77" s="926"/>
    </row>
    <row r="78" spans="1:19" x14ac:dyDescent="0.25">
      <c r="A78" s="919">
        <v>1965</v>
      </c>
      <c r="B78" s="928" t="s">
        <v>1056</v>
      </c>
      <c r="C78" s="919">
        <v>0</v>
      </c>
      <c r="D78" s="919" t="s">
        <v>1160</v>
      </c>
      <c r="E78" s="919" t="s">
        <v>1088</v>
      </c>
      <c r="F78" s="921">
        <v>0</v>
      </c>
      <c r="G78" s="922">
        <v>0</v>
      </c>
      <c r="H78" s="923">
        <v>0</v>
      </c>
      <c r="I78" s="923">
        <v>0</v>
      </c>
      <c r="J78" s="924">
        <f t="shared" si="3"/>
        <v>0</v>
      </c>
      <c r="K78" s="923">
        <v>0</v>
      </c>
      <c r="L78" s="924">
        <v>0</v>
      </c>
      <c r="M78" s="922">
        <v>0</v>
      </c>
      <c r="N78" s="923">
        <v>0</v>
      </c>
      <c r="O78" s="924">
        <f t="shared" si="4"/>
        <v>0</v>
      </c>
      <c r="P78" s="925">
        <f t="shared" si="5"/>
        <v>0</v>
      </c>
      <c r="Q78">
        <v>1965</v>
      </c>
      <c r="R78" s="692"/>
      <c r="S78" s="926"/>
    </row>
    <row r="79" spans="1:19" x14ac:dyDescent="0.25">
      <c r="A79" s="919">
        <v>1980</v>
      </c>
      <c r="B79" s="928" t="s">
        <v>1057</v>
      </c>
      <c r="C79" s="919">
        <v>15</v>
      </c>
      <c r="D79" s="919" t="s">
        <v>1160</v>
      </c>
      <c r="E79" s="919" t="s">
        <v>1088</v>
      </c>
      <c r="F79" s="921">
        <v>3985565.5200000005</v>
      </c>
      <c r="G79" s="922">
        <v>165260.35</v>
      </c>
      <c r="H79" s="923">
        <v>0</v>
      </c>
      <c r="I79" s="923">
        <v>0</v>
      </c>
      <c r="J79" s="924">
        <f t="shared" si="3"/>
        <v>4150825.8700000006</v>
      </c>
      <c r="K79" s="923">
        <v>-1532391.67</v>
      </c>
      <c r="L79" s="924">
        <v>-262139.95</v>
      </c>
      <c r="M79" s="922">
        <v>0</v>
      </c>
      <c r="N79" s="923">
        <v>0</v>
      </c>
      <c r="O79" s="924">
        <f t="shared" si="4"/>
        <v>-1794531.6199999999</v>
      </c>
      <c r="P79" s="925">
        <f t="shared" si="5"/>
        <v>2356294.2500000009</v>
      </c>
      <c r="Q79">
        <v>1980</v>
      </c>
      <c r="R79" s="692"/>
      <c r="S79" s="926"/>
    </row>
    <row r="80" spans="1:19" x14ac:dyDescent="0.25">
      <c r="A80" s="919">
        <v>1981</v>
      </c>
      <c r="B80" s="928" t="s">
        <v>1058</v>
      </c>
      <c r="C80" s="919">
        <v>15</v>
      </c>
      <c r="D80" s="919" t="s">
        <v>1160</v>
      </c>
      <c r="E80" s="919" t="s">
        <v>1088</v>
      </c>
      <c r="F80" s="921">
        <v>9580136.540000001</v>
      </c>
      <c r="G80" s="922">
        <v>380735.95</v>
      </c>
      <c r="H80" s="923">
        <v>0</v>
      </c>
      <c r="I80" s="923">
        <v>0</v>
      </c>
      <c r="J80" s="924">
        <f t="shared" si="3"/>
        <v>9960872.4900000002</v>
      </c>
      <c r="K80" s="923">
        <v>-5069695.3600000013</v>
      </c>
      <c r="L80" s="924">
        <v>-697941.93</v>
      </c>
      <c r="M80" s="922">
        <v>0</v>
      </c>
      <c r="N80" s="923">
        <v>0</v>
      </c>
      <c r="O80" s="924">
        <f t="shared" si="4"/>
        <v>-5767637.290000001</v>
      </c>
      <c r="P80" s="925">
        <f t="shared" si="5"/>
        <v>4193235.1999999993</v>
      </c>
      <c r="Q80">
        <v>1980</v>
      </c>
      <c r="R80" s="692"/>
      <c r="S80" s="926"/>
    </row>
    <row r="81" spans="1:19" x14ac:dyDescent="0.25">
      <c r="A81" s="919">
        <v>1982</v>
      </c>
      <c r="B81" s="928" t="s">
        <v>1059</v>
      </c>
      <c r="C81" s="919">
        <v>10</v>
      </c>
      <c r="D81" s="919" t="s">
        <v>1160</v>
      </c>
      <c r="E81" s="919" t="s">
        <v>1088</v>
      </c>
      <c r="F81" s="921">
        <v>917303.6</v>
      </c>
      <c r="G81" s="922">
        <v>47448.270000000004</v>
      </c>
      <c r="H81" s="923">
        <v>0</v>
      </c>
      <c r="I81" s="923">
        <v>0</v>
      </c>
      <c r="J81" s="924">
        <f t="shared" si="3"/>
        <v>964751.87</v>
      </c>
      <c r="K81" s="923">
        <v>-607358.47</v>
      </c>
      <c r="L81" s="924">
        <v>-59242.74</v>
      </c>
      <c r="M81" s="922">
        <v>0</v>
      </c>
      <c r="N81" s="923">
        <v>0</v>
      </c>
      <c r="O81" s="924">
        <f t="shared" si="4"/>
        <v>-666601.21</v>
      </c>
      <c r="P81" s="925">
        <f t="shared" si="5"/>
        <v>298150.66000000003</v>
      </c>
      <c r="Q81">
        <v>1980</v>
      </c>
      <c r="R81" s="692"/>
      <c r="S81" s="926"/>
    </row>
    <row r="82" spans="1:19" x14ac:dyDescent="0.25">
      <c r="A82" s="919">
        <v>1985</v>
      </c>
      <c r="B82" s="928" t="s">
        <v>1060</v>
      </c>
      <c r="C82" s="919">
        <v>10</v>
      </c>
      <c r="D82" s="919" t="s">
        <v>1160</v>
      </c>
      <c r="E82" s="919" t="s">
        <v>1088</v>
      </c>
      <c r="F82" s="921">
        <v>0</v>
      </c>
      <c r="G82" s="922">
        <v>0</v>
      </c>
      <c r="H82" s="923">
        <v>0</v>
      </c>
      <c r="I82" s="923">
        <v>0</v>
      </c>
      <c r="J82" s="924">
        <f t="shared" si="3"/>
        <v>0</v>
      </c>
      <c r="K82" s="923">
        <v>0</v>
      </c>
      <c r="L82" s="924">
        <v>0</v>
      </c>
      <c r="M82" s="922">
        <v>0</v>
      </c>
      <c r="N82" s="923">
        <v>0</v>
      </c>
      <c r="O82" s="924">
        <f t="shared" si="4"/>
        <v>0</v>
      </c>
      <c r="P82" s="925">
        <f t="shared" si="5"/>
        <v>0</v>
      </c>
      <c r="Q82">
        <v>1980</v>
      </c>
      <c r="R82" s="692"/>
      <c r="S82" s="926"/>
    </row>
    <row r="83" spans="1:19" x14ac:dyDescent="0.25">
      <c r="A83" s="919">
        <v>1995</v>
      </c>
      <c r="B83" s="928" t="s">
        <v>1062</v>
      </c>
      <c r="C83" s="919">
        <v>37.5</v>
      </c>
      <c r="D83" s="919" t="s">
        <v>1160</v>
      </c>
      <c r="E83" s="919" t="s">
        <v>1088</v>
      </c>
      <c r="F83" s="921">
        <v>-208236778.01000002</v>
      </c>
      <c r="G83" s="922">
        <v>0</v>
      </c>
      <c r="H83" s="923">
        <v>1579661</v>
      </c>
      <c r="I83" s="923">
        <v>0</v>
      </c>
      <c r="J83" s="924">
        <f t="shared" si="3"/>
        <v>-206657117.01000002</v>
      </c>
      <c r="K83" s="923">
        <v>46444137.5</v>
      </c>
      <c r="L83" s="924">
        <v>6567673.0099999998</v>
      </c>
      <c r="M83" s="922">
        <v>-456972.65999999986</v>
      </c>
      <c r="N83" s="923">
        <v>0</v>
      </c>
      <c r="O83" s="924">
        <f t="shared" si="4"/>
        <v>52554837.850000001</v>
      </c>
      <c r="P83" s="925">
        <f t="shared" si="5"/>
        <v>-154102279.16000003</v>
      </c>
      <c r="Q83">
        <v>1995</v>
      </c>
      <c r="R83" s="692"/>
      <c r="S83" s="926"/>
    </row>
    <row r="84" spans="1:19" x14ac:dyDescent="0.25">
      <c r="A84" s="919" t="s">
        <v>61</v>
      </c>
      <c r="B84" s="928" t="s">
        <v>1170</v>
      </c>
      <c r="C84" s="919">
        <v>37.5</v>
      </c>
      <c r="D84" s="919" t="s">
        <v>1160</v>
      </c>
      <c r="E84" s="919" t="s">
        <v>1088</v>
      </c>
      <c r="F84" s="921">
        <v>-1026989.5</v>
      </c>
      <c r="G84" s="922"/>
      <c r="H84" s="923"/>
      <c r="I84" s="923"/>
      <c r="J84" s="924">
        <f t="shared" si="3"/>
        <v>-1026989.5</v>
      </c>
      <c r="K84" s="923">
        <v>269270</v>
      </c>
      <c r="L84" s="924">
        <v>41079.4</v>
      </c>
      <c r="M84" s="922"/>
      <c r="N84" s="923"/>
      <c r="O84" s="924">
        <f t="shared" si="4"/>
        <v>310349.40000000002</v>
      </c>
      <c r="P84" s="925">
        <f t="shared" si="5"/>
        <v>-716640.1</v>
      </c>
      <c r="Q84" t="s">
        <v>61</v>
      </c>
      <c r="R84" s="692"/>
      <c r="S84" s="926"/>
    </row>
    <row r="85" spans="1:19" x14ac:dyDescent="0.25">
      <c r="A85" s="919">
        <v>2055</v>
      </c>
      <c r="B85" s="928" t="s">
        <v>1068</v>
      </c>
      <c r="C85" s="919" t="s">
        <v>1069</v>
      </c>
      <c r="D85" s="919" t="s">
        <v>1070</v>
      </c>
      <c r="E85" s="919" t="s">
        <v>1088</v>
      </c>
      <c r="F85" s="921">
        <v>70731615.379999995</v>
      </c>
      <c r="G85" s="922">
        <v>-15326475.509999996</v>
      </c>
      <c r="H85" s="923">
        <v>0</v>
      </c>
      <c r="I85" s="923">
        <v>0</v>
      </c>
      <c r="J85" s="924">
        <f t="shared" si="3"/>
        <v>55405139.869999997</v>
      </c>
      <c r="K85" s="923">
        <v>0</v>
      </c>
      <c r="L85" s="924">
        <v>0</v>
      </c>
      <c r="M85" s="922">
        <v>0</v>
      </c>
      <c r="N85" s="923">
        <v>0</v>
      </c>
      <c r="O85" s="924">
        <f t="shared" si="4"/>
        <v>0</v>
      </c>
      <c r="P85" s="925">
        <f t="shared" si="5"/>
        <v>55405139.869999997</v>
      </c>
      <c r="Q85">
        <v>2055</v>
      </c>
      <c r="R85" s="692"/>
      <c r="S85" s="926"/>
    </row>
    <row r="86" spans="1:19" x14ac:dyDescent="0.25">
      <c r="A86" s="919">
        <v>2080</v>
      </c>
      <c r="B86" s="664" t="s">
        <v>1171</v>
      </c>
      <c r="C86" s="927" t="s">
        <v>1069</v>
      </c>
      <c r="D86" s="919" t="s">
        <v>1070</v>
      </c>
      <c r="E86" s="919" t="s">
        <v>1088</v>
      </c>
      <c r="F86" s="921">
        <v>629545.21</v>
      </c>
      <c r="G86" s="922">
        <v>0</v>
      </c>
      <c r="H86" s="923">
        <v>-629545.21</v>
      </c>
      <c r="I86" s="923">
        <v>0</v>
      </c>
      <c r="J86" s="924">
        <f t="shared" si="3"/>
        <v>0</v>
      </c>
      <c r="K86" s="923">
        <v>0</v>
      </c>
      <c r="L86" s="924">
        <v>0</v>
      </c>
      <c r="M86" s="922">
        <v>0</v>
      </c>
      <c r="N86" s="923">
        <v>0</v>
      </c>
      <c r="O86" s="924">
        <f t="shared" si="4"/>
        <v>0</v>
      </c>
      <c r="P86" s="925">
        <f t="shared" si="5"/>
        <v>0</v>
      </c>
      <c r="Q86">
        <v>2075</v>
      </c>
      <c r="R86" s="692"/>
      <c r="S86" s="926"/>
    </row>
    <row r="87" spans="1:19" s="939" customFormat="1" ht="12.75" x14ac:dyDescent="0.2">
      <c r="A87" s="931"/>
      <c r="B87" s="931" t="s">
        <v>1172</v>
      </c>
      <c r="C87" s="931"/>
      <c r="D87" s="931"/>
      <c r="E87" s="931"/>
      <c r="F87" s="932">
        <f t="shared" ref="F87:O87" si="6">SUM(F8:F86)</f>
        <v>1472054656.2599998</v>
      </c>
      <c r="G87" s="933">
        <f t="shared" si="6"/>
        <v>116977980.77000004</v>
      </c>
      <c r="H87" s="934">
        <f t="shared" si="6"/>
        <v>-5604896.79</v>
      </c>
      <c r="I87" s="933">
        <f t="shared" si="6"/>
        <v>0</v>
      </c>
      <c r="J87" s="935">
        <f t="shared" si="6"/>
        <v>1583427740.2399995</v>
      </c>
      <c r="K87" s="933">
        <f t="shared" si="6"/>
        <v>-261940273.86000019</v>
      </c>
      <c r="L87" s="935">
        <f t="shared" si="6"/>
        <v>-48100931.87000002</v>
      </c>
      <c r="M87" s="934">
        <f t="shared" si="6"/>
        <v>1805706.9500000004</v>
      </c>
      <c r="N87" s="934">
        <f t="shared" si="6"/>
        <v>0</v>
      </c>
      <c r="O87" s="935">
        <f t="shared" si="6"/>
        <v>-308235498.78000015</v>
      </c>
      <c r="P87" s="936">
        <f>SUM(P8:P86)</f>
        <v>1275192241.4599996</v>
      </c>
      <c r="Q87" s="937">
        <v>0</v>
      </c>
      <c r="R87" s="937"/>
      <c r="S87" s="938"/>
    </row>
    <row r="88" spans="1:19" x14ac:dyDescent="0.25">
      <c r="F88" s="941"/>
      <c r="G88" s="942"/>
      <c r="H88" s="943"/>
      <c r="I88" s="942"/>
      <c r="J88" s="944"/>
      <c r="K88" s="943"/>
      <c r="L88" s="944"/>
      <c r="M88" s="942"/>
      <c r="N88" s="942"/>
      <c r="O88" s="944"/>
      <c r="P88" s="945"/>
      <c r="Q88" s="692">
        <v>0</v>
      </c>
    </row>
    <row r="89" spans="1:19" x14ac:dyDescent="0.25">
      <c r="A89" s="940">
        <v>99902</v>
      </c>
      <c r="B89" s="920" t="s">
        <v>1173</v>
      </c>
      <c r="C89" s="919"/>
      <c r="E89" s="664" t="s">
        <v>1087</v>
      </c>
      <c r="F89" s="921">
        <v>0</v>
      </c>
      <c r="G89" s="922">
        <v>0</v>
      </c>
      <c r="H89" s="923">
        <v>0</v>
      </c>
      <c r="I89" s="923">
        <v>0</v>
      </c>
      <c r="J89" s="924">
        <f t="shared" ref="J89:J98" si="7">SUM(F89:I89)</f>
        <v>0</v>
      </c>
      <c r="K89" s="923">
        <v>0</v>
      </c>
      <c r="L89" s="924">
        <v>0</v>
      </c>
      <c r="M89" s="922">
        <v>0</v>
      </c>
      <c r="N89" s="923">
        <v>0</v>
      </c>
      <c r="O89" s="924">
        <f t="shared" ref="O89:O98" si="8">SUM(K89:N89)</f>
        <v>0</v>
      </c>
      <c r="P89" s="925">
        <f t="shared" ref="P89:P98" si="9">J89+O89</f>
        <v>0</v>
      </c>
      <c r="Q89">
        <v>1531</v>
      </c>
      <c r="R89" s="692"/>
    </row>
    <row r="90" spans="1:19" s="939" customFormat="1" x14ac:dyDescent="0.25">
      <c r="A90" s="919">
        <v>1606</v>
      </c>
      <c r="B90" s="664" t="s">
        <v>987</v>
      </c>
      <c r="C90" s="919">
        <v>0</v>
      </c>
      <c r="D90" s="919" t="s">
        <v>1046</v>
      </c>
      <c r="E90" s="664" t="s">
        <v>1087</v>
      </c>
      <c r="F90" s="921">
        <v>0</v>
      </c>
      <c r="G90" s="922">
        <v>0</v>
      </c>
      <c r="H90" s="923">
        <v>0</v>
      </c>
      <c r="I90" s="923">
        <v>0</v>
      </c>
      <c r="J90" s="924">
        <f t="shared" si="7"/>
        <v>0</v>
      </c>
      <c r="K90" s="923">
        <v>0</v>
      </c>
      <c r="L90" s="924">
        <v>0</v>
      </c>
      <c r="M90" s="922">
        <v>0</v>
      </c>
      <c r="N90" s="923">
        <v>0</v>
      </c>
      <c r="O90" s="924">
        <f t="shared" si="8"/>
        <v>0</v>
      </c>
      <c r="P90" s="925">
        <f t="shared" si="9"/>
        <v>0</v>
      </c>
      <c r="Q90">
        <v>1606</v>
      </c>
      <c r="R90" s="692"/>
    </row>
    <row r="91" spans="1:19" x14ac:dyDescent="0.25">
      <c r="A91" s="919">
        <v>1611</v>
      </c>
      <c r="B91" s="928" t="s">
        <v>989</v>
      </c>
      <c r="C91" s="919">
        <v>19.25</v>
      </c>
      <c r="D91" s="919" t="s">
        <v>1062</v>
      </c>
      <c r="E91" s="919" t="s">
        <v>1087</v>
      </c>
      <c r="F91" s="921">
        <v>5919816.9199999999</v>
      </c>
      <c r="G91" s="922">
        <v>0</v>
      </c>
      <c r="H91" s="923">
        <v>0</v>
      </c>
      <c r="I91" s="923">
        <v>0</v>
      </c>
      <c r="J91" s="924">
        <f t="shared" si="7"/>
        <v>5919816.9199999999</v>
      </c>
      <c r="K91" s="923">
        <v>-1828871.4899999998</v>
      </c>
      <c r="L91" s="924">
        <v>-340904.9</v>
      </c>
      <c r="M91" s="922">
        <v>0</v>
      </c>
      <c r="N91" s="923">
        <v>0</v>
      </c>
      <c r="O91" s="924">
        <f t="shared" si="8"/>
        <v>-2169776.3899999997</v>
      </c>
      <c r="P91" s="925">
        <f t="shared" si="9"/>
        <v>3750040.5300000003</v>
      </c>
      <c r="Q91">
        <v>1609</v>
      </c>
      <c r="R91" s="692"/>
    </row>
    <row r="92" spans="1:19" x14ac:dyDescent="0.25">
      <c r="A92" s="919">
        <v>1613</v>
      </c>
      <c r="B92" s="928" t="s">
        <v>1174</v>
      </c>
      <c r="C92" s="919">
        <v>10</v>
      </c>
      <c r="D92" s="919" t="s">
        <v>1046</v>
      </c>
      <c r="E92" s="919" t="s">
        <v>1087</v>
      </c>
      <c r="F92" s="921">
        <v>257674.22</v>
      </c>
      <c r="G92" s="922">
        <v>0</v>
      </c>
      <c r="H92" s="923">
        <v>0</v>
      </c>
      <c r="I92" s="923">
        <v>0</v>
      </c>
      <c r="J92" s="924">
        <f t="shared" si="7"/>
        <v>257674.22</v>
      </c>
      <c r="K92" s="923">
        <v>-7021.37</v>
      </c>
      <c r="L92" s="924">
        <v>-25753.32</v>
      </c>
      <c r="M92" s="922">
        <v>0</v>
      </c>
      <c r="N92" s="923">
        <v>0</v>
      </c>
      <c r="O92" s="924">
        <f t="shared" si="8"/>
        <v>-32774.69</v>
      </c>
      <c r="P92" s="925">
        <f t="shared" si="9"/>
        <v>224899.53</v>
      </c>
      <c r="Q92">
        <v>1611</v>
      </c>
      <c r="R92" s="692"/>
    </row>
    <row r="93" spans="1:19" x14ac:dyDescent="0.25">
      <c r="A93" s="919">
        <v>1806</v>
      </c>
      <c r="B93" s="928" t="s">
        <v>657</v>
      </c>
      <c r="C93" s="919">
        <v>0</v>
      </c>
      <c r="D93" s="919" t="s">
        <v>657</v>
      </c>
      <c r="E93" s="919" t="s">
        <v>1087</v>
      </c>
      <c r="F93" s="921">
        <v>1013219.1299999999</v>
      </c>
      <c r="G93" s="922">
        <v>28027.84</v>
      </c>
      <c r="H93" s="923">
        <v>0</v>
      </c>
      <c r="I93" s="923">
        <v>0</v>
      </c>
      <c r="J93" s="924">
        <f t="shared" si="7"/>
        <v>1041246.9699999999</v>
      </c>
      <c r="K93" s="923">
        <v>0</v>
      </c>
      <c r="L93" s="924">
        <v>0</v>
      </c>
      <c r="M93" s="922">
        <v>0</v>
      </c>
      <c r="N93" s="923">
        <v>0</v>
      </c>
      <c r="O93" s="924">
        <f t="shared" si="8"/>
        <v>0</v>
      </c>
      <c r="P93" s="925">
        <f t="shared" si="9"/>
        <v>1041246.9699999999</v>
      </c>
      <c r="Q93">
        <v>1612</v>
      </c>
      <c r="R93" s="692"/>
    </row>
    <row r="94" spans="1:19" x14ac:dyDescent="0.25">
      <c r="A94" s="919">
        <v>1925</v>
      </c>
      <c r="B94" s="928" t="s">
        <v>1046</v>
      </c>
      <c r="C94" s="919">
        <v>4</v>
      </c>
      <c r="D94" s="919" t="s">
        <v>1046</v>
      </c>
      <c r="E94" s="919" t="s">
        <v>1087</v>
      </c>
      <c r="F94" s="921">
        <v>21936146.500000004</v>
      </c>
      <c r="G94" s="922">
        <v>1982475.79</v>
      </c>
      <c r="H94" s="923">
        <v>0</v>
      </c>
      <c r="I94" s="923">
        <v>0</v>
      </c>
      <c r="J94" s="924">
        <f t="shared" si="7"/>
        <v>23918622.290000003</v>
      </c>
      <c r="K94" s="923">
        <v>-18445549.649999999</v>
      </c>
      <c r="L94" s="924">
        <v>-1891398.4100000001</v>
      </c>
      <c r="M94" s="922">
        <v>0</v>
      </c>
      <c r="N94" s="923">
        <v>0</v>
      </c>
      <c r="O94" s="924">
        <f t="shared" si="8"/>
        <v>-20336948.059999999</v>
      </c>
      <c r="P94" s="925">
        <f t="shared" si="9"/>
        <v>3581674.2300000042</v>
      </c>
      <c r="Q94">
        <v>1611</v>
      </c>
      <c r="R94" s="692"/>
    </row>
    <row r="95" spans="1:19" x14ac:dyDescent="0.25">
      <c r="A95" s="919">
        <v>1926</v>
      </c>
      <c r="B95" s="928" t="s">
        <v>1047</v>
      </c>
      <c r="C95" s="919">
        <v>4</v>
      </c>
      <c r="D95" s="919" t="s">
        <v>1046</v>
      </c>
      <c r="E95" s="919" t="s">
        <v>1087</v>
      </c>
      <c r="F95" s="921">
        <v>0</v>
      </c>
      <c r="G95" s="922">
        <v>0</v>
      </c>
      <c r="H95" s="923">
        <v>0</v>
      </c>
      <c r="I95" s="923">
        <v>0</v>
      </c>
      <c r="J95" s="924">
        <f t="shared" si="7"/>
        <v>0</v>
      </c>
      <c r="K95" s="923">
        <v>0</v>
      </c>
      <c r="L95" s="924">
        <v>0</v>
      </c>
      <c r="M95" s="922">
        <v>0</v>
      </c>
      <c r="N95" s="923">
        <v>0</v>
      </c>
      <c r="O95" s="924">
        <f t="shared" si="8"/>
        <v>0</v>
      </c>
      <c r="P95" s="925">
        <f t="shared" si="9"/>
        <v>0</v>
      </c>
      <c r="Q95">
        <v>1611</v>
      </c>
      <c r="R95" s="692"/>
    </row>
    <row r="96" spans="1:19" x14ac:dyDescent="0.25">
      <c r="A96" s="919">
        <v>1927</v>
      </c>
      <c r="B96" s="928" t="s">
        <v>1048</v>
      </c>
      <c r="C96" s="919">
        <v>10</v>
      </c>
      <c r="D96" s="919" t="s">
        <v>1046</v>
      </c>
      <c r="E96" s="919" t="s">
        <v>1087</v>
      </c>
      <c r="F96" s="921">
        <v>49181734.739999995</v>
      </c>
      <c r="G96" s="922">
        <v>1107942.67</v>
      </c>
      <c r="H96" s="923">
        <v>0</v>
      </c>
      <c r="I96" s="923">
        <v>0</v>
      </c>
      <c r="J96" s="924">
        <f t="shared" si="7"/>
        <v>50289677.409999996</v>
      </c>
      <c r="K96" s="923">
        <v>-11307815.890000001</v>
      </c>
      <c r="L96" s="924">
        <v>-3838528.6</v>
      </c>
      <c r="M96" s="922">
        <v>0</v>
      </c>
      <c r="N96" s="923">
        <v>0</v>
      </c>
      <c r="O96" s="924">
        <f t="shared" si="8"/>
        <v>-15146344.49</v>
      </c>
      <c r="P96" s="925">
        <f t="shared" si="9"/>
        <v>35143332.919999994</v>
      </c>
      <c r="Q96">
        <v>1611</v>
      </c>
      <c r="R96" s="692"/>
    </row>
    <row r="97" spans="1:19" x14ac:dyDescent="0.25">
      <c r="A97" s="919">
        <v>2057</v>
      </c>
      <c r="B97" s="946" t="s">
        <v>1175</v>
      </c>
      <c r="C97" s="919" t="s">
        <v>1069</v>
      </c>
      <c r="D97" s="919" t="s">
        <v>1070</v>
      </c>
      <c r="E97" s="919" t="s">
        <v>1087</v>
      </c>
      <c r="F97" s="921">
        <v>0</v>
      </c>
      <c r="G97" s="922">
        <v>18583860.359999999</v>
      </c>
      <c r="H97" s="923">
        <v>0</v>
      </c>
      <c r="I97" s="923">
        <v>0</v>
      </c>
      <c r="J97" s="924">
        <f t="shared" si="7"/>
        <v>18583860.359999999</v>
      </c>
      <c r="K97" s="923">
        <v>0</v>
      </c>
      <c r="L97" s="924">
        <v>0</v>
      </c>
      <c r="M97" s="922">
        <v>0</v>
      </c>
      <c r="N97" s="923">
        <v>0</v>
      </c>
      <c r="O97" s="924">
        <f t="shared" si="8"/>
        <v>0</v>
      </c>
      <c r="P97" s="925">
        <f t="shared" si="9"/>
        <v>18583860.359999999</v>
      </c>
      <c r="Q97">
        <v>2055</v>
      </c>
      <c r="R97" s="692"/>
    </row>
    <row r="98" spans="1:19" x14ac:dyDescent="0.25">
      <c r="A98" s="919">
        <v>1929</v>
      </c>
      <c r="B98" s="946" t="s">
        <v>1176</v>
      </c>
      <c r="C98" s="919">
        <v>10</v>
      </c>
      <c r="D98" s="919" t="s">
        <v>1046</v>
      </c>
      <c r="E98" s="919" t="s">
        <v>1087</v>
      </c>
      <c r="F98" s="921">
        <v>48720.549999999421</v>
      </c>
      <c r="G98" s="922">
        <v>26945497.989999998</v>
      </c>
      <c r="H98" s="923">
        <v>0</v>
      </c>
      <c r="I98" s="923">
        <v>0</v>
      </c>
      <c r="J98" s="924">
        <f t="shared" si="7"/>
        <v>26994218.539999999</v>
      </c>
      <c r="K98" s="923">
        <v>0</v>
      </c>
      <c r="L98" s="924">
        <v>-2000085.0399999993</v>
      </c>
      <c r="M98" s="922">
        <v>0</v>
      </c>
      <c r="N98" s="923">
        <v>0</v>
      </c>
      <c r="O98" s="924">
        <f t="shared" si="8"/>
        <v>-2000085.0399999993</v>
      </c>
      <c r="P98" s="925">
        <f t="shared" si="9"/>
        <v>24994133.5</v>
      </c>
      <c r="Q98">
        <v>1611</v>
      </c>
      <c r="R98" s="692"/>
    </row>
    <row r="99" spans="1:19" s="939" customFormat="1" x14ac:dyDescent="0.25">
      <c r="A99" s="931"/>
      <c r="B99" s="931" t="s">
        <v>1177</v>
      </c>
      <c r="C99" s="931"/>
      <c r="D99" s="931"/>
      <c r="E99" s="931"/>
      <c r="F99" s="932">
        <f t="shared" ref="F99:P99" si="10">SUM(F89:F98)</f>
        <v>78357312.059999987</v>
      </c>
      <c r="G99" s="947">
        <f t="shared" si="10"/>
        <v>48647804.649999999</v>
      </c>
      <c r="H99" s="932">
        <f t="shared" si="10"/>
        <v>0</v>
      </c>
      <c r="I99" s="932">
        <f t="shared" si="10"/>
        <v>0</v>
      </c>
      <c r="J99" s="948">
        <f t="shared" si="10"/>
        <v>127005116.71000001</v>
      </c>
      <c r="K99" s="932">
        <f t="shared" si="10"/>
        <v>-31589258.399999999</v>
      </c>
      <c r="L99" s="948">
        <f t="shared" si="10"/>
        <v>-8096670.2699999996</v>
      </c>
      <c r="M99" s="947">
        <f t="shared" si="10"/>
        <v>0</v>
      </c>
      <c r="N99" s="947">
        <f t="shared" si="10"/>
        <v>0</v>
      </c>
      <c r="O99" s="948">
        <f t="shared" si="10"/>
        <v>-39685928.669999994</v>
      </c>
      <c r="P99" s="949">
        <f t="shared" si="10"/>
        <v>87319188.039999992</v>
      </c>
      <c r="Q99"/>
      <c r="R99" s="692"/>
      <c r="S99" s="938"/>
    </row>
    <row r="100" spans="1:19" x14ac:dyDescent="0.25">
      <c r="A100" s="919">
        <v>1996</v>
      </c>
      <c r="B100" s="928" t="s">
        <v>1063</v>
      </c>
      <c r="C100" s="919">
        <v>37.5</v>
      </c>
      <c r="D100" s="919" t="s">
        <v>1178</v>
      </c>
      <c r="E100" s="919" t="s">
        <v>1179</v>
      </c>
      <c r="F100" s="921">
        <v>-195574034.33000001</v>
      </c>
      <c r="G100" s="922">
        <v>-44201343.390000001</v>
      </c>
      <c r="H100" s="923">
        <v>884629</v>
      </c>
      <c r="I100" s="923">
        <v>0</v>
      </c>
      <c r="J100" s="924">
        <f t="shared" ref="J100:J102" si="11">SUM(F100:I100)</f>
        <v>-238890748.72000003</v>
      </c>
      <c r="K100" s="923">
        <v>16393338.530000001</v>
      </c>
      <c r="L100" s="924">
        <v>5254540.16</v>
      </c>
      <c r="M100" s="922">
        <v>-87368.33</v>
      </c>
      <c r="N100" s="923">
        <v>0</v>
      </c>
      <c r="O100" s="924">
        <f t="shared" ref="O100:O102" si="12">SUM(K100:N100)</f>
        <v>21560510.360000003</v>
      </c>
      <c r="P100" s="925">
        <f t="shared" ref="P100:P102" si="13">J100+O100</f>
        <v>-217330238.36000001</v>
      </c>
      <c r="Q100">
        <v>2440</v>
      </c>
    </row>
    <row r="101" spans="1:19" x14ac:dyDescent="0.25">
      <c r="A101" s="919" t="s">
        <v>64</v>
      </c>
      <c r="B101" s="928" t="s">
        <v>1170</v>
      </c>
      <c r="C101" s="919">
        <v>37.5</v>
      </c>
      <c r="D101" s="919" t="s">
        <v>1178</v>
      </c>
      <c r="E101" s="919" t="s">
        <v>1179</v>
      </c>
      <c r="F101" s="921">
        <v>-1273198.73</v>
      </c>
      <c r="G101" s="922"/>
      <c r="H101" s="923"/>
      <c r="I101" s="923"/>
      <c r="J101" s="924">
        <f t="shared" si="11"/>
        <v>-1273198.73</v>
      </c>
      <c r="K101" s="923">
        <v>279964.48</v>
      </c>
      <c r="L101" s="924">
        <v>41080</v>
      </c>
      <c r="M101" s="922"/>
      <c r="N101" s="923"/>
      <c r="O101" s="924">
        <f t="shared" si="12"/>
        <v>321044.47999999998</v>
      </c>
      <c r="P101" s="925">
        <f t="shared" si="13"/>
        <v>-952154.25</v>
      </c>
      <c r="Q101" t="s">
        <v>64</v>
      </c>
    </row>
    <row r="102" spans="1:19" x14ac:dyDescent="0.25">
      <c r="A102" s="919">
        <v>1997</v>
      </c>
      <c r="B102" s="928" t="s">
        <v>1180</v>
      </c>
      <c r="C102" s="919">
        <v>37.5</v>
      </c>
      <c r="D102" s="919" t="s">
        <v>1178</v>
      </c>
      <c r="E102" s="919" t="s">
        <v>1179</v>
      </c>
      <c r="F102" s="921">
        <v>-54000</v>
      </c>
      <c r="G102" s="922">
        <v>0</v>
      </c>
      <c r="H102" s="923">
        <v>0</v>
      </c>
      <c r="I102" s="923">
        <v>0</v>
      </c>
      <c r="J102" s="924">
        <f t="shared" si="11"/>
        <v>-54000</v>
      </c>
      <c r="K102" s="923">
        <v>0</v>
      </c>
      <c r="L102" s="924">
        <v>0</v>
      </c>
      <c r="M102" s="922">
        <v>0</v>
      </c>
      <c r="N102" s="923">
        <v>0</v>
      </c>
      <c r="O102" s="924">
        <f t="shared" si="12"/>
        <v>0</v>
      </c>
      <c r="P102" s="925">
        <f t="shared" si="13"/>
        <v>-54000</v>
      </c>
      <c r="Q102">
        <v>2440</v>
      </c>
    </row>
    <row r="103" spans="1:19" s="939" customFormat="1" ht="12.75" x14ac:dyDescent="0.2">
      <c r="A103" s="931"/>
      <c r="B103" s="931" t="s">
        <v>1181</v>
      </c>
      <c r="C103" s="931"/>
      <c r="D103" s="931"/>
      <c r="E103" s="931"/>
      <c r="F103" s="932">
        <f>SUM(F100:F102)</f>
        <v>-196901233.06</v>
      </c>
      <c r="G103" s="932">
        <f t="shared" ref="G103" si="14">SUM(G100:G102)</f>
        <v>-44201343.390000001</v>
      </c>
      <c r="H103" s="932">
        <f>SUM(H100:H102)</f>
        <v>884629</v>
      </c>
      <c r="I103" s="932">
        <f>SUM(I100:I102)</f>
        <v>0</v>
      </c>
      <c r="J103" s="932">
        <f t="shared" ref="J103:P103" si="15">SUM(J100:J102)</f>
        <v>-240217947.45000002</v>
      </c>
      <c r="K103" s="932">
        <f>SUM(K100:K102)</f>
        <v>16673303.010000002</v>
      </c>
      <c r="L103" s="932">
        <f t="shared" ref="L103" si="16">SUM(L100:L102)</f>
        <v>5295620.16</v>
      </c>
      <c r="M103" s="932">
        <f t="shared" si="15"/>
        <v>-87368.33</v>
      </c>
      <c r="N103" s="932">
        <f t="shared" si="15"/>
        <v>0</v>
      </c>
      <c r="O103" s="932">
        <f t="shared" si="15"/>
        <v>21881554.840000004</v>
      </c>
      <c r="P103" s="950">
        <f t="shared" si="15"/>
        <v>-218336392.61000001</v>
      </c>
      <c r="Q103" s="937">
        <v>0</v>
      </c>
      <c r="R103" s="937"/>
      <c r="S103" s="938"/>
    </row>
    <row r="104" spans="1:19" s="939" customFormat="1" ht="12.75" x14ac:dyDescent="0.2">
      <c r="A104" s="951"/>
      <c r="B104" s="951"/>
      <c r="C104" s="951"/>
      <c r="D104" s="951" t="s">
        <v>1182</v>
      </c>
      <c r="E104" s="951"/>
      <c r="F104" s="952">
        <f t="shared" ref="F104:P104" si="17">+F87+F99+F103</f>
        <v>1353510735.2599998</v>
      </c>
      <c r="G104" s="953">
        <f t="shared" si="17"/>
        <v>121424442.03000005</v>
      </c>
      <c r="H104" s="953">
        <f t="shared" si="17"/>
        <v>-4720267.79</v>
      </c>
      <c r="I104" s="953">
        <f t="shared" si="17"/>
        <v>0</v>
      </c>
      <c r="J104" s="953">
        <f t="shared" si="17"/>
        <v>1470214909.4999995</v>
      </c>
      <c r="K104" s="953">
        <f t="shared" si="17"/>
        <v>-276856229.25000018</v>
      </c>
      <c r="L104" s="953">
        <f t="shared" si="17"/>
        <v>-50901981.980000019</v>
      </c>
      <c r="M104" s="953">
        <f t="shared" si="17"/>
        <v>1718338.6200000003</v>
      </c>
      <c r="N104" s="953">
        <f t="shared" si="17"/>
        <v>0</v>
      </c>
      <c r="O104" s="953">
        <f t="shared" si="17"/>
        <v>-326039872.61000013</v>
      </c>
      <c r="P104" s="953">
        <f t="shared" si="17"/>
        <v>1144175036.8899994</v>
      </c>
      <c r="R104" s="938"/>
      <c r="S104" s="938"/>
    </row>
  </sheetData>
  <autoFilter ref="A7:Q104" xr:uid="{3191D27E-49B2-4E6D-9454-E32E744FDB55}"/>
  <mergeCells count="3">
    <mergeCell ref="F4:P4"/>
    <mergeCell ref="F5:J5"/>
    <mergeCell ref="K5:O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5F15-A108-4EA5-B0DE-BCFA83FFD108}">
  <sheetPr>
    <pageSetUpPr fitToPage="1"/>
  </sheetPr>
  <dimension ref="A1:S132"/>
  <sheetViews>
    <sheetView zoomScale="90" zoomScaleNormal="90" workbookViewId="0">
      <selection activeCell="F111" sqref="F111:G111"/>
    </sheetView>
  </sheetViews>
  <sheetFormatPr defaultColWidth="10.140625" defaultRowHeight="12.75" x14ac:dyDescent="0.2"/>
  <cols>
    <col min="1" max="1" width="4.140625" style="574" bestFit="1" customWidth="1"/>
    <col min="2" max="2" width="11.5703125" style="604" customWidth="1"/>
    <col min="3" max="3" width="33.140625" style="574" bestFit="1" customWidth="1"/>
    <col min="4" max="4" width="8.140625" style="605" bestFit="1" customWidth="1"/>
    <col min="5" max="5" width="9.5703125" style="606" bestFit="1" customWidth="1"/>
    <col min="6" max="6" width="19.140625" style="590" customWidth="1"/>
    <col min="7" max="7" width="21.140625" style="581" customWidth="1"/>
    <col min="8" max="9" width="17" style="590" customWidth="1"/>
    <col min="10" max="10" width="16.5703125" style="580" customWidth="1"/>
    <col min="11" max="11" width="17.42578125" style="580" customWidth="1"/>
    <col min="12" max="12" width="13.85546875" style="580" customWidth="1"/>
    <col min="13" max="13" width="14.140625" style="584" customWidth="1"/>
    <col min="14" max="14" width="6.85546875" style="584" customWidth="1"/>
    <col min="15" max="15" width="18.5703125" style="584" bestFit="1" customWidth="1"/>
    <col min="16" max="16" width="16" style="574" bestFit="1" customWidth="1"/>
    <col min="17" max="17" width="10.140625" style="574"/>
    <col min="18" max="19" width="12.42578125" style="574" bestFit="1" customWidth="1"/>
    <col min="20" max="16384" width="10.140625" style="574"/>
  </cols>
  <sheetData>
    <row r="1" spans="1:19" ht="19.5" x14ac:dyDescent="0.35">
      <c r="B1" s="575" t="s">
        <v>971</v>
      </c>
      <c r="C1" s="576"/>
      <c r="D1" s="577"/>
      <c r="E1" s="578" t="s">
        <v>972</v>
      </c>
      <c r="F1" s="579">
        <v>43139</v>
      </c>
      <c r="G1" s="580"/>
      <c r="H1" s="580"/>
      <c r="I1" s="581"/>
      <c r="J1" s="582"/>
      <c r="M1" s="582"/>
      <c r="N1" s="583"/>
    </row>
    <row r="2" spans="1:19" ht="19.5" x14ac:dyDescent="0.35">
      <c r="B2" s="585" t="s">
        <v>640</v>
      </c>
      <c r="C2" s="576"/>
      <c r="D2" s="577"/>
      <c r="E2" s="586"/>
      <c r="F2" s="587"/>
      <c r="G2" s="588"/>
      <c r="H2" s="589"/>
      <c r="J2" s="591"/>
      <c r="K2" s="592"/>
      <c r="L2" s="593"/>
      <c r="M2" s="594"/>
      <c r="N2" s="595"/>
      <c r="O2" s="589"/>
    </row>
    <row r="3" spans="1:19" ht="23.25" x14ac:dyDescent="0.6">
      <c r="B3" s="1279">
        <v>43100</v>
      </c>
      <c r="C3" s="1279"/>
      <c r="D3" s="577" t="s">
        <v>10</v>
      </c>
      <c r="E3" s="586"/>
      <c r="F3" s="579"/>
      <c r="G3" s="596"/>
      <c r="H3" s="597"/>
      <c r="I3" s="581"/>
      <c r="J3" s="594"/>
      <c r="K3" s="598"/>
      <c r="L3" s="599"/>
      <c r="M3" s="594"/>
      <c r="N3" s="595"/>
      <c r="O3" s="589"/>
      <c r="P3" s="600"/>
    </row>
    <row r="4" spans="1:19" ht="23.25" x14ac:dyDescent="0.6">
      <c r="B4" s="601" t="s">
        <v>641</v>
      </c>
      <c r="C4" s="602"/>
      <c r="D4" s="577"/>
      <c r="E4" s="586"/>
      <c r="F4" s="579"/>
      <c r="G4" s="596"/>
      <c r="H4" s="597"/>
      <c r="I4" s="581"/>
      <c r="J4" s="594"/>
      <c r="K4" s="598"/>
      <c r="M4" s="603"/>
      <c r="N4" s="595"/>
      <c r="O4" s="589"/>
      <c r="P4" s="600"/>
    </row>
    <row r="5" spans="1:19" ht="13.5" x14ac:dyDescent="0.25">
      <c r="F5" s="607"/>
      <c r="G5" s="608"/>
      <c r="H5" s="586"/>
      <c r="I5" s="609"/>
      <c r="J5" s="594"/>
      <c r="K5" s="608"/>
      <c r="L5" s="608"/>
      <c r="M5" s="610"/>
      <c r="N5" s="580"/>
      <c r="O5" s="586"/>
    </row>
    <row r="6" spans="1:19" s="611" customFormat="1" x14ac:dyDescent="0.2">
      <c r="B6" s="612"/>
      <c r="C6" s="613"/>
      <c r="D6" s="614" t="s">
        <v>973</v>
      </c>
      <c r="E6" s="615" t="s">
        <v>974</v>
      </c>
      <c r="F6" s="616" t="s">
        <v>643</v>
      </c>
      <c r="G6" s="617" t="s">
        <v>644</v>
      </c>
      <c r="H6" s="618" t="s">
        <v>645</v>
      </c>
      <c r="I6" s="618" t="s">
        <v>643</v>
      </c>
      <c r="J6" s="617" t="s">
        <v>648</v>
      </c>
      <c r="K6" s="617" t="s">
        <v>647</v>
      </c>
      <c r="L6" s="617" t="s">
        <v>975</v>
      </c>
      <c r="M6" s="619" t="s">
        <v>648</v>
      </c>
      <c r="N6" s="617" t="s">
        <v>976</v>
      </c>
      <c r="O6" s="620" t="s">
        <v>646</v>
      </c>
      <c r="P6" s="613" t="s">
        <v>977</v>
      </c>
      <c r="Q6" s="483" t="s">
        <v>968</v>
      </c>
    </row>
    <row r="7" spans="1:19" s="611" customFormat="1" ht="15" x14ac:dyDescent="0.25">
      <c r="A7" s="611" t="s">
        <v>978</v>
      </c>
      <c r="B7" s="621" t="s">
        <v>650</v>
      </c>
      <c r="C7" s="618" t="s">
        <v>651</v>
      </c>
      <c r="D7" s="614" t="s">
        <v>979</v>
      </c>
      <c r="E7" s="622"/>
      <c r="F7" s="616">
        <v>42736</v>
      </c>
      <c r="G7" s="623" t="s">
        <v>980</v>
      </c>
      <c r="H7" s="624" t="str">
        <f>+G7</f>
        <v>Jan 1 - Dec 31 2017</v>
      </c>
      <c r="I7" s="625">
        <v>43100</v>
      </c>
      <c r="J7" s="626">
        <f>+F7</f>
        <v>42736</v>
      </c>
      <c r="K7" s="626" t="str">
        <f>+G7</f>
        <v>Jan 1 - Dec 31 2017</v>
      </c>
      <c r="L7" s="626" t="s">
        <v>981</v>
      </c>
      <c r="M7" s="627" t="s">
        <v>645</v>
      </c>
      <c r="N7" s="628"/>
      <c r="O7" s="626">
        <f>+I7</f>
        <v>43100</v>
      </c>
      <c r="P7" s="629">
        <f>+I7</f>
        <v>43100</v>
      </c>
      <c r="Q7" s="630" t="s">
        <v>104</v>
      </c>
      <c r="R7" s="611" t="s">
        <v>81</v>
      </c>
      <c r="S7" s="611" t="s">
        <v>982</v>
      </c>
    </row>
    <row r="8" spans="1:19" s="611" customFormat="1" x14ac:dyDescent="0.2">
      <c r="B8" s="604">
        <v>1534</v>
      </c>
      <c r="C8" s="574" t="s">
        <v>983</v>
      </c>
      <c r="D8" s="605"/>
      <c r="E8" s="606"/>
      <c r="F8" s="631">
        <v>0</v>
      </c>
      <c r="G8" s="580">
        <v>0</v>
      </c>
      <c r="H8" s="580">
        <v>0</v>
      </c>
      <c r="I8" s="632">
        <f t="shared" ref="I8:I31" si="0">+F8+G8+H8</f>
        <v>0</v>
      </c>
      <c r="J8" s="580">
        <v>46732.77999999997</v>
      </c>
      <c r="K8" s="580">
        <v>511672.79</v>
      </c>
      <c r="L8" s="580">
        <v>511672.79</v>
      </c>
      <c r="M8" s="582">
        <v>0</v>
      </c>
      <c r="N8" s="582"/>
      <c r="O8" s="633">
        <f t="shared" ref="O8:O71" si="1">+J8-K8+L8</f>
        <v>46732.77999999997</v>
      </c>
      <c r="P8" s="632">
        <f t="shared" ref="P8:P71" si="2">I8+O8</f>
        <v>46732.77999999997</v>
      </c>
      <c r="Q8" s="634">
        <v>1531</v>
      </c>
      <c r="R8" s="635">
        <f>K8-L8</f>
        <v>0</v>
      </c>
      <c r="S8" s="635">
        <f>J8-K8+L8-O8</f>
        <v>0</v>
      </c>
    </row>
    <row r="9" spans="1:19" s="611" customFormat="1" x14ac:dyDescent="0.2">
      <c r="B9" s="604">
        <v>1537</v>
      </c>
      <c r="C9" s="574" t="s">
        <v>984</v>
      </c>
      <c r="D9" s="605"/>
      <c r="E9" s="606"/>
      <c r="F9" s="631">
        <v>0</v>
      </c>
      <c r="G9" s="580">
        <v>0</v>
      </c>
      <c r="H9" s="580">
        <v>0</v>
      </c>
      <c r="I9" s="632">
        <f t="shared" si="0"/>
        <v>0</v>
      </c>
      <c r="J9" s="580">
        <v>11924.239999999998</v>
      </c>
      <c r="K9" s="580">
        <v>55786.66</v>
      </c>
      <c r="L9" s="580">
        <v>55786.66</v>
      </c>
      <c r="M9" s="582">
        <v>0</v>
      </c>
      <c r="N9" s="582"/>
      <c r="O9" s="633">
        <f t="shared" si="1"/>
        <v>11924.239999999998</v>
      </c>
      <c r="P9" s="632">
        <f t="shared" si="2"/>
        <v>11924.239999999998</v>
      </c>
      <c r="Q9" s="634">
        <v>1531</v>
      </c>
      <c r="R9" s="635">
        <f t="shared" ref="R9:R72" si="3">K9-L9</f>
        <v>0</v>
      </c>
      <c r="S9" s="635">
        <f t="shared" ref="S9:S72" si="4">J9-K9+L9-O9</f>
        <v>0</v>
      </c>
    </row>
    <row r="10" spans="1:19" s="611" customFormat="1" x14ac:dyDescent="0.2">
      <c r="B10" s="604">
        <v>1531</v>
      </c>
      <c r="C10" s="574" t="s">
        <v>983</v>
      </c>
      <c r="D10" s="605"/>
      <c r="E10" s="606"/>
      <c r="F10" s="631">
        <v>0</v>
      </c>
      <c r="G10" s="580">
        <v>0</v>
      </c>
      <c r="H10" s="580">
        <v>0</v>
      </c>
      <c r="I10" s="632">
        <f t="shared" si="0"/>
        <v>0</v>
      </c>
      <c r="J10" s="580">
        <v>-549643.47</v>
      </c>
      <c r="K10" s="580">
        <v>0</v>
      </c>
      <c r="L10" s="580">
        <v>0</v>
      </c>
      <c r="M10" s="582"/>
      <c r="N10" s="582"/>
      <c r="O10" s="633">
        <f t="shared" si="1"/>
        <v>-549643.47</v>
      </c>
      <c r="P10" s="632">
        <f t="shared" si="2"/>
        <v>-549643.47</v>
      </c>
      <c r="Q10" s="634">
        <v>1531</v>
      </c>
      <c r="R10" s="635">
        <f t="shared" si="3"/>
        <v>0</v>
      </c>
      <c r="S10" s="635">
        <f t="shared" si="4"/>
        <v>0</v>
      </c>
    </row>
    <row r="11" spans="1:19" s="611" customFormat="1" x14ac:dyDescent="0.2">
      <c r="B11" s="604">
        <v>1557</v>
      </c>
      <c r="C11" s="574" t="s">
        <v>985</v>
      </c>
      <c r="D11" s="605" t="s">
        <v>641</v>
      </c>
      <c r="E11" s="606" t="s">
        <v>641</v>
      </c>
      <c r="F11" s="631">
        <v>0</v>
      </c>
      <c r="G11" s="580">
        <v>-338064.32</v>
      </c>
      <c r="H11" s="580">
        <v>338064.32</v>
      </c>
      <c r="I11" s="632">
        <f t="shared" si="0"/>
        <v>0</v>
      </c>
      <c r="J11" s="580">
        <v>0</v>
      </c>
      <c r="K11" s="580">
        <v>0</v>
      </c>
      <c r="L11" s="580">
        <v>0</v>
      </c>
      <c r="M11" s="582">
        <v>0</v>
      </c>
      <c r="N11" s="582"/>
      <c r="O11" s="633">
        <f t="shared" si="1"/>
        <v>0</v>
      </c>
      <c r="P11" s="632">
        <f t="shared" si="2"/>
        <v>0</v>
      </c>
      <c r="Q11" s="634">
        <v>1531</v>
      </c>
      <c r="R11" s="635">
        <f t="shared" si="3"/>
        <v>0</v>
      </c>
      <c r="S11" s="635">
        <f t="shared" si="4"/>
        <v>0</v>
      </c>
    </row>
    <row r="12" spans="1:19" x14ac:dyDescent="0.2">
      <c r="A12" s="574" t="s">
        <v>986</v>
      </c>
      <c r="B12" s="604">
        <v>1606</v>
      </c>
      <c r="C12" s="574" t="s">
        <v>987</v>
      </c>
      <c r="E12" s="606" t="s">
        <v>988</v>
      </c>
      <c r="F12" s="631">
        <v>0</v>
      </c>
      <c r="G12" s="580">
        <v>0</v>
      </c>
      <c r="H12" s="580">
        <v>0</v>
      </c>
      <c r="I12" s="632">
        <f t="shared" si="0"/>
        <v>0</v>
      </c>
      <c r="J12" s="580">
        <v>0</v>
      </c>
      <c r="K12" s="580">
        <v>0</v>
      </c>
      <c r="L12" s="580">
        <v>0</v>
      </c>
      <c r="M12" s="582">
        <v>0</v>
      </c>
      <c r="N12" s="582"/>
      <c r="O12" s="633">
        <f t="shared" si="1"/>
        <v>0</v>
      </c>
      <c r="P12" s="632">
        <f t="shared" si="2"/>
        <v>0</v>
      </c>
      <c r="Q12" s="634">
        <v>1606</v>
      </c>
      <c r="R12" s="635">
        <f>K12-L12</f>
        <v>0</v>
      </c>
      <c r="S12" s="635">
        <f t="shared" si="4"/>
        <v>0</v>
      </c>
    </row>
    <row r="13" spans="1:19" x14ac:dyDescent="0.2">
      <c r="B13" s="604">
        <v>1611</v>
      </c>
      <c r="C13" s="574" t="s">
        <v>989</v>
      </c>
      <c r="D13" s="605">
        <v>19.25</v>
      </c>
      <c r="E13" s="606" t="s">
        <v>988</v>
      </c>
      <c r="F13" s="631">
        <v>5919816.9199999999</v>
      </c>
      <c r="G13" s="580">
        <v>0</v>
      </c>
      <c r="H13" s="580">
        <v>0</v>
      </c>
      <c r="I13" s="632">
        <f t="shared" si="0"/>
        <v>5919816.9199999999</v>
      </c>
      <c r="J13" s="580">
        <v>-1487966.5899999999</v>
      </c>
      <c r="K13" s="580">
        <v>340904.9</v>
      </c>
      <c r="L13" s="580">
        <v>0</v>
      </c>
      <c r="M13" s="582">
        <v>0</v>
      </c>
      <c r="N13" s="582"/>
      <c r="O13" s="633">
        <f>+J13-K13+L13</f>
        <v>-1828871.4899999998</v>
      </c>
      <c r="P13" s="632">
        <f t="shared" si="2"/>
        <v>4090945.43</v>
      </c>
      <c r="Q13" s="634">
        <v>1609</v>
      </c>
      <c r="R13" s="635">
        <f t="shared" si="3"/>
        <v>340904.9</v>
      </c>
      <c r="S13" s="635">
        <f t="shared" si="4"/>
        <v>0</v>
      </c>
    </row>
    <row r="14" spans="1:19" x14ac:dyDescent="0.2">
      <c r="B14" s="604">
        <v>1613</v>
      </c>
      <c r="C14" s="574" t="s">
        <v>990</v>
      </c>
      <c r="D14" s="605">
        <v>10</v>
      </c>
      <c r="E14" s="606" t="s">
        <v>988</v>
      </c>
      <c r="F14" s="631">
        <v>-34.040000000008149</v>
      </c>
      <c r="G14" s="580">
        <v>257708.26</v>
      </c>
      <c r="H14" s="580">
        <v>0</v>
      </c>
      <c r="I14" s="632">
        <f t="shared" si="0"/>
        <v>257674.22</v>
      </c>
      <c r="J14" s="580">
        <v>0</v>
      </c>
      <c r="K14" s="580">
        <v>7021.37</v>
      </c>
      <c r="L14" s="580">
        <v>0</v>
      </c>
      <c r="M14" s="582">
        <v>0</v>
      </c>
      <c r="N14" s="582"/>
      <c r="O14" s="633">
        <f t="shared" si="1"/>
        <v>-7021.37</v>
      </c>
      <c r="P14" s="632">
        <f t="shared" si="2"/>
        <v>250652.85</v>
      </c>
      <c r="Q14" s="634">
        <v>1611</v>
      </c>
      <c r="R14" s="635">
        <f t="shared" si="3"/>
        <v>7021.37</v>
      </c>
      <c r="S14" s="635">
        <f t="shared" si="4"/>
        <v>0</v>
      </c>
    </row>
    <row r="15" spans="1:19" x14ac:dyDescent="0.2">
      <c r="A15" s="574" t="s">
        <v>991</v>
      </c>
      <c r="B15" s="604">
        <v>1805</v>
      </c>
      <c r="C15" s="574" t="s">
        <v>992</v>
      </c>
      <c r="D15" s="605">
        <v>0</v>
      </c>
      <c r="E15" s="606" t="s">
        <v>993</v>
      </c>
      <c r="F15" s="631">
        <v>24027432.880000003</v>
      </c>
      <c r="G15" s="580">
        <v>0</v>
      </c>
      <c r="H15" s="580">
        <v>0</v>
      </c>
      <c r="I15" s="632">
        <f t="shared" si="0"/>
        <v>24027432.880000003</v>
      </c>
      <c r="J15" s="580">
        <v>0</v>
      </c>
      <c r="K15" s="580">
        <v>0</v>
      </c>
      <c r="L15" s="580">
        <v>0</v>
      </c>
      <c r="M15" s="582">
        <v>0</v>
      </c>
      <c r="N15" s="582"/>
      <c r="O15" s="633">
        <f t="shared" si="1"/>
        <v>0</v>
      </c>
      <c r="P15" s="632">
        <f t="shared" si="2"/>
        <v>24027432.880000003</v>
      </c>
      <c r="Q15" s="634">
        <v>1805</v>
      </c>
      <c r="R15" s="635">
        <f t="shared" si="3"/>
        <v>0</v>
      </c>
      <c r="S15" s="635">
        <f t="shared" si="4"/>
        <v>0</v>
      </c>
    </row>
    <row r="16" spans="1:19" x14ac:dyDescent="0.2">
      <c r="B16" s="604">
        <v>1806</v>
      </c>
      <c r="C16" s="574" t="s">
        <v>657</v>
      </c>
      <c r="D16" s="605">
        <v>0</v>
      </c>
      <c r="E16" s="606" t="s">
        <v>988</v>
      </c>
      <c r="F16" s="631">
        <v>958986.81999999983</v>
      </c>
      <c r="G16" s="580">
        <v>54232.31</v>
      </c>
      <c r="H16" s="580">
        <v>0</v>
      </c>
      <c r="I16" s="632">
        <f t="shared" si="0"/>
        <v>1013219.1299999999</v>
      </c>
      <c r="J16" s="580">
        <v>0</v>
      </c>
      <c r="K16" s="580">
        <v>0</v>
      </c>
      <c r="L16" s="580">
        <v>0</v>
      </c>
      <c r="M16" s="582">
        <v>0</v>
      </c>
      <c r="N16" s="582"/>
      <c r="O16" s="633">
        <f t="shared" si="1"/>
        <v>0</v>
      </c>
      <c r="P16" s="632">
        <f t="shared" si="2"/>
        <v>1013219.1299999999</v>
      </c>
      <c r="Q16" s="634">
        <v>1612</v>
      </c>
      <c r="R16" s="635">
        <f t="shared" si="3"/>
        <v>0</v>
      </c>
      <c r="S16" s="635">
        <f t="shared" si="4"/>
        <v>0</v>
      </c>
    </row>
    <row r="17" spans="1:19" x14ac:dyDescent="0.2">
      <c r="A17" s="574" t="s">
        <v>994</v>
      </c>
      <c r="B17" s="604">
        <v>1808</v>
      </c>
      <c r="C17" s="574" t="s">
        <v>995</v>
      </c>
      <c r="D17" s="605">
        <v>60</v>
      </c>
      <c r="E17" s="606" t="s">
        <v>993</v>
      </c>
      <c r="F17" s="631">
        <v>8395333.8000000007</v>
      </c>
      <c r="G17" s="580">
        <v>155673.32</v>
      </c>
      <c r="H17" s="580">
        <v>0</v>
      </c>
      <c r="I17" s="632">
        <f t="shared" si="0"/>
        <v>8551007.120000001</v>
      </c>
      <c r="J17" s="580">
        <v>-1235113.3700000001</v>
      </c>
      <c r="K17" s="580">
        <v>220672.40000000002</v>
      </c>
      <c r="L17" s="580">
        <v>0</v>
      </c>
      <c r="M17" s="582">
        <v>0</v>
      </c>
      <c r="N17" s="582"/>
      <c r="O17" s="633">
        <f t="shared" si="1"/>
        <v>-1455785.77</v>
      </c>
      <c r="P17" s="632">
        <f t="shared" si="2"/>
        <v>7095221.3500000015</v>
      </c>
      <c r="Q17" s="634">
        <v>1808</v>
      </c>
      <c r="R17" s="635">
        <f t="shared" si="3"/>
        <v>220672.40000000002</v>
      </c>
      <c r="S17" s="635">
        <f t="shared" si="4"/>
        <v>0</v>
      </c>
    </row>
    <row r="18" spans="1:19" x14ac:dyDescent="0.2">
      <c r="A18" s="574" t="s">
        <v>996</v>
      </c>
      <c r="B18" s="604">
        <v>1810</v>
      </c>
      <c r="C18" s="574" t="s">
        <v>997</v>
      </c>
      <c r="D18" s="605">
        <v>0</v>
      </c>
      <c r="E18" s="606" t="s">
        <v>993</v>
      </c>
      <c r="F18" s="631">
        <v>11892975.43</v>
      </c>
      <c r="G18" s="580">
        <v>674231</v>
      </c>
      <c r="H18" s="580">
        <v>0</v>
      </c>
      <c r="I18" s="632">
        <f t="shared" si="0"/>
        <v>12567206.43</v>
      </c>
      <c r="J18" s="580">
        <v>0</v>
      </c>
      <c r="K18" s="580">
        <v>0</v>
      </c>
      <c r="L18" s="580">
        <v>0</v>
      </c>
      <c r="M18" s="582">
        <v>0</v>
      </c>
      <c r="N18" s="582"/>
      <c r="O18" s="633">
        <f t="shared" si="1"/>
        <v>0</v>
      </c>
      <c r="P18" s="632">
        <f t="shared" si="2"/>
        <v>12567206.43</v>
      </c>
      <c r="Q18" s="634">
        <v>1810</v>
      </c>
      <c r="R18" s="635">
        <f t="shared" si="3"/>
        <v>0</v>
      </c>
      <c r="S18" s="635">
        <f t="shared" si="4"/>
        <v>0</v>
      </c>
    </row>
    <row r="19" spans="1:19" x14ac:dyDescent="0.2">
      <c r="A19" s="574" t="s">
        <v>998</v>
      </c>
      <c r="B19" s="604">
        <v>1815</v>
      </c>
      <c r="C19" s="574" t="s">
        <v>999</v>
      </c>
      <c r="D19" s="605">
        <v>40</v>
      </c>
      <c r="E19" s="606" t="s">
        <v>993</v>
      </c>
      <c r="F19" s="631">
        <v>-5.2295945351943374E-12</v>
      </c>
      <c r="G19" s="580">
        <v>0</v>
      </c>
      <c r="H19" s="580">
        <v>0</v>
      </c>
      <c r="I19" s="632">
        <f t="shared" si="0"/>
        <v>-5.2295945351943374E-12</v>
      </c>
      <c r="J19" s="580">
        <v>0</v>
      </c>
      <c r="K19" s="580">
        <v>0</v>
      </c>
      <c r="L19" s="580">
        <v>0</v>
      </c>
      <c r="M19" s="582">
        <v>0</v>
      </c>
      <c r="N19" s="582"/>
      <c r="O19" s="633">
        <f t="shared" si="1"/>
        <v>0</v>
      </c>
      <c r="P19" s="632">
        <f t="shared" si="2"/>
        <v>-5.2295945351943374E-12</v>
      </c>
      <c r="Q19" s="634">
        <v>1815</v>
      </c>
      <c r="R19" s="635">
        <f t="shared" si="3"/>
        <v>0</v>
      </c>
      <c r="S19" s="635">
        <f t="shared" si="4"/>
        <v>0</v>
      </c>
    </row>
    <row r="20" spans="1:19" x14ac:dyDescent="0.2">
      <c r="A20" s="574" t="s">
        <v>998</v>
      </c>
      <c r="B20" s="604">
        <v>1816</v>
      </c>
      <c r="C20" s="574" t="s">
        <v>1000</v>
      </c>
      <c r="D20" s="605">
        <v>40</v>
      </c>
      <c r="E20" s="606" t="s">
        <v>993</v>
      </c>
      <c r="F20" s="631">
        <v>13907579.109999992</v>
      </c>
      <c r="G20" s="580">
        <v>18311941.740000002</v>
      </c>
      <c r="H20" s="580">
        <v>0</v>
      </c>
      <c r="I20" s="632">
        <f t="shared" si="0"/>
        <v>32219520.849999994</v>
      </c>
      <c r="J20" s="580">
        <v>-2069769.06</v>
      </c>
      <c r="K20" s="580">
        <v>470033</v>
      </c>
      <c r="L20" s="580">
        <v>0</v>
      </c>
      <c r="M20" s="582">
        <v>0</v>
      </c>
      <c r="N20" s="582"/>
      <c r="O20" s="633">
        <f t="shared" si="1"/>
        <v>-2539802.06</v>
      </c>
      <c r="P20" s="632">
        <f t="shared" si="2"/>
        <v>29679718.789999995</v>
      </c>
      <c r="Q20" s="634">
        <v>1815</v>
      </c>
      <c r="R20" s="635">
        <f t="shared" si="3"/>
        <v>470033</v>
      </c>
      <c r="S20" s="635">
        <f t="shared" si="4"/>
        <v>0</v>
      </c>
    </row>
    <row r="21" spans="1:19" x14ac:dyDescent="0.2">
      <c r="A21" s="574" t="s">
        <v>998</v>
      </c>
      <c r="B21" s="604">
        <v>1817</v>
      </c>
      <c r="C21" s="574" t="s">
        <v>1001</v>
      </c>
      <c r="D21" s="605">
        <v>25</v>
      </c>
      <c r="E21" s="606" t="s">
        <v>993</v>
      </c>
      <c r="F21" s="631">
        <v>10088595.729999997</v>
      </c>
      <c r="G21" s="580">
        <v>45076.22</v>
      </c>
      <c r="H21" s="580">
        <v>0</v>
      </c>
      <c r="I21" s="632">
        <f t="shared" si="0"/>
        <v>10133671.949999997</v>
      </c>
      <c r="J21" s="580">
        <v>-4243699.7700000005</v>
      </c>
      <c r="K21" s="580">
        <v>470619.08</v>
      </c>
      <c r="L21" s="580">
        <v>0</v>
      </c>
      <c r="M21" s="582">
        <v>0</v>
      </c>
      <c r="N21" s="582"/>
      <c r="O21" s="633">
        <f t="shared" si="1"/>
        <v>-4714318.8500000006</v>
      </c>
      <c r="P21" s="632">
        <f t="shared" si="2"/>
        <v>5419353.0999999968</v>
      </c>
      <c r="Q21" s="634">
        <v>1815</v>
      </c>
      <c r="R21" s="635">
        <f t="shared" si="3"/>
        <v>470619.08</v>
      </c>
      <c r="S21" s="635">
        <f t="shared" si="4"/>
        <v>0</v>
      </c>
    </row>
    <row r="22" spans="1:19" x14ac:dyDescent="0.2">
      <c r="A22" s="574" t="s">
        <v>998</v>
      </c>
      <c r="B22" s="604">
        <v>1818</v>
      </c>
      <c r="C22" s="574" t="s">
        <v>1002</v>
      </c>
      <c r="D22" s="605">
        <v>40</v>
      </c>
      <c r="E22" s="606" t="s">
        <v>993</v>
      </c>
      <c r="F22" s="631">
        <v>41030459.620000005</v>
      </c>
      <c r="G22" s="580">
        <v>246537.2</v>
      </c>
      <c r="H22" s="580">
        <v>0</v>
      </c>
      <c r="I22" s="632">
        <f t="shared" si="0"/>
        <v>41276996.820000008</v>
      </c>
      <c r="J22" s="580">
        <v>-7765221.3599999985</v>
      </c>
      <c r="K22" s="580">
        <v>1332880.3600000001</v>
      </c>
      <c r="L22" s="580">
        <v>0</v>
      </c>
      <c r="M22" s="582">
        <v>0</v>
      </c>
      <c r="N22" s="582"/>
      <c r="O22" s="633">
        <f t="shared" si="1"/>
        <v>-9098101.7199999988</v>
      </c>
      <c r="P22" s="632">
        <f t="shared" si="2"/>
        <v>32178895.100000009</v>
      </c>
      <c r="Q22" s="634">
        <v>1815</v>
      </c>
      <c r="R22" s="635">
        <f t="shared" si="3"/>
        <v>1332880.3600000001</v>
      </c>
      <c r="S22" s="635">
        <f t="shared" si="4"/>
        <v>0</v>
      </c>
    </row>
    <row r="23" spans="1:19" x14ac:dyDescent="0.2">
      <c r="A23" s="574" t="s">
        <v>998</v>
      </c>
      <c r="B23" s="604">
        <v>1819</v>
      </c>
      <c r="C23" s="574" t="s">
        <v>1003</v>
      </c>
      <c r="D23" s="605">
        <v>40</v>
      </c>
      <c r="E23" s="606" t="s">
        <v>993</v>
      </c>
      <c r="F23" s="631">
        <v>6839574.7200000016</v>
      </c>
      <c r="G23" s="580">
        <v>326773.38</v>
      </c>
      <c r="H23" s="580">
        <v>0</v>
      </c>
      <c r="I23" s="632">
        <f t="shared" si="0"/>
        <v>7166348.1000000015</v>
      </c>
      <c r="J23" s="580">
        <v>-1324097.28</v>
      </c>
      <c r="K23" s="580">
        <v>223691.51</v>
      </c>
      <c r="L23" s="580">
        <v>0</v>
      </c>
      <c r="M23" s="582">
        <v>0</v>
      </c>
      <c r="N23" s="582"/>
      <c r="O23" s="633">
        <f t="shared" si="1"/>
        <v>-1547788.79</v>
      </c>
      <c r="P23" s="632">
        <f t="shared" si="2"/>
        <v>5618559.3100000015</v>
      </c>
      <c r="Q23" s="634">
        <v>1815</v>
      </c>
      <c r="R23" s="635">
        <f t="shared" si="3"/>
        <v>223691.51</v>
      </c>
      <c r="S23" s="635">
        <f t="shared" si="4"/>
        <v>0</v>
      </c>
    </row>
    <row r="24" spans="1:19" x14ac:dyDescent="0.2">
      <c r="A24" s="574" t="s">
        <v>998</v>
      </c>
      <c r="B24" s="604">
        <v>1820</v>
      </c>
      <c r="C24" s="574" t="s">
        <v>1004</v>
      </c>
      <c r="D24" s="605">
        <v>30</v>
      </c>
      <c r="E24" s="606" t="s">
        <v>993</v>
      </c>
      <c r="F24" s="631">
        <v>3.2014182971273897E-12</v>
      </c>
      <c r="G24" s="580">
        <v>0</v>
      </c>
      <c r="H24" s="580">
        <v>0</v>
      </c>
      <c r="I24" s="632">
        <f t="shared" si="0"/>
        <v>3.2014182971273897E-12</v>
      </c>
      <c r="J24" s="580">
        <v>0</v>
      </c>
      <c r="K24" s="580">
        <v>0</v>
      </c>
      <c r="L24" s="580">
        <v>0</v>
      </c>
      <c r="M24" s="582">
        <v>0</v>
      </c>
      <c r="N24" s="582"/>
      <c r="O24" s="633">
        <f t="shared" si="1"/>
        <v>0</v>
      </c>
      <c r="P24" s="632">
        <f t="shared" si="2"/>
        <v>3.2014182971273897E-12</v>
      </c>
      <c r="Q24" s="634">
        <v>1815</v>
      </c>
      <c r="R24" s="635">
        <f t="shared" si="3"/>
        <v>0</v>
      </c>
      <c r="S24" s="635">
        <f t="shared" si="4"/>
        <v>0</v>
      </c>
    </row>
    <row r="25" spans="1:19" x14ac:dyDescent="0.2">
      <c r="A25" s="574" t="s">
        <v>998</v>
      </c>
      <c r="B25" s="604">
        <v>1821</v>
      </c>
      <c r="C25" s="574" t="s">
        <v>1005</v>
      </c>
      <c r="D25" s="605">
        <v>40</v>
      </c>
      <c r="E25" s="606" t="s">
        <v>993</v>
      </c>
      <c r="F25" s="631">
        <v>4942287.34</v>
      </c>
      <c r="G25" s="580">
        <v>52280.61</v>
      </c>
      <c r="H25" s="580">
        <v>0</v>
      </c>
      <c r="I25" s="632">
        <f t="shared" si="0"/>
        <v>4994567.95</v>
      </c>
      <c r="J25" s="580">
        <v>-943313.26</v>
      </c>
      <c r="K25" s="580">
        <v>161261.79</v>
      </c>
      <c r="L25" s="580">
        <v>0</v>
      </c>
      <c r="M25" s="582">
        <v>0</v>
      </c>
      <c r="N25" s="582"/>
      <c r="O25" s="633">
        <f t="shared" si="1"/>
        <v>-1104575.05</v>
      </c>
      <c r="P25" s="632">
        <f t="shared" si="2"/>
        <v>3889992.9000000004</v>
      </c>
      <c r="Q25" s="634">
        <v>1815</v>
      </c>
      <c r="R25" s="635">
        <f t="shared" si="3"/>
        <v>161261.79</v>
      </c>
      <c r="S25" s="635">
        <f t="shared" si="4"/>
        <v>0</v>
      </c>
    </row>
    <row r="26" spans="1:19" x14ac:dyDescent="0.2">
      <c r="A26" s="574" t="s">
        <v>998</v>
      </c>
      <c r="B26" s="604">
        <v>1822</v>
      </c>
      <c r="C26" s="574" t="s">
        <v>1006</v>
      </c>
      <c r="D26" s="605">
        <v>20</v>
      </c>
      <c r="E26" s="606" t="s">
        <v>993</v>
      </c>
      <c r="F26" s="631">
        <v>7358087.9000000004</v>
      </c>
      <c r="G26" s="580">
        <v>1836193.98</v>
      </c>
      <c r="H26" s="580">
        <v>0</v>
      </c>
      <c r="I26" s="632">
        <f t="shared" si="0"/>
        <v>9194281.8800000008</v>
      </c>
      <c r="J26" s="580">
        <v>-2765463.7</v>
      </c>
      <c r="K26" s="580">
        <v>395831.16000000003</v>
      </c>
      <c r="L26" s="580">
        <v>-6409.52</v>
      </c>
      <c r="M26" s="582">
        <v>0</v>
      </c>
      <c r="N26" s="582"/>
      <c r="O26" s="633">
        <f t="shared" si="1"/>
        <v>-3167704.3800000004</v>
      </c>
      <c r="P26" s="632">
        <f t="shared" si="2"/>
        <v>6026577.5</v>
      </c>
      <c r="Q26" s="634">
        <v>1815</v>
      </c>
      <c r="R26" s="635">
        <f t="shared" si="3"/>
        <v>402240.68000000005</v>
      </c>
      <c r="S26" s="635">
        <f t="shared" si="4"/>
        <v>0</v>
      </c>
    </row>
    <row r="27" spans="1:19" x14ac:dyDescent="0.2">
      <c r="A27" s="574" t="s">
        <v>998</v>
      </c>
      <c r="B27" s="604">
        <v>1823</v>
      </c>
      <c r="C27" s="574" t="s">
        <v>1007</v>
      </c>
      <c r="D27" s="605">
        <v>30</v>
      </c>
      <c r="E27" s="606" t="s">
        <v>993</v>
      </c>
      <c r="F27" s="631">
        <v>20379291.709999997</v>
      </c>
      <c r="G27" s="580">
        <v>4042991.69</v>
      </c>
      <c r="H27" s="580">
        <v>0</v>
      </c>
      <c r="I27" s="632">
        <f t="shared" si="0"/>
        <v>24422283.399999999</v>
      </c>
      <c r="J27" s="580">
        <v>-5667542.8499999996</v>
      </c>
      <c r="K27" s="580">
        <v>999038.03</v>
      </c>
      <c r="L27" s="580">
        <v>0</v>
      </c>
      <c r="M27" s="582">
        <v>0</v>
      </c>
      <c r="N27" s="582"/>
      <c r="O27" s="633">
        <f t="shared" si="1"/>
        <v>-6666580.8799999999</v>
      </c>
      <c r="P27" s="632">
        <f t="shared" si="2"/>
        <v>17755702.52</v>
      </c>
      <c r="Q27" s="634">
        <v>1815</v>
      </c>
      <c r="R27" s="635">
        <f t="shared" si="3"/>
        <v>999038.03</v>
      </c>
      <c r="S27" s="635">
        <f t="shared" si="4"/>
        <v>0</v>
      </c>
    </row>
    <row r="28" spans="1:19" x14ac:dyDescent="0.2">
      <c r="A28" s="574" t="s">
        <v>998</v>
      </c>
      <c r="B28" s="604">
        <v>1824</v>
      </c>
      <c r="C28" s="574" t="s">
        <v>1008</v>
      </c>
      <c r="D28" s="605">
        <v>30</v>
      </c>
      <c r="E28" s="606" t="s">
        <v>993</v>
      </c>
      <c r="F28" s="631">
        <v>4800894.2</v>
      </c>
      <c r="G28" s="580">
        <v>387712.1</v>
      </c>
      <c r="H28" s="580">
        <v>0</v>
      </c>
      <c r="I28" s="632">
        <f t="shared" si="0"/>
        <v>5188606.3</v>
      </c>
      <c r="J28" s="580">
        <v>-1225260.73</v>
      </c>
      <c r="K28" s="580">
        <v>230131.80000000002</v>
      </c>
      <c r="L28" s="580">
        <v>0</v>
      </c>
      <c r="M28" s="582">
        <v>0</v>
      </c>
      <c r="N28" s="582"/>
      <c r="O28" s="633">
        <f t="shared" si="1"/>
        <v>-1455392.53</v>
      </c>
      <c r="P28" s="632">
        <f t="shared" si="2"/>
        <v>3733213.7699999996</v>
      </c>
      <c r="Q28" s="634">
        <v>1815</v>
      </c>
      <c r="R28" s="635">
        <f t="shared" si="3"/>
        <v>230131.80000000002</v>
      </c>
      <c r="S28" s="635">
        <f t="shared" si="4"/>
        <v>0</v>
      </c>
    </row>
    <row r="29" spans="1:19" x14ac:dyDescent="0.2">
      <c r="A29" s="574" t="s">
        <v>998</v>
      </c>
      <c r="B29" s="604">
        <v>1826</v>
      </c>
      <c r="C29" s="574" t="s">
        <v>1009</v>
      </c>
      <c r="D29" s="605">
        <v>40</v>
      </c>
      <c r="E29" s="606" t="s">
        <v>993</v>
      </c>
      <c r="F29" s="631">
        <v>15206146.67</v>
      </c>
      <c r="G29" s="580">
        <v>4051231.85</v>
      </c>
      <c r="H29" s="580">
        <v>0</v>
      </c>
      <c r="I29" s="632">
        <f t="shared" si="0"/>
        <v>19257378.52</v>
      </c>
      <c r="J29" s="580">
        <v>-2129959.98</v>
      </c>
      <c r="K29" s="580">
        <v>485731.93</v>
      </c>
      <c r="L29" s="580">
        <v>0</v>
      </c>
      <c r="M29" s="582">
        <v>0</v>
      </c>
      <c r="N29" s="582"/>
      <c r="O29" s="633">
        <f t="shared" si="1"/>
        <v>-2615691.91</v>
      </c>
      <c r="P29" s="632">
        <f t="shared" si="2"/>
        <v>16641686.609999999</v>
      </c>
      <c r="Q29" s="634">
        <v>1820</v>
      </c>
      <c r="R29" s="635">
        <f t="shared" si="3"/>
        <v>485731.93</v>
      </c>
      <c r="S29" s="635">
        <f t="shared" si="4"/>
        <v>0</v>
      </c>
    </row>
    <row r="30" spans="1:19" x14ac:dyDescent="0.2">
      <c r="A30" s="574" t="s">
        <v>998</v>
      </c>
      <c r="B30" s="604">
        <v>1827</v>
      </c>
      <c r="C30" s="574" t="s">
        <v>1010</v>
      </c>
      <c r="D30" s="605">
        <v>20</v>
      </c>
      <c r="E30" s="606" t="s">
        <v>993</v>
      </c>
      <c r="F30" s="631">
        <v>10366371.67</v>
      </c>
      <c r="G30" s="580">
        <v>427364.63999999996</v>
      </c>
      <c r="H30" s="580">
        <v>0</v>
      </c>
      <c r="I30" s="632">
        <f t="shared" si="0"/>
        <v>10793736.310000001</v>
      </c>
      <c r="J30" s="580">
        <v>-5204127.29</v>
      </c>
      <c r="K30" s="580">
        <v>664231.72</v>
      </c>
      <c r="L30" s="580">
        <v>0</v>
      </c>
      <c r="M30" s="582">
        <v>0</v>
      </c>
      <c r="N30" s="582"/>
      <c r="O30" s="633">
        <f t="shared" si="1"/>
        <v>-5868359.0099999998</v>
      </c>
      <c r="P30" s="632">
        <f t="shared" si="2"/>
        <v>4925377.3000000007</v>
      </c>
      <c r="Q30" s="634">
        <v>1820</v>
      </c>
      <c r="R30" s="635">
        <f t="shared" si="3"/>
        <v>664231.72</v>
      </c>
      <c r="S30" s="635">
        <f t="shared" si="4"/>
        <v>0</v>
      </c>
    </row>
    <row r="31" spans="1:19" x14ac:dyDescent="0.2">
      <c r="A31" s="574" t="s">
        <v>998</v>
      </c>
      <c r="B31" s="604">
        <v>1828</v>
      </c>
      <c r="C31" s="574" t="s">
        <v>1007</v>
      </c>
      <c r="D31" s="605">
        <v>30</v>
      </c>
      <c r="E31" s="606" t="s">
        <v>993</v>
      </c>
      <c r="F31" s="631">
        <v>4475999.33</v>
      </c>
      <c r="G31" s="580">
        <v>1261915.46</v>
      </c>
      <c r="H31" s="580">
        <v>0</v>
      </c>
      <c r="I31" s="632">
        <f t="shared" si="0"/>
        <v>5737914.79</v>
      </c>
      <c r="J31" s="580">
        <v>-780032.26</v>
      </c>
      <c r="K31" s="580">
        <v>188743.83000000002</v>
      </c>
      <c r="L31" s="580">
        <v>0</v>
      </c>
      <c r="M31" s="582">
        <v>0</v>
      </c>
      <c r="N31" s="582"/>
      <c r="O31" s="633">
        <f t="shared" si="1"/>
        <v>-968776.09000000008</v>
      </c>
      <c r="P31" s="632">
        <f t="shared" si="2"/>
        <v>4769138.7</v>
      </c>
      <c r="Q31" s="634">
        <v>1820</v>
      </c>
      <c r="R31" s="635">
        <f t="shared" si="3"/>
        <v>188743.83000000002</v>
      </c>
      <c r="S31" s="635">
        <f t="shared" si="4"/>
        <v>0</v>
      </c>
    </row>
    <row r="32" spans="1:19" x14ac:dyDescent="0.2">
      <c r="A32" s="574" t="s">
        <v>1011</v>
      </c>
      <c r="B32" s="604">
        <v>1830</v>
      </c>
      <c r="C32" s="574" t="s">
        <v>36</v>
      </c>
      <c r="D32" s="605">
        <v>45</v>
      </c>
      <c r="E32" s="606" t="s">
        <v>993</v>
      </c>
      <c r="F32" s="631">
        <v>176276246.33999997</v>
      </c>
      <c r="G32" s="580">
        <v>29077441.690000001</v>
      </c>
      <c r="H32" s="580">
        <v>-48543</v>
      </c>
      <c r="I32" s="632">
        <f>+F32+G32+H32</f>
        <v>205305145.02999997</v>
      </c>
      <c r="J32" s="580">
        <v>-18564985.840000004</v>
      </c>
      <c r="K32" s="580">
        <v>4396091.5600000005</v>
      </c>
      <c r="L32" s="580">
        <v>0</v>
      </c>
      <c r="M32" s="582"/>
      <c r="N32" s="582"/>
      <c r="O32" s="633">
        <f t="shared" si="1"/>
        <v>-22961077.400000006</v>
      </c>
      <c r="P32" s="632">
        <f t="shared" si="2"/>
        <v>182344067.62999997</v>
      </c>
      <c r="Q32" s="634">
        <v>1830</v>
      </c>
      <c r="R32" s="635">
        <f t="shared" si="3"/>
        <v>4396091.5600000005</v>
      </c>
      <c r="S32" s="635">
        <f t="shared" si="4"/>
        <v>0</v>
      </c>
    </row>
    <row r="33" spans="1:19" x14ac:dyDescent="0.2">
      <c r="A33" s="574" t="s">
        <v>1011</v>
      </c>
      <c r="B33" s="604">
        <v>1835</v>
      </c>
      <c r="C33" s="574" t="s">
        <v>1012</v>
      </c>
      <c r="D33" s="605">
        <v>40</v>
      </c>
      <c r="E33" s="606" t="s">
        <v>993</v>
      </c>
      <c r="F33" s="631">
        <v>145665074.84999999</v>
      </c>
      <c r="G33" s="580">
        <v>18146417.960000001</v>
      </c>
      <c r="H33" s="580">
        <v>-150086</v>
      </c>
      <c r="I33" s="632">
        <f t="shared" ref="I33:I96" si="5">+F33+G33+H33</f>
        <v>163661406.81</v>
      </c>
      <c r="J33" s="580">
        <v>-20457435.809999999</v>
      </c>
      <c r="K33" s="580">
        <v>4366387.62</v>
      </c>
      <c r="L33" s="580">
        <v>-23998</v>
      </c>
      <c r="M33" s="582"/>
      <c r="N33" s="582"/>
      <c r="O33" s="633">
        <f t="shared" si="1"/>
        <v>-24847821.43</v>
      </c>
      <c r="P33" s="632">
        <f t="shared" si="2"/>
        <v>138813585.38</v>
      </c>
      <c r="Q33" s="634">
        <v>1835</v>
      </c>
      <c r="R33" s="635">
        <f t="shared" si="3"/>
        <v>4390385.62</v>
      </c>
      <c r="S33" s="635">
        <f t="shared" si="4"/>
        <v>0</v>
      </c>
    </row>
    <row r="34" spans="1:19" x14ac:dyDescent="0.2">
      <c r="A34" s="574" t="s">
        <v>986</v>
      </c>
      <c r="B34" s="604">
        <v>1836</v>
      </c>
      <c r="C34" s="574" t="s">
        <v>181</v>
      </c>
      <c r="D34" s="605">
        <v>40</v>
      </c>
      <c r="E34" s="606" t="s">
        <v>993</v>
      </c>
      <c r="F34" s="631">
        <v>1276.67</v>
      </c>
      <c r="G34" s="580">
        <v>0</v>
      </c>
      <c r="H34" s="580">
        <v>0</v>
      </c>
      <c r="I34" s="632">
        <f t="shared" si="5"/>
        <v>1276.67</v>
      </c>
      <c r="J34" s="580">
        <v>-1877.1200000000001</v>
      </c>
      <c r="L34" s="580">
        <v>0</v>
      </c>
      <c r="M34" s="582">
        <v>0</v>
      </c>
      <c r="N34" s="582"/>
      <c r="O34" s="633">
        <f t="shared" si="1"/>
        <v>-1877.1200000000001</v>
      </c>
      <c r="P34" s="632">
        <f t="shared" si="2"/>
        <v>-600.45000000000005</v>
      </c>
      <c r="Q34" s="634">
        <v>1835</v>
      </c>
      <c r="R34" s="635">
        <f t="shared" si="3"/>
        <v>0</v>
      </c>
      <c r="S34" s="635">
        <f t="shared" si="4"/>
        <v>0</v>
      </c>
    </row>
    <row r="35" spans="1:19" x14ac:dyDescent="0.2">
      <c r="A35" s="574" t="s">
        <v>1011</v>
      </c>
      <c r="B35" s="604">
        <v>1840</v>
      </c>
      <c r="C35" s="574" t="s">
        <v>1013</v>
      </c>
      <c r="D35" s="605">
        <v>60</v>
      </c>
      <c r="E35" s="606" t="s">
        <v>993</v>
      </c>
      <c r="F35" s="631">
        <v>131098217.53</v>
      </c>
      <c r="G35" s="580">
        <v>17384971.32</v>
      </c>
      <c r="H35" s="580">
        <v>0</v>
      </c>
      <c r="I35" s="632">
        <f t="shared" si="5"/>
        <v>148483188.84999999</v>
      </c>
      <c r="J35" s="580">
        <v>-9458470.8600000013</v>
      </c>
      <c r="K35" s="580">
        <v>2441166.61</v>
      </c>
      <c r="L35" s="580">
        <v>0</v>
      </c>
      <c r="M35" s="582">
        <v>0</v>
      </c>
      <c r="N35" s="582"/>
      <c r="O35" s="633">
        <f t="shared" si="1"/>
        <v>-11899637.470000001</v>
      </c>
      <c r="P35" s="632">
        <f t="shared" si="2"/>
        <v>136583551.38</v>
      </c>
      <c r="Q35" s="634">
        <v>1840</v>
      </c>
      <c r="R35" s="635">
        <f t="shared" si="3"/>
        <v>2441166.61</v>
      </c>
      <c r="S35" s="635">
        <f t="shared" si="4"/>
        <v>0</v>
      </c>
    </row>
    <row r="36" spans="1:19" x14ac:dyDescent="0.2">
      <c r="A36" s="574" t="s">
        <v>1011</v>
      </c>
      <c r="B36" s="604">
        <v>1845</v>
      </c>
      <c r="C36" s="574" t="s">
        <v>1014</v>
      </c>
      <c r="D36" s="605">
        <v>45</v>
      </c>
      <c r="E36" s="606" t="s">
        <v>993</v>
      </c>
      <c r="F36" s="631">
        <v>320254176.24999994</v>
      </c>
      <c r="G36" s="580">
        <v>33214123.849999998</v>
      </c>
      <c r="H36" s="580">
        <v>-464650</v>
      </c>
      <c r="I36" s="632">
        <f t="shared" si="5"/>
        <v>353003650.09999996</v>
      </c>
      <c r="J36" s="580">
        <v>-38022094.939999998</v>
      </c>
      <c r="K36" s="580">
        <v>8387825.3899999997</v>
      </c>
      <c r="L36" s="580">
        <v>-100426.74</v>
      </c>
      <c r="M36" s="582"/>
      <c r="N36" s="582"/>
      <c r="O36" s="633">
        <f t="shared" si="1"/>
        <v>-46510347.07</v>
      </c>
      <c r="P36" s="632">
        <f t="shared" si="2"/>
        <v>306493303.02999997</v>
      </c>
      <c r="Q36" s="634">
        <v>1845</v>
      </c>
      <c r="R36" s="635">
        <f t="shared" si="3"/>
        <v>8488252.129999999</v>
      </c>
      <c r="S36" s="635">
        <f t="shared" si="4"/>
        <v>0</v>
      </c>
    </row>
    <row r="37" spans="1:19" x14ac:dyDescent="0.2">
      <c r="B37" s="604">
        <v>1846</v>
      </c>
      <c r="C37" s="574" t="s">
        <v>1015</v>
      </c>
      <c r="D37" s="605">
        <v>20</v>
      </c>
      <c r="E37" s="606" t="s">
        <v>993</v>
      </c>
      <c r="F37" s="631">
        <v>21021465.57</v>
      </c>
      <c r="G37" s="580">
        <v>3205358.67</v>
      </c>
      <c r="H37" s="580">
        <v>0</v>
      </c>
      <c r="I37" s="632">
        <f t="shared" si="5"/>
        <v>24226824.240000002</v>
      </c>
      <c r="J37" s="580">
        <v>-1971739.6099999999</v>
      </c>
      <c r="K37" s="580">
        <v>1136357</v>
      </c>
      <c r="L37" s="580">
        <v>0</v>
      </c>
      <c r="M37" s="582">
        <v>0</v>
      </c>
      <c r="N37" s="582"/>
      <c r="O37" s="633">
        <f t="shared" si="1"/>
        <v>-3108096.61</v>
      </c>
      <c r="P37" s="632">
        <f t="shared" si="2"/>
        <v>21118727.630000003</v>
      </c>
      <c r="Q37" s="634">
        <v>1845</v>
      </c>
      <c r="R37" s="635">
        <f t="shared" si="3"/>
        <v>1136357</v>
      </c>
      <c r="S37" s="635">
        <f t="shared" si="4"/>
        <v>0</v>
      </c>
    </row>
    <row r="38" spans="1:19" x14ac:dyDescent="0.2">
      <c r="A38" s="574" t="s">
        <v>1016</v>
      </c>
      <c r="B38" s="604">
        <v>1849</v>
      </c>
      <c r="C38" s="574" t="s">
        <v>1017</v>
      </c>
      <c r="D38" s="605">
        <v>40</v>
      </c>
      <c r="E38" s="606" t="s">
        <v>993</v>
      </c>
      <c r="F38" s="631">
        <v>24308143.670000006</v>
      </c>
      <c r="G38" s="580">
        <v>2123271.0699999998</v>
      </c>
      <c r="H38" s="580">
        <v>-470180.54</v>
      </c>
      <c r="I38" s="632">
        <f t="shared" si="5"/>
        <v>25961234.200000007</v>
      </c>
      <c r="J38" s="580">
        <v>-3829923.24</v>
      </c>
      <c r="K38" s="580">
        <v>682194.87</v>
      </c>
      <c r="L38" s="580">
        <v>0</v>
      </c>
      <c r="M38" s="582"/>
      <c r="N38" s="582"/>
      <c r="O38" s="633">
        <f t="shared" si="1"/>
        <v>-4512118.1100000003</v>
      </c>
      <c r="P38" s="632">
        <f t="shared" si="2"/>
        <v>21449116.090000007</v>
      </c>
      <c r="Q38" s="634">
        <v>1850</v>
      </c>
      <c r="R38" s="635">
        <f t="shared" si="3"/>
        <v>682194.87</v>
      </c>
      <c r="S38" s="635">
        <f t="shared" si="4"/>
        <v>0</v>
      </c>
    </row>
    <row r="39" spans="1:19" x14ac:dyDescent="0.2">
      <c r="A39" s="574" t="s">
        <v>1016</v>
      </c>
      <c r="B39" s="604">
        <v>1850</v>
      </c>
      <c r="C39" s="574" t="s">
        <v>1018</v>
      </c>
      <c r="D39" s="605">
        <v>30</v>
      </c>
      <c r="E39" s="606" t="s">
        <v>993</v>
      </c>
      <c r="F39" s="631">
        <v>159148447.30000004</v>
      </c>
      <c r="G39" s="580">
        <v>10801375.960000001</v>
      </c>
      <c r="H39" s="580">
        <v>-2201494.33</v>
      </c>
      <c r="I39" s="632">
        <f t="shared" si="5"/>
        <v>167748328.93000004</v>
      </c>
      <c r="J39" s="580">
        <v>-33987421.619999997</v>
      </c>
      <c r="K39" s="580">
        <v>6020115.5200000005</v>
      </c>
      <c r="L39" s="580">
        <v>-12580.55</v>
      </c>
      <c r="M39" s="582"/>
      <c r="N39" s="582"/>
      <c r="O39" s="633">
        <f t="shared" si="1"/>
        <v>-40020117.689999998</v>
      </c>
      <c r="P39" s="632">
        <f t="shared" si="2"/>
        <v>127728211.24000004</v>
      </c>
      <c r="Q39" s="634">
        <v>1850</v>
      </c>
      <c r="R39" s="635">
        <f t="shared" si="3"/>
        <v>6032696.0700000003</v>
      </c>
      <c r="S39" s="635">
        <f t="shared" si="4"/>
        <v>0</v>
      </c>
    </row>
    <row r="40" spans="1:19" x14ac:dyDescent="0.2">
      <c r="A40" s="574" t="s">
        <v>1011</v>
      </c>
      <c r="B40" s="604">
        <v>1855</v>
      </c>
      <c r="C40" s="574" t="s">
        <v>1019</v>
      </c>
      <c r="D40" s="605">
        <v>40</v>
      </c>
      <c r="E40" s="606" t="s">
        <v>993</v>
      </c>
      <c r="F40" s="631">
        <v>15751375.02</v>
      </c>
      <c r="G40" s="580">
        <v>1838183.32</v>
      </c>
      <c r="H40" s="580">
        <v>0</v>
      </c>
      <c r="I40" s="632">
        <f t="shared" si="5"/>
        <v>17589558.34</v>
      </c>
      <c r="J40" s="580">
        <v>-1985405.82</v>
      </c>
      <c r="K40" s="580">
        <v>460125.55</v>
      </c>
      <c r="L40" s="580">
        <v>0</v>
      </c>
      <c r="M40" s="582">
        <v>0</v>
      </c>
      <c r="N40" s="582"/>
      <c r="O40" s="633">
        <f t="shared" si="1"/>
        <v>-2445531.37</v>
      </c>
      <c r="P40" s="632">
        <f t="shared" si="2"/>
        <v>15144026.969999999</v>
      </c>
      <c r="Q40" s="634">
        <v>1855</v>
      </c>
      <c r="R40" s="635">
        <f t="shared" si="3"/>
        <v>460125.55</v>
      </c>
      <c r="S40" s="635">
        <f t="shared" si="4"/>
        <v>0</v>
      </c>
    </row>
    <row r="41" spans="1:19" x14ac:dyDescent="0.2">
      <c r="A41" s="574" t="s">
        <v>1011</v>
      </c>
      <c r="B41" s="604">
        <v>1856</v>
      </c>
      <c r="C41" s="574" t="s">
        <v>221</v>
      </c>
      <c r="D41" s="605">
        <v>25</v>
      </c>
      <c r="E41" s="606" t="s">
        <v>993</v>
      </c>
      <c r="F41" s="631">
        <v>62470855.770000003</v>
      </c>
      <c r="G41" s="580">
        <v>3940653.76</v>
      </c>
      <c r="H41" s="580">
        <v>0</v>
      </c>
      <c r="I41" s="632">
        <f t="shared" si="5"/>
        <v>66411509.530000001</v>
      </c>
      <c r="J41" s="580">
        <f>-19504142.82-0.61</f>
        <v>-19504143.43</v>
      </c>
      <c r="K41" s="580">
        <v>3245715.0100000007</v>
      </c>
      <c r="L41" s="580">
        <v>0</v>
      </c>
      <c r="M41" s="582">
        <v>0</v>
      </c>
      <c r="N41" s="582"/>
      <c r="O41" s="633">
        <f t="shared" si="1"/>
        <v>-22749858.440000001</v>
      </c>
      <c r="P41" s="632">
        <f t="shared" si="2"/>
        <v>43661651.090000004</v>
      </c>
      <c r="Q41" s="634">
        <v>1855</v>
      </c>
      <c r="R41" s="635">
        <f t="shared" si="3"/>
        <v>3245715.0100000007</v>
      </c>
      <c r="S41" s="635">
        <f t="shared" si="4"/>
        <v>0</v>
      </c>
    </row>
    <row r="42" spans="1:19" x14ac:dyDescent="0.2">
      <c r="A42" s="574" t="s">
        <v>1016</v>
      </c>
      <c r="B42" s="604">
        <v>1860</v>
      </c>
      <c r="C42" s="574" t="s">
        <v>42</v>
      </c>
      <c r="D42" s="605">
        <v>25</v>
      </c>
      <c r="E42" s="606" t="s">
        <v>993</v>
      </c>
      <c r="F42" s="631">
        <v>15060851</v>
      </c>
      <c r="G42" s="580">
        <v>1655462.5899999999</v>
      </c>
      <c r="H42" s="580">
        <v>0</v>
      </c>
      <c r="I42" s="632">
        <f t="shared" si="5"/>
        <v>16716313.59</v>
      </c>
      <c r="J42" s="580">
        <v>-3424506.87</v>
      </c>
      <c r="K42" s="580">
        <v>692768.04</v>
      </c>
      <c r="L42" s="580">
        <v>-10.54</v>
      </c>
      <c r="M42" s="582">
        <v>0</v>
      </c>
      <c r="N42" s="582"/>
      <c r="O42" s="633">
        <f t="shared" si="1"/>
        <v>-4117285.45</v>
      </c>
      <c r="P42" s="632">
        <f t="shared" si="2"/>
        <v>12599028.140000001</v>
      </c>
      <c r="Q42" s="634">
        <v>1860</v>
      </c>
      <c r="R42" s="635">
        <f t="shared" si="3"/>
        <v>692778.58000000007</v>
      </c>
      <c r="S42" s="635">
        <f t="shared" si="4"/>
        <v>0</v>
      </c>
    </row>
    <row r="43" spans="1:19" x14ac:dyDescent="0.2">
      <c r="A43" s="574" t="s">
        <v>1016</v>
      </c>
      <c r="B43" s="604">
        <v>1861</v>
      </c>
      <c r="C43" s="574" t="s">
        <v>234</v>
      </c>
      <c r="D43" s="605">
        <v>15</v>
      </c>
      <c r="E43" s="606" t="s">
        <v>993</v>
      </c>
      <c r="F43" s="631">
        <v>18507696</v>
      </c>
      <c r="G43" s="580">
        <v>1697409.82</v>
      </c>
      <c r="H43" s="580">
        <v>-728429.41</v>
      </c>
      <c r="I43" s="632">
        <f t="shared" si="5"/>
        <v>19476676.41</v>
      </c>
      <c r="J43" s="580">
        <v>-5779184.4900000002</v>
      </c>
      <c r="K43" s="580">
        <v>952387.56999999983</v>
      </c>
      <c r="L43" s="580">
        <v>0</v>
      </c>
      <c r="M43" s="582"/>
      <c r="N43" s="582"/>
      <c r="O43" s="633">
        <f t="shared" si="1"/>
        <v>-6731572.0600000005</v>
      </c>
      <c r="P43" s="632">
        <f t="shared" si="2"/>
        <v>12745104.35</v>
      </c>
      <c r="Q43" s="634">
        <v>1860</v>
      </c>
      <c r="R43" s="635">
        <f t="shared" si="3"/>
        <v>952387.56999999983</v>
      </c>
      <c r="S43" s="635">
        <f t="shared" si="4"/>
        <v>0</v>
      </c>
    </row>
    <row r="44" spans="1:19" x14ac:dyDescent="0.2">
      <c r="A44" s="574" t="s">
        <v>1016</v>
      </c>
      <c r="B44" s="604">
        <v>1862</v>
      </c>
      <c r="C44" s="574" t="s">
        <v>413</v>
      </c>
      <c r="D44" s="605">
        <v>15</v>
      </c>
      <c r="E44" s="606" t="s">
        <v>993</v>
      </c>
      <c r="F44" s="631">
        <v>52633422.700000003</v>
      </c>
      <c r="G44" s="580">
        <v>2467140.44</v>
      </c>
      <c r="H44" s="580">
        <v>0</v>
      </c>
      <c r="I44" s="632">
        <f t="shared" si="5"/>
        <v>55100563.140000001</v>
      </c>
      <c r="J44" s="580">
        <v>-21568502.719999999</v>
      </c>
      <c r="K44" s="580">
        <v>3913877.21</v>
      </c>
      <c r="L44" s="580">
        <v>-68208.34</v>
      </c>
      <c r="M44" s="582">
        <v>0</v>
      </c>
      <c r="N44" s="582"/>
      <c r="O44" s="633">
        <f t="shared" si="1"/>
        <v>-25550588.27</v>
      </c>
      <c r="P44" s="632">
        <f t="shared" si="2"/>
        <v>29549974.870000001</v>
      </c>
      <c r="Q44" s="634">
        <v>1860</v>
      </c>
      <c r="R44" s="635">
        <f t="shared" si="3"/>
        <v>3982085.55</v>
      </c>
      <c r="S44" s="635">
        <f t="shared" si="4"/>
        <v>0</v>
      </c>
    </row>
    <row r="45" spans="1:19" x14ac:dyDescent="0.2">
      <c r="A45" s="574" t="s">
        <v>986</v>
      </c>
      <c r="B45" s="604">
        <v>1870</v>
      </c>
      <c r="C45" s="574" t="s">
        <v>1020</v>
      </c>
      <c r="D45" s="605">
        <v>12</v>
      </c>
      <c r="E45" s="606" t="s">
        <v>993</v>
      </c>
      <c r="F45" s="631">
        <v>0</v>
      </c>
      <c r="G45" s="580">
        <v>0</v>
      </c>
      <c r="H45" s="580">
        <v>0</v>
      </c>
      <c r="I45" s="632">
        <f t="shared" si="5"/>
        <v>0</v>
      </c>
      <c r="J45" s="580">
        <v>0</v>
      </c>
      <c r="K45" s="580">
        <v>0</v>
      </c>
      <c r="L45" s="580">
        <v>0</v>
      </c>
      <c r="M45" s="582">
        <v>0</v>
      </c>
      <c r="N45" s="582"/>
      <c r="O45" s="633">
        <f t="shared" si="1"/>
        <v>0</v>
      </c>
      <c r="P45" s="632">
        <f t="shared" si="2"/>
        <v>0</v>
      </c>
      <c r="Q45" s="634">
        <v>1870</v>
      </c>
      <c r="R45" s="635">
        <f t="shared" si="3"/>
        <v>0</v>
      </c>
      <c r="S45" s="635">
        <f t="shared" si="4"/>
        <v>0</v>
      </c>
    </row>
    <row r="46" spans="1:19" x14ac:dyDescent="0.2">
      <c r="A46" s="574" t="s">
        <v>1011</v>
      </c>
      <c r="B46" s="604">
        <v>1875</v>
      </c>
      <c r="C46" s="574" t="s">
        <v>1021</v>
      </c>
      <c r="D46" s="605">
        <v>25</v>
      </c>
      <c r="E46" s="606" t="s">
        <v>993</v>
      </c>
      <c r="F46" s="631">
        <v>2118900.58</v>
      </c>
      <c r="G46" s="580">
        <v>0</v>
      </c>
      <c r="H46" s="580">
        <v>0</v>
      </c>
      <c r="I46" s="632">
        <f t="shared" si="5"/>
        <v>2118900.58</v>
      </c>
      <c r="J46" s="580">
        <v>-486634.06000000006</v>
      </c>
      <c r="K46" s="580">
        <v>90578.74</v>
      </c>
      <c r="L46" s="580">
        <v>0</v>
      </c>
      <c r="M46" s="582">
        <v>0</v>
      </c>
      <c r="N46" s="582"/>
      <c r="O46" s="633">
        <f t="shared" si="1"/>
        <v>-577212.80000000005</v>
      </c>
      <c r="P46" s="632">
        <f t="shared" si="2"/>
        <v>1541687.78</v>
      </c>
      <c r="Q46" s="634">
        <v>1875</v>
      </c>
      <c r="R46" s="635">
        <f t="shared" si="3"/>
        <v>90578.74</v>
      </c>
      <c r="S46" s="635">
        <f t="shared" si="4"/>
        <v>0</v>
      </c>
    </row>
    <row r="47" spans="1:19" x14ac:dyDescent="0.2">
      <c r="B47" s="604">
        <v>1878</v>
      </c>
      <c r="C47" s="574" t="s">
        <v>1022</v>
      </c>
      <c r="D47" s="605">
        <v>15</v>
      </c>
      <c r="E47" s="606" t="s">
        <v>993</v>
      </c>
      <c r="F47" s="631">
        <v>1.2900000000000205</v>
      </c>
      <c r="G47" s="580">
        <v>152.36000000000001</v>
      </c>
      <c r="H47" s="580">
        <v>0</v>
      </c>
      <c r="I47" s="632">
        <f t="shared" si="5"/>
        <v>153.65000000000003</v>
      </c>
      <c r="J47" s="580">
        <v>0</v>
      </c>
      <c r="K47" s="580">
        <v>8.83</v>
      </c>
      <c r="L47" s="580">
        <v>0</v>
      </c>
      <c r="M47" s="582">
        <v>0</v>
      </c>
      <c r="N47" s="582"/>
      <c r="O47" s="633">
        <f t="shared" si="1"/>
        <v>-8.83</v>
      </c>
      <c r="P47" s="632">
        <f t="shared" si="2"/>
        <v>144.82000000000002</v>
      </c>
      <c r="Q47" s="634">
        <v>1960</v>
      </c>
      <c r="R47" s="635">
        <f t="shared" si="3"/>
        <v>8.83</v>
      </c>
      <c r="S47" s="635">
        <f t="shared" si="4"/>
        <v>0</v>
      </c>
    </row>
    <row r="48" spans="1:19" x14ac:dyDescent="0.2">
      <c r="B48" s="604">
        <v>1885</v>
      </c>
      <c r="C48" s="574" t="s">
        <v>1023</v>
      </c>
      <c r="D48" s="605">
        <v>10</v>
      </c>
      <c r="E48" s="606" t="s">
        <v>993</v>
      </c>
      <c r="F48" s="631">
        <v>0</v>
      </c>
      <c r="G48" s="580">
        <v>705.13</v>
      </c>
      <c r="H48" s="580">
        <v>0</v>
      </c>
      <c r="I48" s="632">
        <f t="shared" si="5"/>
        <v>705.13</v>
      </c>
      <c r="J48" s="580">
        <v>0</v>
      </c>
      <c r="K48" s="580">
        <v>0</v>
      </c>
      <c r="L48" s="580">
        <v>0</v>
      </c>
      <c r="M48" s="582">
        <v>0</v>
      </c>
      <c r="N48" s="582"/>
      <c r="O48" s="633">
        <f t="shared" si="1"/>
        <v>0</v>
      </c>
      <c r="P48" s="632">
        <f t="shared" si="2"/>
        <v>705.13</v>
      </c>
      <c r="Q48" s="634">
        <v>1960</v>
      </c>
      <c r="R48" s="635">
        <f t="shared" si="3"/>
        <v>0</v>
      </c>
      <c r="S48" s="635">
        <f t="shared" si="4"/>
        <v>0</v>
      </c>
    </row>
    <row r="49" spans="1:19" x14ac:dyDescent="0.2">
      <c r="B49" s="604">
        <v>1886</v>
      </c>
      <c r="C49" s="574" t="s">
        <v>1024</v>
      </c>
      <c r="D49" s="605">
        <v>10</v>
      </c>
      <c r="E49" s="606" t="s">
        <v>993</v>
      </c>
      <c r="F49" s="631">
        <v>0</v>
      </c>
      <c r="G49" s="580">
        <v>427723.17</v>
      </c>
      <c r="H49" s="580">
        <v>0</v>
      </c>
      <c r="I49" s="632">
        <f t="shared" si="5"/>
        <v>427723.17</v>
      </c>
      <c r="J49" s="580">
        <v>0</v>
      </c>
      <c r="K49" s="580">
        <v>-8949.23</v>
      </c>
      <c r="L49" s="580">
        <v>0</v>
      </c>
      <c r="M49" s="582">
        <v>0</v>
      </c>
      <c r="N49" s="582"/>
      <c r="O49" s="633">
        <f t="shared" si="1"/>
        <v>8949.23</v>
      </c>
      <c r="P49" s="632">
        <f t="shared" si="2"/>
        <v>436672.39999999997</v>
      </c>
      <c r="Q49" s="634">
        <v>1960</v>
      </c>
      <c r="R49" s="635">
        <f t="shared" si="3"/>
        <v>-8949.23</v>
      </c>
      <c r="S49" s="635">
        <f t="shared" si="4"/>
        <v>0</v>
      </c>
    </row>
    <row r="50" spans="1:19" x14ac:dyDescent="0.2">
      <c r="B50" s="604">
        <v>1887</v>
      </c>
      <c r="C50" s="574" t="s">
        <v>1025</v>
      </c>
      <c r="D50" s="605">
        <v>40</v>
      </c>
      <c r="E50" s="606" t="s">
        <v>993</v>
      </c>
      <c r="F50" s="631">
        <v>0</v>
      </c>
      <c r="G50" s="580">
        <v>0</v>
      </c>
      <c r="H50" s="580">
        <v>0</v>
      </c>
      <c r="I50" s="632">
        <f t="shared" si="5"/>
        <v>0</v>
      </c>
      <c r="J50" s="580">
        <v>0</v>
      </c>
      <c r="K50" s="580">
        <v>0</v>
      </c>
      <c r="L50" s="580">
        <v>0</v>
      </c>
      <c r="M50" s="582">
        <v>0</v>
      </c>
      <c r="N50" s="582"/>
      <c r="O50" s="633">
        <f t="shared" si="1"/>
        <v>0</v>
      </c>
      <c r="P50" s="632">
        <f t="shared" si="2"/>
        <v>0</v>
      </c>
      <c r="Q50" s="634">
        <v>1960</v>
      </c>
      <c r="R50" s="635">
        <f t="shared" si="3"/>
        <v>0</v>
      </c>
      <c r="S50" s="635">
        <f t="shared" si="4"/>
        <v>0</v>
      </c>
    </row>
    <row r="51" spans="1:19" x14ac:dyDescent="0.2">
      <c r="B51" s="604">
        <v>1888</v>
      </c>
      <c r="C51" s="574" t="s">
        <v>1026</v>
      </c>
      <c r="D51" s="605">
        <v>15</v>
      </c>
      <c r="E51" s="606" t="s">
        <v>993</v>
      </c>
      <c r="F51" s="631">
        <v>53.819999999999709</v>
      </c>
      <c r="G51" s="580">
        <v>11737.609999999997</v>
      </c>
      <c r="H51" s="580">
        <v>0</v>
      </c>
      <c r="I51" s="632">
        <f t="shared" si="5"/>
        <v>11791.429999999997</v>
      </c>
      <c r="J51" s="580">
        <v>0</v>
      </c>
      <c r="K51" s="580">
        <v>90.04</v>
      </c>
      <c r="L51" s="580">
        <v>0</v>
      </c>
      <c r="M51" s="582">
        <v>0</v>
      </c>
      <c r="N51" s="582"/>
      <c r="O51" s="633">
        <f t="shared" si="1"/>
        <v>-90.04</v>
      </c>
      <c r="P51" s="632">
        <f t="shared" si="2"/>
        <v>11701.389999999996</v>
      </c>
      <c r="Q51" s="634">
        <v>1960</v>
      </c>
      <c r="R51" s="635">
        <f t="shared" si="3"/>
        <v>90.04</v>
      </c>
      <c r="S51" s="635">
        <f t="shared" si="4"/>
        <v>0</v>
      </c>
    </row>
    <row r="52" spans="1:19" x14ac:dyDescent="0.2">
      <c r="B52" s="604">
        <v>1899</v>
      </c>
      <c r="C52" s="574" t="s">
        <v>245</v>
      </c>
      <c r="D52" s="605">
        <v>15</v>
      </c>
      <c r="E52" s="606" t="s">
        <v>993</v>
      </c>
      <c r="F52" s="631">
        <v>0</v>
      </c>
      <c r="G52" s="580">
        <v>10704.210000000001</v>
      </c>
      <c r="H52" s="580">
        <v>0</v>
      </c>
      <c r="I52" s="632">
        <f t="shared" si="5"/>
        <v>10704.210000000001</v>
      </c>
      <c r="J52" s="580">
        <v>0</v>
      </c>
      <c r="K52" s="580">
        <v>67.930000000000007</v>
      </c>
      <c r="L52" s="580">
        <v>0</v>
      </c>
      <c r="M52" s="582">
        <v>0</v>
      </c>
      <c r="N52" s="582"/>
      <c r="O52" s="633">
        <f t="shared" si="1"/>
        <v>-67.930000000000007</v>
      </c>
      <c r="P52" s="632">
        <f t="shared" si="2"/>
        <v>10636.28</v>
      </c>
      <c r="Q52" s="634">
        <v>1960</v>
      </c>
      <c r="R52" s="635">
        <f t="shared" si="3"/>
        <v>67.930000000000007</v>
      </c>
      <c r="S52" s="635">
        <f t="shared" si="4"/>
        <v>0</v>
      </c>
    </row>
    <row r="53" spans="1:19" x14ac:dyDescent="0.2">
      <c r="B53" s="604">
        <v>1891</v>
      </c>
      <c r="C53" s="574" t="s">
        <v>1027</v>
      </c>
      <c r="D53" s="605">
        <v>15</v>
      </c>
      <c r="E53" s="606" t="s">
        <v>993</v>
      </c>
      <c r="F53" s="631">
        <v>3.8700000001117587</v>
      </c>
      <c r="G53" s="580">
        <v>1209704.25</v>
      </c>
      <c r="H53" s="580">
        <v>0</v>
      </c>
      <c r="I53" s="632">
        <f t="shared" si="5"/>
        <v>1209708.1200000001</v>
      </c>
      <c r="J53" s="580">
        <v>0</v>
      </c>
      <c r="K53" s="580">
        <v>64843.350000000006</v>
      </c>
      <c r="L53" s="580">
        <v>-28529.15</v>
      </c>
      <c r="M53" s="582">
        <v>0</v>
      </c>
      <c r="N53" s="582"/>
      <c r="O53" s="633">
        <f t="shared" si="1"/>
        <v>-93372.5</v>
      </c>
      <c r="P53" s="632">
        <f t="shared" si="2"/>
        <v>1116335.6200000001</v>
      </c>
      <c r="Q53" s="634">
        <v>1960</v>
      </c>
      <c r="R53" s="635">
        <f t="shared" si="3"/>
        <v>93372.5</v>
      </c>
      <c r="S53" s="635">
        <f t="shared" si="4"/>
        <v>0</v>
      </c>
    </row>
    <row r="54" spans="1:19" x14ac:dyDescent="0.2">
      <c r="B54" s="604">
        <v>1892</v>
      </c>
      <c r="C54" s="574" t="s">
        <v>1028</v>
      </c>
      <c r="D54" s="605">
        <v>20</v>
      </c>
      <c r="E54" s="606" t="s">
        <v>993</v>
      </c>
      <c r="F54" s="631">
        <v>0</v>
      </c>
      <c r="G54" s="580">
        <v>218580.97</v>
      </c>
      <c r="H54" s="580">
        <v>0</v>
      </c>
      <c r="I54" s="632">
        <f t="shared" si="5"/>
        <v>218580.97</v>
      </c>
      <c r="J54" s="580">
        <v>0</v>
      </c>
      <c r="K54" s="580">
        <v>8102.33</v>
      </c>
      <c r="L54" s="580">
        <v>-3845.35</v>
      </c>
      <c r="M54" s="582">
        <v>0</v>
      </c>
      <c r="N54" s="582"/>
      <c r="O54" s="633">
        <f t="shared" si="1"/>
        <v>-11947.68</v>
      </c>
      <c r="P54" s="632">
        <f t="shared" si="2"/>
        <v>206633.29</v>
      </c>
      <c r="Q54" s="634">
        <v>1960</v>
      </c>
      <c r="R54" s="635">
        <f t="shared" si="3"/>
        <v>11947.68</v>
      </c>
      <c r="S54" s="635">
        <f t="shared" si="4"/>
        <v>0</v>
      </c>
    </row>
    <row r="55" spans="1:19" x14ac:dyDescent="0.2">
      <c r="B55" s="604">
        <v>1893</v>
      </c>
      <c r="C55" s="574" t="s">
        <v>1029</v>
      </c>
      <c r="D55" s="605">
        <v>10</v>
      </c>
      <c r="E55" s="606" t="s">
        <v>993</v>
      </c>
      <c r="F55" s="631">
        <v>0</v>
      </c>
      <c r="G55" s="580">
        <v>27966.17</v>
      </c>
      <c r="H55" s="580">
        <v>0</v>
      </c>
      <c r="I55" s="632">
        <f t="shared" si="5"/>
        <v>27966.17</v>
      </c>
      <c r="J55" s="580">
        <v>0</v>
      </c>
      <c r="K55" s="580">
        <v>3495.62</v>
      </c>
      <c r="L55" s="580">
        <v>-1538.14</v>
      </c>
      <c r="M55" s="582">
        <v>0</v>
      </c>
      <c r="N55" s="582"/>
      <c r="O55" s="633">
        <f t="shared" si="1"/>
        <v>-5033.76</v>
      </c>
      <c r="P55" s="632">
        <f t="shared" si="2"/>
        <v>22932.409999999996</v>
      </c>
      <c r="Q55" s="634">
        <v>1960</v>
      </c>
      <c r="R55" s="635">
        <f t="shared" si="3"/>
        <v>5033.76</v>
      </c>
      <c r="S55" s="635">
        <f t="shared" si="4"/>
        <v>0</v>
      </c>
    </row>
    <row r="56" spans="1:19" x14ac:dyDescent="0.2">
      <c r="B56" s="604">
        <v>1894</v>
      </c>
      <c r="C56" s="574" t="s">
        <v>1030</v>
      </c>
      <c r="D56" s="605">
        <v>10</v>
      </c>
      <c r="E56" s="606" t="s">
        <v>993</v>
      </c>
      <c r="F56" s="631">
        <v>0</v>
      </c>
      <c r="G56" s="580">
        <v>65254.41</v>
      </c>
      <c r="H56" s="580">
        <v>0</v>
      </c>
      <c r="I56" s="632">
        <f t="shared" si="5"/>
        <v>65254.41</v>
      </c>
      <c r="J56" s="580">
        <v>0</v>
      </c>
      <c r="K56" s="580">
        <v>8156.53</v>
      </c>
      <c r="L56" s="580">
        <v>-3588.99</v>
      </c>
      <c r="M56" s="582">
        <v>0</v>
      </c>
      <c r="N56" s="582"/>
      <c r="O56" s="633">
        <f t="shared" si="1"/>
        <v>-11745.52</v>
      </c>
      <c r="P56" s="632">
        <f t="shared" si="2"/>
        <v>53508.89</v>
      </c>
      <c r="Q56" s="634">
        <v>1960</v>
      </c>
      <c r="R56" s="635">
        <f t="shared" si="3"/>
        <v>11745.52</v>
      </c>
      <c r="S56" s="635">
        <f t="shared" si="4"/>
        <v>0</v>
      </c>
    </row>
    <row r="57" spans="1:19" x14ac:dyDescent="0.2">
      <c r="B57" s="604">
        <v>1895</v>
      </c>
      <c r="C57" s="574" t="s">
        <v>1031</v>
      </c>
      <c r="D57" s="605">
        <v>20</v>
      </c>
      <c r="E57" s="606" t="s">
        <v>993</v>
      </c>
      <c r="F57" s="631">
        <v>0</v>
      </c>
      <c r="G57" s="580">
        <v>62291.79</v>
      </c>
      <c r="H57" s="580">
        <v>0</v>
      </c>
      <c r="I57" s="632">
        <f t="shared" si="5"/>
        <v>62291.79</v>
      </c>
      <c r="J57" s="580">
        <v>0</v>
      </c>
      <c r="K57" s="580">
        <v>2766.93</v>
      </c>
      <c r="L57" s="580">
        <v>-1281.78</v>
      </c>
      <c r="M57" s="582">
        <v>0</v>
      </c>
      <c r="N57" s="582"/>
      <c r="O57" s="633">
        <f t="shared" si="1"/>
        <v>-4048.71</v>
      </c>
      <c r="P57" s="632">
        <f t="shared" si="2"/>
        <v>58243.08</v>
      </c>
      <c r="Q57" s="634">
        <v>1960</v>
      </c>
      <c r="R57" s="635">
        <f t="shared" si="3"/>
        <v>4048.71</v>
      </c>
      <c r="S57" s="635">
        <f t="shared" si="4"/>
        <v>0</v>
      </c>
    </row>
    <row r="58" spans="1:19" x14ac:dyDescent="0.2">
      <c r="B58" s="604">
        <v>1897</v>
      </c>
      <c r="C58" s="574" t="s">
        <v>1032</v>
      </c>
      <c r="D58" s="605">
        <v>40</v>
      </c>
      <c r="E58" s="606" t="s">
        <v>993</v>
      </c>
      <c r="F58" s="631">
        <v>0</v>
      </c>
      <c r="G58" s="580">
        <v>0</v>
      </c>
      <c r="H58" s="580">
        <v>0</v>
      </c>
      <c r="I58" s="632">
        <f t="shared" si="5"/>
        <v>0</v>
      </c>
      <c r="J58" s="580">
        <v>0</v>
      </c>
      <c r="K58" s="580">
        <v>0</v>
      </c>
      <c r="L58" s="580">
        <v>0</v>
      </c>
      <c r="M58" s="582">
        <v>0</v>
      </c>
      <c r="N58" s="582"/>
      <c r="O58" s="633">
        <f t="shared" si="1"/>
        <v>0</v>
      </c>
      <c r="P58" s="632">
        <f t="shared" si="2"/>
        <v>0</v>
      </c>
      <c r="Q58" s="634">
        <v>1960</v>
      </c>
      <c r="R58" s="635">
        <f t="shared" si="3"/>
        <v>0</v>
      </c>
      <c r="S58" s="635">
        <f t="shared" si="4"/>
        <v>0</v>
      </c>
    </row>
    <row r="59" spans="1:19" x14ac:dyDescent="0.2">
      <c r="B59" s="604">
        <v>1898</v>
      </c>
      <c r="C59" s="574" t="s">
        <v>1033</v>
      </c>
      <c r="D59" s="605">
        <v>30</v>
      </c>
      <c r="E59" s="606" t="s">
        <v>993</v>
      </c>
      <c r="F59" s="631">
        <v>89.719999999999345</v>
      </c>
      <c r="G59" s="580">
        <v>9765</v>
      </c>
      <c r="H59" s="580">
        <v>0</v>
      </c>
      <c r="I59" s="632">
        <f t="shared" si="5"/>
        <v>9854.7199999999993</v>
      </c>
      <c r="J59" s="580">
        <v>0</v>
      </c>
      <c r="K59" s="580">
        <v>111.72</v>
      </c>
      <c r="L59" s="580">
        <v>0</v>
      </c>
      <c r="M59" s="582">
        <v>0</v>
      </c>
      <c r="N59" s="582"/>
      <c r="O59" s="633">
        <f t="shared" si="1"/>
        <v>-111.72</v>
      </c>
      <c r="P59" s="632">
        <f t="shared" si="2"/>
        <v>9743</v>
      </c>
      <c r="Q59" s="634">
        <v>1960</v>
      </c>
      <c r="R59" s="635">
        <f t="shared" si="3"/>
        <v>111.72</v>
      </c>
      <c r="S59" s="635">
        <f t="shared" si="4"/>
        <v>0</v>
      </c>
    </row>
    <row r="60" spans="1:19" x14ac:dyDescent="0.2">
      <c r="A60" s="574" t="s">
        <v>994</v>
      </c>
      <c r="B60" s="604">
        <v>1908</v>
      </c>
      <c r="C60" s="574" t="s">
        <v>1034</v>
      </c>
      <c r="D60" s="605">
        <v>60</v>
      </c>
      <c r="E60" s="606" t="s">
        <v>993</v>
      </c>
      <c r="F60" s="631">
        <v>26856275.030000001</v>
      </c>
      <c r="G60" s="580">
        <v>846700.75</v>
      </c>
      <c r="H60" s="580">
        <v>0</v>
      </c>
      <c r="I60" s="632">
        <f t="shared" si="5"/>
        <v>27702975.780000001</v>
      </c>
      <c r="J60" s="580">
        <v>-2866547.1199999996</v>
      </c>
      <c r="K60" s="580">
        <v>572921.9</v>
      </c>
      <c r="L60" s="580">
        <v>0</v>
      </c>
      <c r="M60" s="582">
        <v>0</v>
      </c>
      <c r="N60" s="582"/>
      <c r="O60" s="633">
        <f t="shared" si="1"/>
        <v>-3439469.0199999996</v>
      </c>
      <c r="P60" s="632">
        <f t="shared" si="2"/>
        <v>24263506.760000002</v>
      </c>
      <c r="Q60" s="634">
        <v>1908</v>
      </c>
      <c r="R60" s="635">
        <f t="shared" si="3"/>
        <v>572921.9</v>
      </c>
      <c r="S60" s="635">
        <f t="shared" si="4"/>
        <v>0</v>
      </c>
    </row>
    <row r="61" spans="1:19" x14ac:dyDescent="0.2">
      <c r="B61" s="604">
        <v>1910</v>
      </c>
      <c r="C61" s="574" t="s">
        <v>32</v>
      </c>
      <c r="D61" s="605">
        <v>10</v>
      </c>
      <c r="E61" s="606" t="s">
        <v>993</v>
      </c>
      <c r="F61" s="631">
        <v>18637.23</v>
      </c>
      <c r="G61" s="580">
        <v>0</v>
      </c>
      <c r="H61" s="580">
        <v>0</v>
      </c>
      <c r="I61" s="632">
        <f t="shared" si="5"/>
        <v>18637.23</v>
      </c>
      <c r="J61" s="580">
        <v>-6919.55</v>
      </c>
      <c r="L61" s="580">
        <v>0</v>
      </c>
      <c r="M61" s="582">
        <v>0</v>
      </c>
      <c r="N61" s="582"/>
      <c r="O61" s="633">
        <f t="shared" si="1"/>
        <v>-6919.55</v>
      </c>
      <c r="P61" s="632">
        <f t="shared" si="2"/>
        <v>11717.68</v>
      </c>
      <c r="Q61" s="634">
        <v>1908</v>
      </c>
      <c r="R61" s="635">
        <f t="shared" si="3"/>
        <v>0</v>
      </c>
      <c r="S61" s="635">
        <f t="shared" si="4"/>
        <v>0</v>
      </c>
    </row>
    <row r="62" spans="1:19" x14ac:dyDescent="0.2">
      <c r="B62" s="604">
        <v>1910</v>
      </c>
      <c r="C62" s="574" t="s">
        <v>32</v>
      </c>
      <c r="D62" s="605">
        <v>10</v>
      </c>
      <c r="E62" s="606" t="s">
        <v>993</v>
      </c>
      <c r="F62" s="631"/>
      <c r="G62" s="580"/>
      <c r="H62" s="580"/>
      <c r="I62" s="632">
        <f t="shared" si="5"/>
        <v>0</v>
      </c>
      <c r="J62" s="580">
        <v>1872.57</v>
      </c>
      <c r="K62" s="580">
        <v>1872.57</v>
      </c>
      <c r="M62" s="582"/>
      <c r="N62" s="582"/>
      <c r="O62" s="633">
        <f t="shared" si="1"/>
        <v>0</v>
      </c>
      <c r="P62" s="632">
        <f t="shared" si="2"/>
        <v>0</v>
      </c>
      <c r="Q62" s="634">
        <v>1910</v>
      </c>
      <c r="R62" s="635">
        <f t="shared" si="3"/>
        <v>1872.57</v>
      </c>
      <c r="S62" s="635">
        <f t="shared" si="4"/>
        <v>0</v>
      </c>
    </row>
    <row r="63" spans="1:19" x14ac:dyDescent="0.2">
      <c r="B63" s="604">
        <v>1911</v>
      </c>
      <c r="C63" s="574" t="s">
        <v>1035</v>
      </c>
      <c r="D63" s="605">
        <v>25</v>
      </c>
      <c r="E63" s="606" t="s">
        <v>993</v>
      </c>
      <c r="F63" s="631">
        <v>172498.47999999998</v>
      </c>
      <c r="G63" s="580">
        <v>0</v>
      </c>
      <c r="H63" s="580">
        <v>0</v>
      </c>
      <c r="I63" s="632">
        <f t="shared" si="5"/>
        <v>172498.47999999998</v>
      </c>
      <c r="J63" s="580">
        <v>-47173.69</v>
      </c>
      <c r="L63" s="580">
        <v>0</v>
      </c>
      <c r="M63" s="582">
        <v>0</v>
      </c>
      <c r="N63" s="582"/>
      <c r="O63" s="633">
        <f t="shared" si="1"/>
        <v>-47173.69</v>
      </c>
      <c r="P63" s="632">
        <f t="shared" si="2"/>
        <v>125324.78999999998</v>
      </c>
      <c r="Q63" s="634">
        <v>1908</v>
      </c>
      <c r="R63" s="635">
        <f t="shared" si="3"/>
        <v>0</v>
      </c>
      <c r="S63" s="635">
        <f t="shared" si="4"/>
        <v>0</v>
      </c>
    </row>
    <row r="64" spans="1:19" x14ac:dyDescent="0.2">
      <c r="B64" s="604">
        <v>1911</v>
      </c>
      <c r="C64" s="574" t="s">
        <v>1035</v>
      </c>
      <c r="D64" s="605">
        <v>25</v>
      </c>
      <c r="E64" s="606" t="s">
        <v>993</v>
      </c>
      <c r="F64" s="631"/>
      <c r="G64" s="580"/>
      <c r="H64" s="580"/>
      <c r="I64" s="632">
        <f t="shared" si="5"/>
        <v>0</v>
      </c>
      <c r="J64" s="580">
        <v>6132.49</v>
      </c>
      <c r="K64" s="580">
        <v>6132.49</v>
      </c>
      <c r="M64" s="582"/>
      <c r="N64" s="582"/>
      <c r="O64" s="633">
        <f t="shared" si="1"/>
        <v>0</v>
      </c>
      <c r="P64" s="632">
        <f t="shared" si="2"/>
        <v>0</v>
      </c>
      <c r="Q64" s="634">
        <v>1910</v>
      </c>
      <c r="R64" s="635">
        <f t="shared" si="3"/>
        <v>6132.49</v>
      </c>
      <c r="S64" s="635">
        <f t="shared" si="4"/>
        <v>0</v>
      </c>
    </row>
    <row r="65" spans="1:19" x14ac:dyDescent="0.2">
      <c r="A65" s="574" t="s">
        <v>994</v>
      </c>
      <c r="B65" s="604">
        <v>1912</v>
      </c>
      <c r="C65" s="574" t="s">
        <v>1036</v>
      </c>
      <c r="D65" s="605">
        <v>60</v>
      </c>
      <c r="E65" s="606" t="s">
        <v>993</v>
      </c>
      <c r="F65" s="631">
        <v>17411960.220000003</v>
      </c>
      <c r="G65" s="580">
        <v>16731.599999999999</v>
      </c>
      <c r="H65" s="580">
        <v>0</v>
      </c>
      <c r="I65" s="632">
        <f t="shared" si="5"/>
        <v>17428691.820000004</v>
      </c>
      <c r="J65" s="580">
        <v>-2386272.41</v>
      </c>
      <c r="K65" s="580">
        <v>402104.08</v>
      </c>
      <c r="L65" s="580">
        <v>0</v>
      </c>
      <c r="M65" s="582">
        <v>0</v>
      </c>
      <c r="N65" s="582"/>
      <c r="O65" s="633">
        <f t="shared" si="1"/>
        <v>-2788376.49</v>
      </c>
      <c r="P65" s="632">
        <f t="shared" si="2"/>
        <v>14640315.330000004</v>
      </c>
      <c r="Q65" s="634">
        <v>1908</v>
      </c>
      <c r="R65" s="635">
        <f t="shared" si="3"/>
        <v>402104.08</v>
      </c>
      <c r="S65" s="635">
        <f t="shared" si="4"/>
        <v>0</v>
      </c>
    </row>
    <row r="66" spans="1:19" x14ac:dyDescent="0.2">
      <c r="A66" s="574" t="s">
        <v>994</v>
      </c>
      <c r="B66" s="604">
        <v>1913</v>
      </c>
      <c r="C66" s="574" t="s">
        <v>1037</v>
      </c>
      <c r="D66" s="605">
        <v>30</v>
      </c>
      <c r="E66" s="606" t="s">
        <v>993</v>
      </c>
      <c r="F66" s="631">
        <v>2785049.54</v>
      </c>
      <c r="G66" s="580">
        <v>0</v>
      </c>
      <c r="H66" s="580">
        <v>0</v>
      </c>
      <c r="I66" s="632">
        <f t="shared" si="5"/>
        <v>2785049.54</v>
      </c>
      <c r="J66" s="580">
        <v>-594785.48</v>
      </c>
      <c r="K66" s="580">
        <v>100876.04000000001</v>
      </c>
      <c r="L66" s="580">
        <v>0</v>
      </c>
      <c r="M66" s="582">
        <v>0</v>
      </c>
      <c r="N66" s="582"/>
      <c r="O66" s="633">
        <f t="shared" si="1"/>
        <v>-695661.52</v>
      </c>
      <c r="P66" s="632">
        <f t="shared" si="2"/>
        <v>2089388.02</v>
      </c>
      <c r="Q66" s="634">
        <v>1908</v>
      </c>
      <c r="R66" s="635">
        <f t="shared" si="3"/>
        <v>100876.04000000001</v>
      </c>
      <c r="S66" s="635">
        <f t="shared" si="4"/>
        <v>0</v>
      </c>
    </row>
    <row r="67" spans="1:19" x14ac:dyDescent="0.2">
      <c r="B67" s="604">
        <v>1914</v>
      </c>
      <c r="C67" s="574" t="s">
        <v>1038</v>
      </c>
      <c r="D67" s="605">
        <v>60</v>
      </c>
      <c r="E67" s="606" t="s">
        <v>993</v>
      </c>
      <c r="F67" s="631">
        <v>0</v>
      </c>
      <c r="G67" s="580">
        <v>0</v>
      </c>
      <c r="H67" s="580">
        <v>0</v>
      </c>
      <c r="I67" s="632">
        <f t="shared" si="5"/>
        <v>0</v>
      </c>
      <c r="J67" s="580">
        <v>0</v>
      </c>
      <c r="K67" s="580">
        <v>0</v>
      </c>
      <c r="L67" s="580">
        <v>0</v>
      </c>
      <c r="M67" s="582">
        <v>0</v>
      </c>
      <c r="N67" s="582"/>
      <c r="O67" s="633">
        <f t="shared" si="1"/>
        <v>0</v>
      </c>
      <c r="P67" s="632">
        <f t="shared" si="2"/>
        <v>0</v>
      </c>
      <c r="Q67" s="634">
        <v>1908</v>
      </c>
      <c r="R67" s="635">
        <f t="shared" si="3"/>
        <v>0</v>
      </c>
      <c r="S67" s="635">
        <f t="shared" si="4"/>
        <v>0</v>
      </c>
    </row>
    <row r="68" spans="1:19" x14ac:dyDescent="0.2">
      <c r="A68" s="574" t="s">
        <v>1011</v>
      </c>
      <c r="B68" s="604">
        <v>1915</v>
      </c>
      <c r="C68" s="574" t="s">
        <v>1039</v>
      </c>
      <c r="D68" s="605">
        <v>10</v>
      </c>
      <c r="E68" s="606" t="s">
        <v>993</v>
      </c>
      <c r="F68" s="631">
        <v>5120666.959999999</v>
      </c>
      <c r="G68" s="580">
        <v>557.67999999999995</v>
      </c>
      <c r="H68" s="580">
        <v>0</v>
      </c>
      <c r="I68" s="632">
        <f t="shared" si="5"/>
        <v>5121224.6399999987</v>
      </c>
      <c r="J68" s="580">
        <v>-3424104.6300000004</v>
      </c>
      <c r="K68" s="580">
        <v>601075.67000000004</v>
      </c>
      <c r="L68" s="580">
        <v>0</v>
      </c>
      <c r="M68" s="582">
        <v>0</v>
      </c>
      <c r="N68" s="582"/>
      <c r="O68" s="633">
        <f t="shared" si="1"/>
        <v>-4025180.3000000003</v>
      </c>
      <c r="P68" s="632">
        <f t="shared" si="2"/>
        <v>1096044.3399999985</v>
      </c>
      <c r="Q68" s="634">
        <v>1915</v>
      </c>
      <c r="R68" s="635">
        <f t="shared" si="3"/>
        <v>601075.67000000004</v>
      </c>
      <c r="S68" s="635">
        <f t="shared" si="4"/>
        <v>0</v>
      </c>
    </row>
    <row r="69" spans="1:19" x14ac:dyDescent="0.2">
      <c r="B69" s="604">
        <v>1916</v>
      </c>
      <c r="C69" s="574" t="s">
        <v>1040</v>
      </c>
      <c r="D69" s="605">
        <v>60</v>
      </c>
      <c r="E69" s="606" t="s">
        <v>993</v>
      </c>
      <c r="F69" s="631">
        <v>0</v>
      </c>
      <c r="G69" s="580">
        <v>0</v>
      </c>
      <c r="H69" s="580">
        <v>0</v>
      </c>
      <c r="I69" s="632">
        <f t="shared" si="5"/>
        <v>0</v>
      </c>
      <c r="J69" s="580">
        <v>0</v>
      </c>
      <c r="K69" s="580">
        <v>0</v>
      </c>
      <c r="L69" s="580">
        <v>0</v>
      </c>
      <c r="M69" s="582">
        <v>0</v>
      </c>
      <c r="N69" s="582"/>
      <c r="O69" s="633">
        <f t="shared" si="1"/>
        <v>0</v>
      </c>
      <c r="P69" s="632">
        <f t="shared" si="2"/>
        <v>0</v>
      </c>
      <c r="Q69" s="634">
        <v>1908</v>
      </c>
      <c r="R69" s="635">
        <f t="shared" si="3"/>
        <v>0</v>
      </c>
      <c r="S69" s="635">
        <f t="shared" si="4"/>
        <v>0</v>
      </c>
    </row>
    <row r="70" spans="1:19" x14ac:dyDescent="0.2">
      <c r="A70" s="574" t="s">
        <v>986</v>
      </c>
      <c r="B70" s="604">
        <v>1920</v>
      </c>
      <c r="C70" s="574" t="s">
        <v>1041</v>
      </c>
      <c r="D70" s="605">
        <v>5</v>
      </c>
      <c r="E70" s="606" t="s">
        <v>993</v>
      </c>
      <c r="F70" s="631">
        <v>9.313225537987968E-12</v>
      </c>
      <c r="G70" s="580">
        <v>0</v>
      </c>
      <c r="H70" s="580">
        <v>0</v>
      </c>
      <c r="I70" s="632">
        <f t="shared" si="5"/>
        <v>9.313225537987968E-12</v>
      </c>
      <c r="J70" s="580">
        <v>0</v>
      </c>
      <c r="K70" s="580">
        <v>0</v>
      </c>
      <c r="L70" s="580">
        <v>0</v>
      </c>
      <c r="M70" s="582">
        <v>0</v>
      </c>
      <c r="N70" s="582"/>
      <c r="O70" s="633">
        <f t="shared" si="1"/>
        <v>0</v>
      </c>
      <c r="P70" s="632">
        <f t="shared" si="2"/>
        <v>9.313225537987968E-12</v>
      </c>
      <c r="Q70" s="634">
        <v>1920</v>
      </c>
      <c r="R70" s="635">
        <f t="shared" si="3"/>
        <v>0</v>
      </c>
      <c r="S70" s="635">
        <f t="shared" si="4"/>
        <v>0</v>
      </c>
    </row>
    <row r="71" spans="1:19" x14ac:dyDescent="0.2">
      <c r="A71" s="574" t="s">
        <v>986</v>
      </c>
      <c r="B71" s="604">
        <v>1921</v>
      </c>
      <c r="C71" s="574" t="s">
        <v>1042</v>
      </c>
      <c r="D71" s="605">
        <v>4</v>
      </c>
      <c r="E71" s="606" t="s">
        <v>993</v>
      </c>
      <c r="F71" s="631">
        <v>3027888</v>
      </c>
      <c r="G71" s="580">
        <v>556637.58000000007</v>
      </c>
      <c r="H71" s="580">
        <v>0</v>
      </c>
      <c r="I71" s="632">
        <f t="shared" si="5"/>
        <v>3584525.58</v>
      </c>
      <c r="J71" s="580">
        <v>-2228660.58</v>
      </c>
      <c r="K71" s="580">
        <v>404108.67000000004</v>
      </c>
      <c r="L71" s="580">
        <v>-9579.0300000000007</v>
      </c>
      <c r="M71" s="582">
        <v>0</v>
      </c>
      <c r="N71" s="582"/>
      <c r="O71" s="633">
        <f t="shared" si="1"/>
        <v>-2642348.2799999998</v>
      </c>
      <c r="P71" s="632">
        <f t="shared" si="2"/>
        <v>942177.30000000028</v>
      </c>
      <c r="Q71" s="634">
        <v>1920</v>
      </c>
      <c r="R71" s="635">
        <f t="shared" si="3"/>
        <v>413687.70000000007</v>
      </c>
      <c r="S71" s="635">
        <f t="shared" si="4"/>
        <v>0</v>
      </c>
    </row>
    <row r="72" spans="1:19" x14ac:dyDescent="0.2">
      <c r="A72" s="574" t="s">
        <v>986</v>
      </c>
      <c r="B72" s="604">
        <v>1922</v>
      </c>
      <c r="C72" s="574" t="s">
        <v>1043</v>
      </c>
      <c r="D72" s="605">
        <v>5</v>
      </c>
      <c r="E72" s="606" t="s">
        <v>993</v>
      </c>
      <c r="F72" s="631">
        <v>8517406.1899999995</v>
      </c>
      <c r="G72" s="580">
        <v>1003093.25</v>
      </c>
      <c r="H72" s="580">
        <v>0</v>
      </c>
      <c r="I72" s="632">
        <f t="shared" si="5"/>
        <v>9520499.4399999995</v>
      </c>
      <c r="J72" s="580">
        <v>-5447620.8200000003</v>
      </c>
      <c r="K72" s="580">
        <v>1256691.69</v>
      </c>
      <c r="L72" s="580">
        <v>0</v>
      </c>
      <c r="M72" s="582">
        <v>0</v>
      </c>
      <c r="N72" s="582"/>
      <c r="O72" s="633">
        <f t="shared" ref="O72:O103" si="6">+J72-K72+L72</f>
        <v>-6704312.5099999998</v>
      </c>
      <c r="P72" s="632">
        <f t="shared" ref="P72:P103" si="7">I72+O72</f>
        <v>2816186.9299999997</v>
      </c>
      <c r="Q72" s="634">
        <v>1920</v>
      </c>
      <c r="R72" s="635">
        <f t="shared" si="3"/>
        <v>1256691.69</v>
      </c>
      <c r="S72" s="635">
        <f t="shared" si="4"/>
        <v>0</v>
      </c>
    </row>
    <row r="73" spans="1:19" x14ac:dyDescent="0.2">
      <c r="A73" s="574" t="s">
        <v>986</v>
      </c>
      <c r="B73" s="604">
        <v>1923</v>
      </c>
      <c r="C73" s="574" t="s">
        <v>1044</v>
      </c>
      <c r="D73" s="605">
        <v>5</v>
      </c>
      <c r="E73" s="606" t="s">
        <v>993</v>
      </c>
      <c r="F73" s="631">
        <v>612049.84000000008</v>
      </c>
      <c r="G73" s="580">
        <v>15110</v>
      </c>
      <c r="H73" s="580">
        <v>0</v>
      </c>
      <c r="I73" s="632">
        <f t="shared" si="5"/>
        <v>627159.84000000008</v>
      </c>
      <c r="J73" s="580">
        <v>-483620.20999999996</v>
      </c>
      <c r="K73" s="580">
        <v>68007.399999999994</v>
      </c>
      <c r="L73" s="580">
        <v>0</v>
      </c>
      <c r="M73" s="582">
        <v>0</v>
      </c>
      <c r="N73" s="582"/>
      <c r="O73" s="633">
        <f t="shared" si="6"/>
        <v>-551627.61</v>
      </c>
      <c r="P73" s="632">
        <f t="shared" si="7"/>
        <v>75532.230000000098</v>
      </c>
      <c r="Q73" s="634">
        <v>1920</v>
      </c>
      <c r="R73" s="635">
        <f t="shared" ref="R73:R104" si="8">K73-L73</f>
        <v>68007.399999999994</v>
      </c>
      <c r="S73" s="635">
        <f t="shared" ref="S73:S104" si="9">J73-K73+L73-O73</f>
        <v>0</v>
      </c>
    </row>
    <row r="74" spans="1:19" x14ac:dyDescent="0.2">
      <c r="A74" s="574" t="s">
        <v>986</v>
      </c>
      <c r="B74" s="604">
        <v>1924</v>
      </c>
      <c r="C74" s="574" t="s">
        <v>1045</v>
      </c>
      <c r="D74" s="605">
        <v>6</v>
      </c>
      <c r="E74" s="606" t="s">
        <v>993</v>
      </c>
      <c r="F74" s="631">
        <v>1763502.0800000001</v>
      </c>
      <c r="G74" s="580">
        <v>146827.03</v>
      </c>
      <c r="H74" s="580">
        <v>0</v>
      </c>
      <c r="I74" s="632">
        <f t="shared" si="5"/>
        <v>1910329.11</v>
      </c>
      <c r="J74" s="580">
        <v>-1464762.85</v>
      </c>
      <c r="K74" s="580">
        <v>140848.26999999999</v>
      </c>
      <c r="L74" s="580">
        <v>0</v>
      </c>
      <c r="M74" s="582">
        <v>0</v>
      </c>
      <c r="N74" s="582"/>
      <c r="O74" s="633">
        <f t="shared" si="6"/>
        <v>-1605611.12</v>
      </c>
      <c r="P74" s="632">
        <f t="shared" si="7"/>
        <v>304717.99</v>
      </c>
      <c r="Q74" s="634">
        <v>1920</v>
      </c>
      <c r="R74" s="635">
        <f t="shared" si="8"/>
        <v>140848.26999999999</v>
      </c>
      <c r="S74" s="635">
        <f t="shared" si="9"/>
        <v>0</v>
      </c>
    </row>
    <row r="75" spans="1:19" x14ac:dyDescent="0.2">
      <c r="B75" s="604">
        <v>1925</v>
      </c>
      <c r="C75" s="574" t="s">
        <v>1046</v>
      </c>
      <c r="D75" s="605">
        <v>4</v>
      </c>
      <c r="E75" s="606" t="s">
        <v>988</v>
      </c>
      <c r="F75" s="631">
        <v>20441963.710000005</v>
      </c>
      <c r="G75" s="580">
        <v>1494182.79</v>
      </c>
      <c r="H75" s="580">
        <v>0</v>
      </c>
      <c r="I75" s="632">
        <f t="shared" si="5"/>
        <v>21936146.500000004</v>
      </c>
      <c r="J75" s="580">
        <v>-15878077.219999999</v>
      </c>
      <c r="K75" s="580">
        <v>2518548.37</v>
      </c>
      <c r="L75" s="580">
        <v>-48924.06</v>
      </c>
      <c r="M75" s="582">
        <v>0</v>
      </c>
      <c r="N75" s="582"/>
      <c r="O75" s="633">
        <f t="shared" si="6"/>
        <v>-18445549.649999999</v>
      </c>
      <c r="P75" s="632">
        <f t="shared" si="7"/>
        <v>3490596.8500000052</v>
      </c>
      <c r="Q75" s="634">
        <v>1611</v>
      </c>
      <c r="R75" s="635">
        <f t="shared" si="8"/>
        <v>2567472.4300000002</v>
      </c>
      <c r="S75" s="635">
        <f t="shared" si="9"/>
        <v>0</v>
      </c>
    </row>
    <row r="76" spans="1:19" x14ac:dyDescent="0.2">
      <c r="B76" s="604">
        <v>1926</v>
      </c>
      <c r="C76" s="574" t="s">
        <v>1047</v>
      </c>
      <c r="D76" s="605">
        <v>4</v>
      </c>
      <c r="E76" s="606" t="s">
        <v>988</v>
      </c>
      <c r="F76" s="631">
        <v>0</v>
      </c>
      <c r="G76" s="580">
        <v>0</v>
      </c>
      <c r="H76" s="580">
        <v>0</v>
      </c>
      <c r="I76" s="632">
        <f t="shared" si="5"/>
        <v>0</v>
      </c>
      <c r="J76" s="580">
        <v>0</v>
      </c>
      <c r="K76" s="580">
        <v>0</v>
      </c>
      <c r="L76" s="580">
        <v>0</v>
      </c>
      <c r="M76" s="582">
        <v>0</v>
      </c>
      <c r="N76" s="582"/>
      <c r="O76" s="633">
        <f t="shared" si="6"/>
        <v>0</v>
      </c>
      <c r="P76" s="632">
        <f t="shared" si="7"/>
        <v>0</v>
      </c>
      <c r="Q76" s="634">
        <v>1611</v>
      </c>
      <c r="R76" s="635">
        <f t="shared" si="8"/>
        <v>0</v>
      </c>
      <c r="S76" s="635">
        <f t="shared" si="9"/>
        <v>0</v>
      </c>
    </row>
    <row r="77" spans="1:19" x14ac:dyDescent="0.2">
      <c r="B77" s="604">
        <v>1927</v>
      </c>
      <c r="C77" s="574" t="s">
        <v>1048</v>
      </c>
      <c r="D77" s="605">
        <v>10</v>
      </c>
      <c r="E77" s="606" t="s">
        <v>988</v>
      </c>
      <c r="F77" s="631">
        <v>47399192.189999998</v>
      </c>
      <c r="G77" s="580">
        <v>1782542.55</v>
      </c>
      <c r="H77" s="580">
        <v>0</v>
      </c>
      <c r="I77" s="632">
        <f t="shared" si="5"/>
        <v>49181734.739999995</v>
      </c>
      <c r="J77" s="580">
        <v>-6515872.8100000005</v>
      </c>
      <c r="K77" s="580">
        <v>4791943.08</v>
      </c>
      <c r="L77" s="580">
        <v>0</v>
      </c>
      <c r="M77" s="582">
        <v>0</v>
      </c>
      <c r="N77" s="582"/>
      <c r="O77" s="633">
        <f t="shared" si="6"/>
        <v>-11307815.890000001</v>
      </c>
      <c r="P77" s="632">
        <f t="shared" si="7"/>
        <v>37873918.849999994</v>
      </c>
      <c r="Q77" s="634">
        <v>1611</v>
      </c>
      <c r="R77" s="635">
        <f t="shared" si="8"/>
        <v>4791943.08</v>
      </c>
      <c r="S77" s="635">
        <f t="shared" si="9"/>
        <v>0</v>
      </c>
    </row>
    <row r="78" spans="1:19" x14ac:dyDescent="0.2">
      <c r="B78" s="604">
        <v>1929</v>
      </c>
      <c r="C78" s="574" t="s">
        <v>1049</v>
      </c>
      <c r="D78" s="605">
        <v>10</v>
      </c>
      <c r="E78" s="606" t="s">
        <v>988</v>
      </c>
      <c r="F78" s="631">
        <v>48720.549999999421</v>
      </c>
      <c r="G78" s="580">
        <v>0</v>
      </c>
      <c r="H78" s="580">
        <v>0</v>
      </c>
      <c r="I78" s="632">
        <f t="shared" si="5"/>
        <v>48720.549999999421</v>
      </c>
      <c r="J78" s="580">
        <v>0</v>
      </c>
      <c r="K78" s="580">
        <v>0</v>
      </c>
      <c r="L78" s="580">
        <v>0</v>
      </c>
      <c r="M78" s="582">
        <v>0</v>
      </c>
      <c r="N78" s="582"/>
      <c r="O78" s="633">
        <f t="shared" si="6"/>
        <v>0</v>
      </c>
      <c r="P78" s="632">
        <f t="shared" si="7"/>
        <v>48720.549999999421</v>
      </c>
      <c r="Q78" s="634">
        <v>1611</v>
      </c>
      <c r="R78" s="635">
        <f t="shared" si="8"/>
        <v>0</v>
      </c>
      <c r="S78" s="635">
        <f t="shared" si="9"/>
        <v>0</v>
      </c>
    </row>
    <row r="79" spans="1:19" x14ac:dyDescent="0.2">
      <c r="A79" s="574" t="s">
        <v>986</v>
      </c>
      <c r="B79" s="604">
        <v>1930</v>
      </c>
      <c r="C79" s="574" t="s">
        <v>952</v>
      </c>
      <c r="D79" s="605">
        <v>7</v>
      </c>
      <c r="E79" s="606" t="s">
        <v>993</v>
      </c>
      <c r="F79" s="631">
        <v>8428016.2000000011</v>
      </c>
      <c r="G79" s="580">
        <v>332591.34999999998</v>
      </c>
      <c r="H79" s="580">
        <v>0</v>
      </c>
      <c r="I79" s="632">
        <f t="shared" si="5"/>
        <v>8760607.5500000007</v>
      </c>
      <c r="J79" s="580">
        <v>-5300282.9000000004</v>
      </c>
      <c r="K79" s="580">
        <v>868144.77</v>
      </c>
      <c r="L79" s="580">
        <v>-17117.68</v>
      </c>
      <c r="M79" s="582">
        <v>0</v>
      </c>
      <c r="N79" s="582"/>
      <c r="O79" s="633">
        <f t="shared" si="6"/>
        <v>-6185545.3499999996</v>
      </c>
      <c r="P79" s="632">
        <f t="shared" si="7"/>
        <v>2575062.2000000011</v>
      </c>
      <c r="Q79" s="634">
        <v>1930</v>
      </c>
      <c r="R79" s="635">
        <f t="shared" si="8"/>
        <v>885262.45000000007</v>
      </c>
      <c r="S79" s="635">
        <f t="shared" si="9"/>
        <v>0</v>
      </c>
    </row>
    <row r="80" spans="1:19" x14ac:dyDescent="0.2">
      <c r="A80" s="574" t="s">
        <v>986</v>
      </c>
      <c r="B80" s="604">
        <v>1931</v>
      </c>
      <c r="C80" s="574" t="s">
        <v>1050</v>
      </c>
      <c r="D80" s="605">
        <v>12</v>
      </c>
      <c r="E80" s="606" t="s">
        <v>993</v>
      </c>
      <c r="F80" s="631">
        <v>8770341.0999999996</v>
      </c>
      <c r="G80" s="580">
        <v>8359.92</v>
      </c>
      <c r="H80" s="580">
        <v>-79698.17</v>
      </c>
      <c r="I80" s="632">
        <f t="shared" si="5"/>
        <v>8699002.8499999996</v>
      </c>
      <c r="J80" s="580">
        <v>-3766380.25</v>
      </c>
      <c r="K80" s="580">
        <v>739985.74</v>
      </c>
      <c r="L80" s="580">
        <v>0</v>
      </c>
      <c r="M80" s="582"/>
      <c r="N80" s="582"/>
      <c r="O80" s="633">
        <f t="shared" si="6"/>
        <v>-4506365.99</v>
      </c>
      <c r="P80" s="632">
        <f t="shared" si="7"/>
        <v>4192636.8599999994</v>
      </c>
      <c r="Q80" s="634">
        <v>1930</v>
      </c>
      <c r="R80" s="635">
        <f t="shared" si="8"/>
        <v>739985.74</v>
      </c>
      <c r="S80" s="635">
        <f t="shared" si="9"/>
        <v>0</v>
      </c>
    </row>
    <row r="81" spans="1:19" x14ac:dyDescent="0.2">
      <c r="A81" s="574" t="s">
        <v>986</v>
      </c>
      <c r="B81" s="604">
        <v>1932</v>
      </c>
      <c r="C81" s="574" t="s">
        <v>1051</v>
      </c>
      <c r="D81" s="605">
        <v>22</v>
      </c>
      <c r="E81" s="606" t="s">
        <v>993</v>
      </c>
      <c r="F81" s="631">
        <v>195040.75</v>
      </c>
      <c r="G81" s="580">
        <v>0</v>
      </c>
      <c r="H81" s="580">
        <v>0</v>
      </c>
      <c r="I81" s="632">
        <f t="shared" si="5"/>
        <v>195040.75</v>
      </c>
      <c r="J81" s="580">
        <v>-43696.36</v>
      </c>
      <c r="K81" s="580">
        <v>9399.57</v>
      </c>
      <c r="L81" s="580">
        <v>0</v>
      </c>
      <c r="M81" s="582">
        <v>0</v>
      </c>
      <c r="N81" s="582"/>
      <c r="O81" s="633">
        <f t="shared" si="6"/>
        <v>-53095.93</v>
      </c>
      <c r="P81" s="632">
        <f t="shared" si="7"/>
        <v>141944.82</v>
      </c>
      <c r="Q81" s="634">
        <v>1930</v>
      </c>
      <c r="R81" s="635">
        <f t="shared" si="8"/>
        <v>9399.57</v>
      </c>
      <c r="S81" s="635">
        <f t="shared" si="9"/>
        <v>0</v>
      </c>
    </row>
    <row r="82" spans="1:19" x14ac:dyDescent="0.2">
      <c r="A82" s="574" t="s">
        <v>1011</v>
      </c>
      <c r="B82" s="604">
        <v>1935</v>
      </c>
      <c r="C82" s="574" t="s">
        <v>49</v>
      </c>
      <c r="D82" s="605">
        <v>10</v>
      </c>
      <c r="E82" s="606" t="s">
        <v>993</v>
      </c>
      <c r="F82" s="631">
        <v>109977.53000000001</v>
      </c>
      <c r="G82" s="580">
        <v>92087.05</v>
      </c>
      <c r="H82" s="580">
        <v>0</v>
      </c>
      <c r="I82" s="632">
        <f t="shared" si="5"/>
        <v>202064.58000000002</v>
      </c>
      <c r="J82" s="580">
        <v>-26647.670000000002</v>
      </c>
      <c r="K82" s="580">
        <v>22499.94</v>
      </c>
      <c r="L82" s="580">
        <v>-18402.45</v>
      </c>
      <c r="M82" s="582">
        <v>0</v>
      </c>
      <c r="N82" s="582"/>
      <c r="O82" s="633">
        <f t="shared" si="6"/>
        <v>-67550.06</v>
      </c>
      <c r="P82" s="632">
        <f t="shared" si="7"/>
        <v>134514.52000000002</v>
      </c>
      <c r="Q82" s="634">
        <v>1935</v>
      </c>
      <c r="R82" s="635">
        <f t="shared" si="8"/>
        <v>40902.39</v>
      </c>
      <c r="S82" s="635">
        <f t="shared" si="9"/>
        <v>0</v>
      </c>
    </row>
    <row r="83" spans="1:19" x14ac:dyDescent="0.2">
      <c r="A83" s="574" t="s">
        <v>1011</v>
      </c>
      <c r="B83" s="604">
        <v>1940</v>
      </c>
      <c r="C83" s="574" t="s">
        <v>1052</v>
      </c>
      <c r="D83" s="605">
        <v>10</v>
      </c>
      <c r="E83" s="606" t="s">
        <v>993</v>
      </c>
      <c r="F83" s="631">
        <v>5021868.8699999992</v>
      </c>
      <c r="G83" s="580">
        <v>392115.73</v>
      </c>
      <c r="H83" s="580">
        <v>0</v>
      </c>
      <c r="I83" s="632">
        <f t="shared" si="5"/>
        <v>5413984.5999999996</v>
      </c>
      <c r="J83" s="580">
        <v>-2591865.6800000002</v>
      </c>
      <c r="K83" s="580">
        <v>467152.92</v>
      </c>
      <c r="L83" s="580">
        <v>0</v>
      </c>
      <c r="M83" s="582">
        <v>0</v>
      </c>
      <c r="N83" s="582"/>
      <c r="O83" s="633">
        <f t="shared" si="6"/>
        <v>-3059018.6</v>
      </c>
      <c r="P83" s="632">
        <f t="shared" si="7"/>
        <v>2354965.9999999995</v>
      </c>
      <c r="Q83" s="634">
        <v>1940</v>
      </c>
      <c r="R83" s="635">
        <f t="shared" si="8"/>
        <v>467152.92</v>
      </c>
      <c r="S83" s="635">
        <f t="shared" si="9"/>
        <v>0</v>
      </c>
    </row>
    <row r="84" spans="1:19" x14ac:dyDescent="0.2">
      <c r="A84" s="574" t="s">
        <v>1011</v>
      </c>
      <c r="B84" s="604">
        <v>1955</v>
      </c>
      <c r="C84" s="574" t="s">
        <v>686</v>
      </c>
      <c r="D84" s="605">
        <v>6</v>
      </c>
      <c r="E84" s="606" t="s">
        <v>993</v>
      </c>
      <c r="F84" s="631">
        <v>2222675.2799999993</v>
      </c>
      <c r="G84" s="580">
        <v>121090.6</v>
      </c>
      <c r="H84" s="580">
        <v>0</v>
      </c>
      <c r="I84" s="632">
        <f t="shared" si="5"/>
        <v>2343765.8799999994</v>
      </c>
      <c r="J84" s="580">
        <v>-1898610.4100000001</v>
      </c>
      <c r="K84" s="580">
        <v>144839.4</v>
      </c>
      <c r="L84" s="580">
        <v>0</v>
      </c>
      <c r="M84" s="582">
        <v>0</v>
      </c>
      <c r="N84" s="582"/>
      <c r="O84" s="633">
        <f t="shared" si="6"/>
        <v>-2043449.81</v>
      </c>
      <c r="P84" s="632">
        <f t="shared" si="7"/>
        <v>300316.06999999937</v>
      </c>
      <c r="Q84" s="634">
        <v>1955</v>
      </c>
      <c r="R84" s="635">
        <f t="shared" si="8"/>
        <v>144839.4</v>
      </c>
      <c r="S84" s="635">
        <f t="shared" si="9"/>
        <v>0</v>
      </c>
    </row>
    <row r="85" spans="1:19" x14ac:dyDescent="0.2">
      <c r="A85" s="574" t="s">
        <v>1011</v>
      </c>
      <c r="B85" s="604">
        <v>1956</v>
      </c>
      <c r="C85" s="574" t="s">
        <v>1053</v>
      </c>
      <c r="D85" s="605">
        <v>3</v>
      </c>
      <c r="E85" s="606" t="s">
        <v>993</v>
      </c>
      <c r="F85" s="631">
        <v>58854.07</v>
      </c>
      <c r="G85" s="580">
        <v>0</v>
      </c>
      <c r="H85" s="580">
        <v>0</v>
      </c>
      <c r="I85" s="632">
        <f t="shared" si="5"/>
        <v>58854.07</v>
      </c>
      <c r="J85" s="580">
        <v>-58854.07</v>
      </c>
      <c r="K85" s="580">
        <v>0</v>
      </c>
      <c r="L85" s="580">
        <v>0</v>
      </c>
      <c r="M85" s="582">
        <v>0</v>
      </c>
      <c r="N85" s="582"/>
      <c r="O85" s="633">
        <f t="shared" si="6"/>
        <v>-58854.07</v>
      </c>
      <c r="P85" s="632">
        <f t="shared" si="7"/>
        <v>0</v>
      </c>
      <c r="Q85" s="634">
        <v>1955</v>
      </c>
      <c r="R85" s="635">
        <f t="shared" si="8"/>
        <v>0</v>
      </c>
      <c r="S85" s="635">
        <f t="shared" si="9"/>
        <v>0</v>
      </c>
    </row>
    <row r="86" spans="1:19" x14ac:dyDescent="0.2">
      <c r="B86" s="604">
        <v>1960</v>
      </c>
      <c r="C86" s="574" t="s">
        <v>1054</v>
      </c>
      <c r="E86" s="606" t="s">
        <v>993</v>
      </c>
      <c r="F86" s="631">
        <v>0</v>
      </c>
      <c r="G86" s="580">
        <v>0</v>
      </c>
      <c r="H86" s="580">
        <v>0</v>
      </c>
      <c r="I86" s="632">
        <f t="shared" si="5"/>
        <v>0</v>
      </c>
      <c r="J86" s="580">
        <v>0</v>
      </c>
      <c r="K86" s="580">
        <v>0</v>
      </c>
      <c r="L86" s="580">
        <v>0</v>
      </c>
      <c r="M86" s="582">
        <v>0</v>
      </c>
      <c r="N86" s="582"/>
      <c r="O86" s="633">
        <f t="shared" si="6"/>
        <v>0</v>
      </c>
      <c r="P86" s="632">
        <f t="shared" si="7"/>
        <v>0</v>
      </c>
      <c r="Q86" s="634">
        <v>1960</v>
      </c>
      <c r="R86" s="635">
        <f t="shared" si="8"/>
        <v>0</v>
      </c>
      <c r="S86" s="635">
        <f t="shared" si="9"/>
        <v>0</v>
      </c>
    </row>
    <row r="87" spans="1:19" x14ac:dyDescent="0.2">
      <c r="A87" s="574" t="s">
        <v>1011</v>
      </c>
      <c r="B87" s="604">
        <v>1961</v>
      </c>
      <c r="C87" s="574" t="s">
        <v>1055</v>
      </c>
      <c r="E87" s="606" t="s">
        <v>993</v>
      </c>
      <c r="F87" s="631">
        <v>0</v>
      </c>
      <c r="G87" s="580">
        <v>0</v>
      </c>
      <c r="H87" s="580">
        <v>0</v>
      </c>
      <c r="I87" s="632">
        <f t="shared" si="5"/>
        <v>0</v>
      </c>
      <c r="J87" s="580">
        <v>0</v>
      </c>
      <c r="K87" s="580">
        <v>0</v>
      </c>
      <c r="L87" s="580">
        <v>0</v>
      </c>
      <c r="M87" s="582">
        <v>0</v>
      </c>
      <c r="N87" s="582"/>
      <c r="O87" s="633">
        <f t="shared" si="6"/>
        <v>0</v>
      </c>
      <c r="P87" s="632">
        <f t="shared" si="7"/>
        <v>0</v>
      </c>
      <c r="Q87" s="634">
        <v>1960</v>
      </c>
      <c r="R87" s="635">
        <f t="shared" si="8"/>
        <v>0</v>
      </c>
      <c r="S87" s="635">
        <f t="shared" si="9"/>
        <v>0</v>
      </c>
    </row>
    <row r="88" spans="1:19" x14ac:dyDescent="0.2">
      <c r="A88" s="574" t="s">
        <v>1011</v>
      </c>
      <c r="B88" s="604">
        <v>1965</v>
      </c>
      <c r="C88" s="574" t="s">
        <v>1056</v>
      </c>
      <c r="E88" s="606" t="s">
        <v>993</v>
      </c>
      <c r="F88" s="631">
        <v>0</v>
      </c>
      <c r="G88" s="580">
        <v>0</v>
      </c>
      <c r="H88" s="580">
        <v>0</v>
      </c>
      <c r="I88" s="632">
        <f t="shared" si="5"/>
        <v>0</v>
      </c>
      <c r="J88" s="580">
        <v>0</v>
      </c>
      <c r="K88" s="580">
        <v>0</v>
      </c>
      <c r="L88" s="580">
        <v>0</v>
      </c>
      <c r="M88" s="582">
        <v>0</v>
      </c>
      <c r="N88" s="582"/>
      <c r="O88" s="633">
        <f t="shared" si="6"/>
        <v>0</v>
      </c>
      <c r="P88" s="632">
        <f t="shared" si="7"/>
        <v>0</v>
      </c>
      <c r="Q88" s="634">
        <v>1965</v>
      </c>
      <c r="R88" s="635">
        <f t="shared" si="8"/>
        <v>0</v>
      </c>
      <c r="S88" s="635">
        <f t="shared" si="9"/>
        <v>0</v>
      </c>
    </row>
    <row r="89" spans="1:19" x14ac:dyDescent="0.2">
      <c r="A89" s="574" t="s">
        <v>1011</v>
      </c>
      <c r="B89" s="604">
        <v>1980</v>
      </c>
      <c r="C89" s="574" t="s">
        <v>1057</v>
      </c>
      <c r="D89" s="605">
        <v>15</v>
      </c>
      <c r="E89" s="606" t="s">
        <v>993</v>
      </c>
      <c r="F89" s="631">
        <v>3513211.2300000004</v>
      </c>
      <c r="G89" s="580">
        <v>472354.29</v>
      </c>
      <c r="H89" s="580">
        <v>0</v>
      </c>
      <c r="I89" s="632">
        <f t="shared" si="5"/>
        <v>3985565.5200000005</v>
      </c>
      <c r="J89" s="580">
        <v>-1277861.6400000001</v>
      </c>
      <c r="K89" s="580">
        <v>249848.88</v>
      </c>
      <c r="L89" s="580">
        <v>-4681.1499999999996</v>
      </c>
      <c r="M89" s="582">
        <v>0</v>
      </c>
      <c r="N89" s="582"/>
      <c r="O89" s="633">
        <f t="shared" si="6"/>
        <v>-1532391.67</v>
      </c>
      <c r="P89" s="632">
        <f t="shared" si="7"/>
        <v>2453173.8500000006</v>
      </c>
      <c r="Q89" s="634">
        <v>1980</v>
      </c>
      <c r="R89" s="635">
        <f t="shared" si="8"/>
        <v>254530.03</v>
      </c>
      <c r="S89" s="635">
        <f t="shared" si="9"/>
        <v>0</v>
      </c>
    </row>
    <row r="90" spans="1:19" x14ac:dyDescent="0.2">
      <c r="A90" s="574" t="s">
        <v>1011</v>
      </c>
      <c r="B90" s="604">
        <v>1981</v>
      </c>
      <c r="C90" s="574" t="s">
        <v>1058</v>
      </c>
      <c r="D90" s="605">
        <v>15</v>
      </c>
      <c r="E90" s="606" t="s">
        <v>993</v>
      </c>
      <c r="F90" s="631">
        <v>9036754.5200000014</v>
      </c>
      <c r="G90" s="580">
        <v>543382.0199999999</v>
      </c>
      <c r="H90" s="580">
        <v>0</v>
      </c>
      <c r="I90" s="632">
        <f t="shared" si="5"/>
        <v>9580136.540000001</v>
      </c>
      <c r="J90" s="580">
        <v>-4424825.2200000016</v>
      </c>
      <c r="K90" s="580">
        <v>644870.14</v>
      </c>
      <c r="L90" s="580">
        <v>0</v>
      </c>
      <c r="M90" s="582">
        <v>0</v>
      </c>
      <c r="N90" s="582"/>
      <c r="O90" s="633">
        <f t="shared" si="6"/>
        <v>-5069695.3600000013</v>
      </c>
      <c r="P90" s="632">
        <f t="shared" si="7"/>
        <v>4510441.18</v>
      </c>
      <c r="Q90" s="634">
        <v>1980</v>
      </c>
      <c r="R90" s="635">
        <f t="shared" si="8"/>
        <v>644870.14</v>
      </c>
      <c r="S90" s="635">
        <f t="shared" si="9"/>
        <v>0</v>
      </c>
    </row>
    <row r="91" spans="1:19" x14ac:dyDescent="0.2">
      <c r="A91" s="574" t="s">
        <v>1011</v>
      </c>
      <c r="B91" s="604">
        <v>1982</v>
      </c>
      <c r="C91" s="574" t="s">
        <v>1059</v>
      </c>
      <c r="D91" s="605">
        <v>10</v>
      </c>
      <c r="E91" s="606" t="s">
        <v>993</v>
      </c>
      <c r="F91" s="631">
        <v>671811.71</v>
      </c>
      <c r="G91" s="580">
        <v>245491.89</v>
      </c>
      <c r="H91" s="580">
        <v>0</v>
      </c>
      <c r="I91" s="632">
        <f t="shared" si="5"/>
        <v>917303.6</v>
      </c>
      <c r="J91" s="580">
        <v>-538730.61</v>
      </c>
      <c r="K91" s="580">
        <v>59427.880000000005</v>
      </c>
      <c r="L91" s="580">
        <v>-9199.98</v>
      </c>
      <c r="M91" s="582">
        <v>0</v>
      </c>
      <c r="N91" s="582"/>
      <c r="O91" s="633">
        <f t="shared" si="6"/>
        <v>-607358.47</v>
      </c>
      <c r="P91" s="632">
        <f t="shared" si="7"/>
        <v>309945.13</v>
      </c>
      <c r="Q91" s="634">
        <v>1980</v>
      </c>
      <c r="R91" s="635">
        <f t="shared" si="8"/>
        <v>68627.86</v>
      </c>
      <c r="S91" s="635">
        <f t="shared" si="9"/>
        <v>0</v>
      </c>
    </row>
    <row r="92" spans="1:19" x14ac:dyDescent="0.2">
      <c r="A92" s="574" t="s">
        <v>1011</v>
      </c>
      <c r="B92" s="604">
        <v>1985</v>
      </c>
      <c r="C92" s="574" t="s">
        <v>1060</v>
      </c>
      <c r="D92" s="605">
        <v>10</v>
      </c>
      <c r="E92" s="606" t="s">
        <v>993</v>
      </c>
      <c r="F92" s="631">
        <v>0</v>
      </c>
      <c r="G92" s="580">
        <v>0</v>
      </c>
      <c r="H92" s="580">
        <v>0</v>
      </c>
      <c r="I92" s="632">
        <f t="shared" si="5"/>
        <v>0</v>
      </c>
      <c r="J92" s="580">
        <v>0</v>
      </c>
      <c r="K92" s="580">
        <v>0</v>
      </c>
      <c r="L92" s="580">
        <v>0</v>
      </c>
      <c r="M92" s="582">
        <v>0</v>
      </c>
      <c r="N92" s="582"/>
      <c r="O92" s="633">
        <f t="shared" si="6"/>
        <v>0</v>
      </c>
      <c r="P92" s="632">
        <f t="shared" si="7"/>
        <v>0</v>
      </c>
      <c r="Q92" s="634">
        <v>1985</v>
      </c>
      <c r="R92" s="635">
        <f t="shared" si="8"/>
        <v>0</v>
      </c>
      <c r="S92" s="635">
        <f t="shared" si="9"/>
        <v>0</v>
      </c>
    </row>
    <row r="93" spans="1:19" x14ac:dyDescent="0.2">
      <c r="A93" s="574" t="s">
        <v>1061</v>
      </c>
      <c r="B93" s="604">
        <v>1995</v>
      </c>
      <c r="C93" s="636" t="s">
        <v>1062</v>
      </c>
      <c r="D93" s="605">
        <v>37.5</v>
      </c>
      <c r="E93" s="606" t="s">
        <v>993</v>
      </c>
      <c r="F93" s="631">
        <v>-209446187.01000002</v>
      </c>
      <c r="G93" s="580">
        <v>0</v>
      </c>
      <c r="H93" s="580">
        <v>1209409</v>
      </c>
      <c r="I93" s="632">
        <f t="shared" si="5"/>
        <v>-208236778.01000002</v>
      </c>
      <c r="J93" s="580">
        <v>40108927.700000003</v>
      </c>
      <c r="K93" s="580">
        <v>-6335209.7999999998</v>
      </c>
      <c r="L93" s="580">
        <v>0</v>
      </c>
      <c r="M93" s="582"/>
      <c r="N93" s="582"/>
      <c r="O93" s="633">
        <f t="shared" si="6"/>
        <v>46444137.5</v>
      </c>
      <c r="P93" s="632">
        <f t="shared" si="7"/>
        <v>-161792640.51000002</v>
      </c>
      <c r="Q93" s="634">
        <v>1995</v>
      </c>
      <c r="R93" s="635">
        <f t="shared" si="8"/>
        <v>-6335209.7999999998</v>
      </c>
      <c r="S93" s="635">
        <f t="shared" si="9"/>
        <v>0</v>
      </c>
    </row>
    <row r="94" spans="1:19" ht="25.5" x14ac:dyDescent="0.2">
      <c r="B94" s="637" t="s">
        <v>61</v>
      </c>
      <c r="C94" s="636" t="s">
        <v>62</v>
      </c>
      <c r="D94" s="605">
        <v>37.5</v>
      </c>
      <c r="E94" s="606" t="s">
        <v>993</v>
      </c>
      <c r="F94" s="631">
        <v>-1026989.5</v>
      </c>
      <c r="G94" s="580"/>
      <c r="H94" s="580"/>
      <c r="I94" s="632">
        <f t="shared" si="5"/>
        <v>-1026989.5</v>
      </c>
      <c r="J94" s="580">
        <v>228190</v>
      </c>
      <c r="K94" s="580">
        <v>-41080</v>
      </c>
      <c r="M94" s="582"/>
      <c r="N94" s="582"/>
      <c r="O94" s="633">
        <f t="shared" si="6"/>
        <v>269270</v>
      </c>
      <c r="P94" s="632">
        <f t="shared" si="7"/>
        <v>-757719.5</v>
      </c>
      <c r="Q94" s="634" t="s">
        <v>61</v>
      </c>
      <c r="R94" s="635">
        <f t="shared" si="8"/>
        <v>-41080</v>
      </c>
      <c r="S94" s="635">
        <f t="shared" si="9"/>
        <v>0</v>
      </c>
    </row>
    <row r="95" spans="1:19" ht="25.5" x14ac:dyDescent="0.2">
      <c r="B95" s="637" t="s">
        <v>64</v>
      </c>
      <c r="C95" s="636" t="s">
        <v>95</v>
      </c>
      <c r="D95" s="605">
        <v>37.5</v>
      </c>
      <c r="E95" s="606" t="s">
        <v>993</v>
      </c>
      <c r="F95" s="631">
        <v>-1273198.73</v>
      </c>
      <c r="G95" s="580"/>
      <c r="H95" s="580"/>
      <c r="I95" s="632">
        <f t="shared" si="5"/>
        <v>-1273198.73</v>
      </c>
      <c r="J95" s="580">
        <v>238884.48000000001</v>
      </c>
      <c r="K95" s="580">
        <v>-41080</v>
      </c>
      <c r="M95" s="582"/>
      <c r="N95" s="582"/>
      <c r="O95" s="633">
        <f t="shared" si="6"/>
        <v>279964.48</v>
      </c>
      <c r="P95" s="632">
        <f t="shared" si="7"/>
        <v>-993234.25</v>
      </c>
      <c r="Q95" s="634" t="s">
        <v>64</v>
      </c>
      <c r="R95" s="635">
        <f t="shared" si="8"/>
        <v>-41080</v>
      </c>
      <c r="S95" s="635">
        <f t="shared" si="9"/>
        <v>0</v>
      </c>
    </row>
    <row r="96" spans="1:19" x14ac:dyDescent="0.2">
      <c r="B96" s="604">
        <v>1996</v>
      </c>
      <c r="C96" s="636" t="s">
        <v>1063</v>
      </c>
      <c r="D96" s="605">
        <v>37.5</v>
      </c>
      <c r="E96" s="606" t="s">
        <v>1064</v>
      </c>
      <c r="F96" s="631">
        <v>-152409937.42000002</v>
      </c>
      <c r="G96" s="580">
        <v>-43345805.909999996</v>
      </c>
      <c r="H96" s="580">
        <v>181709</v>
      </c>
      <c r="I96" s="632">
        <f t="shared" si="5"/>
        <v>-195574034.33000001</v>
      </c>
      <c r="J96" s="580">
        <f>12141537.11-0.94</f>
        <v>12141536.17</v>
      </c>
      <c r="K96" s="580">
        <v>-4251802.3600000003</v>
      </c>
      <c r="L96" s="580">
        <v>0</v>
      </c>
      <c r="M96" s="582"/>
      <c r="N96" s="582"/>
      <c r="O96" s="633">
        <f t="shared" si="6"/>
        <v>16393338.530000001</v>
      </c>
      <c r="P96" s="632">
        <f t="shared" si="7"/>
        <v>-179180695.80000001</v>
      </c>
      <c r="Q96" s="634">
        <v>2440</v>
      </c>
      <c r="R96" s="635">
        <f t="shared" si="8"/>
        <v>-4251802.3600000003</v>
      </c>
      <c r="S96" s="635">
        <f t="shared" si="9"/>
        <v>0</v>
      </c>
    </row>
    <row r="97" spans="1:19" x14ac:dyDescent="0.2">
      <c r="B97" s="604">
        <v>1997</v>
      </c>
      <c r="C97" s="636" t="s">
        <v>1065</v>
      </c>
      <c r="D97" s="605">
        <v>37.5</v>
      </c>
      <c r="E97" s="606" t="s">
        <v>993</v>
      </c>
      <c r="F97" s="631">
        <v>0</v>
      </c>
      <c r="G97" s="580">
        <v>-54000</v>
      </c>
      <c r="H97" s="580">
        <v>0</v>
      </c>
      <c r="I97" s="632">
        <f t="shared" ref="I97:I103" si="10">+F97+G97+H97</f>
        <v>-54000</v>
      </c>
      <c r="J97" s="580">
        <v>0</v>
      </c>
      <c r="K97" s="580">
        <v>0</v>
      </c>
      <c r="L97" s="580">
        <v>0</v>
      </c>
      <c r="M97" s="582">
        <v>0</v>
      </c>
      <c r="N97" s="582"/>
      <c r="O97" s="633">
        <f t="shared" si="6"/>
        <v>0</v>
      </c>
      <c r="P97" s="632">
        <f t="shared" si="7"/>
        <v>-54000</v>
      </c>
      <c r="Q97" s="634">
        <v>2440</v>
      </c>
      <c r="R97" s="635">
        <f t="shared" si="8"/>
        <v>0</v>
      </c>
      <c r="S97" s="635">
        <f t="shared" si="9"/>
        <v>0</v>
      </c>
    </row>
    <row r="98" spans="1:19" s="638" customFormat="1" x14ac:dyDescent="0.2">
      <c r="A98" s="638" t="s">
        <v>994</v>
      </c>
      <c r="B98" s="604">
        <v>1908</v>
      </c>
      <c r="C98" s="574" t="s">
        <v>1066</v>
      </c>
      <c r="D98" s="605">
        <v>60</v>
      </c>
      <c r="E98" s="606" t="s">
        <v>993</v>
      </c>
      <c r="F98" s="631">
        <v>17549082.289999999</v>
      </c>
      <c r="G98" s="580">
        <v>0</v>
      </c>
      <c r="H98" s="580">
        <v>0</v>
      </c>
      <c r="I98" s="632">
        <f t="shared" si="10"/>
        <v>17549082.289999999</v>
      </c>
      <c r="J98" s="580">
        <v>-4388377.1399999997</v>
      </c>
      <c r="K98" s="580">
        <v>730816.58</v>
      </c>
      <c r="L98" s="580">
        <v>0</v>
      </c>
      <c r="M98" s="582">
        <v>0</v>
      </c>
      <c r="N98" s="582"/>
      <c r="O98" s="633">
        <f t="shared" si="6"/>
        <v>-5119193.72</v>
      </c>
      <c r="P98" s="632">
        <f t="shared" si="7"/>
        <v>12429888.57</v>
      </c>
      <c r="Q98" s="634">
        <v>2005</v>
      </c>
      <c r="R98" s="635">
        <f t="shared" si="8"/>
        <v>730816.58</v>
      </c>
      <c r="S98" s="635">
        <f t="shared" si="9"/>
        <v>0</v>
      </c>
    </row>
    <row r="99" spans="1:19" x14ac:dyDescent="0.2">
      <c r="A99" s="574" t="s">
        <v>1067</v>
      </c>
      <c r="B99" s="604">
        <v>2055</v>
      </c>
      <c r="C99" s="574" t="s">
        <v>1068</v>
      </c>
      <c r="D99" s="605" t="s">
        <v>1069</v>
      </c>
      <c r="E99" s="606" t="s">
        <v>1070</v>
      </c>
      <c r="F99" s="631">
        <v>52855406.169999994</v>
      </c>
      <c r="G99" s="580">
        <v>17876209.210000001</v>
      </c>
      <c r="H99" s="580">
        <v>0</v>
      </c>
      <c r="I99" s="632">
        <f t="shared" si="10"/>
        <v>70731615.379999995</v>
      </c>
      <c r="J99" s="580">
        <v>0</v>
      </c>
      <c r="K99" s="580">
        <v>0</v>
      </c>
      <c r="L99" s="580">
        <v>0</v>
      </c>
      <c r="M99" s="582">
        <v>0</v>
      </c>
      <c r="N99" s="582"/>
      <c r="O99" s="633">
        <f t="shared" si="6"/>
        <v>0</v>
      </c>
      <c r="P99" s="632">
        <f t="shared" si="7"/>
        <v>70731615.379999995</v>
      </c>
      <c r="Q99" s="634">
        <v>2055</v>
      </c>
      <c r="R99" s="635">
        <f t="shared" si="8"/>
        <v>0</v>
      </c>
      <c r="S99" s="635">
        <f t="shared" si="9"/>
        <v>0</v>
      </c>
    </row>
    <row r="100" spans="1:19" x14ac:dyDescent="0.2">
      <c r="B100" s="604">
        <v>2073</v>
      </c>
      <c r="C100" s="574" t="s">
        <v>1071</v>
      </c>
      <c r="D100" s="605" t="s">
        <v>1069</v>
      </c>
      <c r="E100" s="606" t="s">
        <v>1070</v>
      </c>
      <c r="F100" s="631">
        <v>2395009.0499999998</v>
      </c>
      <c r="G100" s="580">
        <v>-102411</v>
      </c>
      <c r="H100" s="580">
        <v>0</v>
      </c>
      <c r="I100" s="632">
        <f t="shared" si="10"/>
        <v>2292598.0499999998</v>
      </c>
      <c r="J100" s="580">
        <v>0</v>
      </c>
      <c r="K100" s="580">
        <v>0</v>
      </c>
      <c r="L100" s="580">
        <v>0</v>
      </c>
      <c r="M100" s="582">
        <v>0</v>
      </c>
      <c r="N100" s="582"/>
      <c r="O100" s="633">
        <f t="shared" si="6"/>
        <v>0</v>
      </c>
      <c r="P100" s="632">
        <f t="shared" si="7"/>
        <v>2292598.0499999998</v>
      </c>
      <c r="Q100" s="634">
        <v>2075</v>
      </c>
      <c r="R100" s="635">
        <f t="shared" si="8"/>
        <v>0</v>
      </c>
      <c r="S100" s="635">
        <f t="shared" si="9"/>
        <v>0</v>
      </c>
    </row>
    <row r="101" spans="1:19" x14ac:dyDescent="0.2">
      <c r="B101" s="604">
        <v>2074</v>
      </c>
      <c r="C101" s="574" t="s">
        <v>1072</v>
      </c>
      <c r="D101" s="605" t="s">
        <v>1069</v>
      </c>
      <c r="E101" s="606" t="s">
        <v>1070</v>
      </c>
      <c r="F101" s="631">
        <v>-2395009.0499999998</v>
      </c>
      <c r="G101" s="580">
        <v>102411</v>
      </c>
      <c r="H101" s="580">
        <v>0</v>
      </c>
      <c r="I101" s="632">
        <f t="shared" si="10"/>
        <v>-2292598.0499999998</v>
      </c>
      <c r="J101" s="580">
        <v>0</v>
      </c>
      <c r="K101" s="580">
        <v>0</v>
      </c>
      <c r="L101" s="580">
        <v>0</v>
      </c>
      <c r="M101" s="582">
        <v>0</v>
      </c>
      <c r="N101" s="582"/>
      <c r="O101" s="633">
        <f t="shared" si="6"/>
        <v>0</v>
      </c>
      <c r="P101" s="632">
        <f t="shared" si="7"/>
        <v>-2292598.0499999998</v>
      </c>
      <c r="Q101" s="634">
        <v>2075</v>
      </c>
      <c r="R101" s="635">
        <f t="shared" si="8"/>
        <v>0</v>
      </c>
      <c r="S101" s="635">
        <f t="shared" si="9"/>
        <v>0</v>
      </c>
    </row>
    <row r="102" spans="1:19" x14ac:dyDescent="0.2">
      <c r="B102" s="604">
        <v>2075</v>
      </c>
      <c r="C102" s="574" t="s">
        <v>1073</v>
      </c>
      <c r="D102" s="605" t="s">
        <v>1069</v>
      </c>
      <c r="E102" s="606" t="s">
        <v>1074</v>
      </c>
      <c r="F102" s="631">
        <v>0</v>
      </c>
      <c r="G102" s="580">
        <v>0</v>
      </c>
      <c r="H102" s="580">
        <v>0</v>
      </c>
      <c r="I102" s="632">
        <f t="shared" si="10"/>
        <v>0</v>
      </c>
      <c r="J102" s="580">
        <v>0</v>
      </c>
      <c r="K102" s="580">
        <v>0</v>
      </c>
      <c r="L102" s="580">
        <v>0</v>
      </c>
      <c r="M102" s="582">
        <v>0</v>
      </c>
      <c r="N102" s="582"/>
      <c r="O102" s="633">
        <f t="shared" si="6"/>
        <v>0</v>
      </c>
      <c r="P102" s="632">
        <f t="shared" si="7"/>
        <v>0</v>
      </c>
      <c r="Q102" s="634">
        <v>2075</v>
      </c>
      <c r="R102" s="635">
        <f t="shared" si="8"/>
        <v>0</v>
      </c>
      <c r="S102" s="635">
        <f t="shared" si="9"/>
        <v>0</v>
      </c>
    </row>
    <row r="103" spans="1:19" x14ac:dyDescent="0.2">
      <c r="B103" s="604">
        <v>2080</v>
      </c>
      <c r="C103" s="574" t="s">
        <v>1075</v>
      </c>
      <c r="D103" s="605" t="s">
        <v>1069</v>
      </c>
      <c r="E103" s="606" t="s">
        <v>1070</v>
      </c>
      <c r="F103" s="631">
        <v>0</v>
      </c>
      <c r="G103" s="580">
        <v>629545.21</v>
      </c>
      <c r="H103" s="580">
        <v>0</v>
      </c>
      <c r="I103" s="632">
        <f t="shared" si="10"/>
        <v>629545.21</v>
      </c>
      <c r="J103" s="580">
        <v>0</v>
      </c>
      <c r="K103" s="580">
        <v>0</v>
      </c>
      <c r="L103" s="580">
        <v>0</v>
      </c>
      <c r="M103" s="582">
        <v>0</v>
      </c>
      <c r="N103" s="582"/>
      <c r="O103" s="633">
        <f t="shared" si="6"/>
        <v>0</v>
      </c>
      <c r="P103" s="632">
        <f t="shared" si="7"/>
        <v>629545.21</v>
      </c>
      <c r="Q103" s="634">
        <v>2075</v>
      </c>
      <c r="R103" s="635">
        <f t="shared" si="8"/>
        <v>0</v>
      </c>
      <c r="S103" s="635">
        <f t="shared" si="9"/>
        <v>0</v>
      </c>
    </row>
    <row r="104" spans="1:19" x14ac:dyDescent="0.2">
      <c r="D104" s="639"/>
      <c r="E104" s="640"/>
      <c r="F104" s="641"/>
      <c r="G104" s="642"/>
      <c r="H104" s="574"/>
      <c r="I104" s="632"/>
      <c r="J104" s="582"/>
      <c r="L104" s="598"/>
      <c r="O104" s="613"/>
      <c r="P104" s="643"/>
      <c r="Q104" s="634"/>
      <c r="R104" s="635">
        <f t="shared" si="8"/>
        <v>0</v>
      </c>
      <c r="S104" s="635">
        <f t="shared" si="9"/>
        <v>0</v>
      </c>
    </row>
    <row r="105" spans="1:19" s="611" customFormat="1" x14ac:dyDescent="0.2">
      <c r="B105" s="644" t="s">
        <v>258</v>
      </c>
      <c r="C105" s="645"/>
      <c r="D105" s="646"/>
      <c r="E105" s="647"/>
      <c r="F105" s="648">
        <f>SUM(F11:F104)</f>
        <v>1213358634.8399994</v>
      </c>
      <c r="G105" s="648">
        <f>SUM(G11:G104)</f>
        <v>142565999.54999998</v>
      </c>
      <c r="H105" s="648">
        <f>SUM(H11:H104)</f>
        <v>-2413899.13</v>
      </c>
      <c r="I105" s="648">
        <f>SUM(I11:I104)</f>
        <v>1353510735.2599998</v>
      </c>
      <c r="J105" s="648">
        <f>SUM(J8:J104)</f>
        <v>-229309886.29000008</v>
      </c>
      <c r="K105" s="648">
        <f>SUM(K8:K104)</f>
        <v>47755480.960000008</v>
      </c>
      <c r="L105" s="648">
        <f>SUM(L8:L104)</f>
        <v>209137.99999999994</v>
      </c>
      <c r="M105" s="648">
        <f>SUM(M11:M104)</f>
        <v>0</v>
      </c>
      <c r="N105" s="648">
        <f>SUM(N11:N104)</f>
        <v>0</v>
      </c>
      <c r="O105" s="648">
        <f>SUM(O8:O104)</f>
        <v>-276856229.25000024</v>
      </c>
      <c r="P105" s="648">
        <f>SUM(P8:P104)</f>
        <v>1076654506.0099998</v>
      </c>
      <c r="Q105" s="634"/>
      <c r="R105" s="648">
        <f>SUM(R8:R104)</f>
        <v>47546342.960000008</v>
      </c>
      <c r="S105" s="648">
        <f>SUM(S8:S104)</f>
        <v>0</v>
      </c>
    </row>
    <row r="106" spans="1:19" x14ac:dyDescent="0.2">
      <c r="F106" s="649"/>
      <c r="G106" s="649"/>
      <c r="H106" s="649"/>
      <c r="I106" s="649"/>
      <c r="J106" s="650"/>
      <c r="M106" s="580"/>
      <c r="N106" s="580"/>
      <c r="O106" s="580"/>
      <c r="Q106" s="634"/>
    </row>
    <row r="107" spans="1:19" s="651" customFormat="1" x14ac:dyDescent="0.2">
      <c r="B107" s="652"/>
      <c r="C107" s="653"/>
      <c r="D107" s="654"/>
      <c r="E107" s="655"/>
      <c r="F107" s="598"/>
      <c r="G107" s="598"/>
      <c r="H107" s="598"/>
      <c r="I107" s="598"/>
      <c r="J107" s="598"/>
      <c r="K107" s="598"/>
      <c r="L107" s="598"/>
      <c r="M107" s="598"/>
      <c r="N107" s="653"/>
      <c r="O107" s="598"/>
      <c r="P107" s="653"/>
      <c r="Q107" s="656"/>
    </row>
    <row r="108" spans="1:19" s="657" customFormat="1" x14ac:dyDescent="0.2">
      <c r="B108" s="658"/>
      <c r="D108" s="605"/>
      <c r="E108" s="606"/>
      <c r="F108" s="653"/>
      <c r="G108" s="653"/>
      <c r="H108" s="659"/>
      <c r="I108" s="660"/>
      <c r="J108" s="653"/>
      <c r="K108" s="661"/>
      <c r="L108" s="653"/>
      <c r="M108" s="653"/>
      <c r="N108" s="653"/>
      <c r="O108" s="660"/>
      <c r="Q108" s="662"/>
    </row>
    <row r="109" spans="1:19" s="657" customFormat="1" ht="15" x14ac:dyDescent="0.25">
      <c r="B109" s="662"/>
      <c r="C109" s="660"/>
      <c r="D109" s="1277"/>
      <c r="E109" s="1278"/>
      <c r="F109" s="1277"/>
      <c r="G109" s="1278"/>
      <c r="H109" s="1277"/>
      <c r="I109" s="1278"/>
      <c r="J109" s="1277"/>
      <c r="K109" s="1278"/>
      <c r="L109" s="1277"/>
      <c r="M109" s="1278"/>
      <c r="N109" s="1277"/>
      <c r="O109" s="1278"/>
      <c r="P109" s="1277"/>
      <c r="Q109" s="1278"/>
    </row>
    <row r="110" spans="1:19" s="657" customFormat="1" ht="15" x14ac:dyDescent="0.25">
      <c r="B110" s="662"/>
      <c r="C110" s="653"/>
      <c r="D110" s="1277"/>
      <c r="E110" s="1278"/>
      <c r="F110" s="1277"/>
      <c r="G110" s="1278"/>
      <c r="H110" s="1277"/>
      <c r="I110" s="1278"/>
      <c r="J110" s="1277"/>
      <c r="K110" s="1278"/>
      <c r="L110" s="1277"/>
      <c r="M110" s="1278"/>
      <c r="N110" s="1277"/>
      <c r="O110" s="1278"/>
      <c r="P110" s="1277"/>
      <c r="Q110" s="1278"/>
    </row>
    <row r="111" spans="1:19" s="657" customFormat="1" ht="15" x14ac:dyDescent="0.25">
      <c r="B111" s="662"/>
      <c r="C111" s="653"/>
      <c r="D111" s="1277"/>
      <c r="E111" s="1278"/>
      <c r="F111" s="1277"/>
      <c r="G111" s="1278"/>
      <c r="H111" s="1277"/>
      <c r="I111" s="1278"/>
      <c r="J111" s="1277"/>
      <c r="K111" s="1278"/>
      <c r="L111" s="1277"/>
      <c r="M111" s="1278"/>
      <c r="N111" s="1277"/>
      <c r="O111" s="1278"/>
      <c r="P111" s="1277"/>
      <c r="Q111" s="1278"/>
    </row>
    <row r="112" spans="1:19" s="657" customFormat="1" x14ac:dyDescent="0.2">
      <c r="B112" s="662"/>
      <c r="C112" s="660"/>
      <c r="D112" s="605"/>
      <c r="E112" s="606"/>
      <c r="F112" s="605"/>
      <c r="G112" s="606"/>
      <c r="H112" s="605"/>
      <c r="I112" s="606"/>
      <c r="J112" s="605"/>
      <c r="K112" s="606"/>
      <c r="L112" s="605"/>
      <c r="M112" s="606"/>
      <c r="N112" s="605"/>
      <c r="O112" s="606"/>
      <c r="P112" s="605"/>
      <c r="Q112" s="606"/>
    </row>
    <row r="113" spans="2:17" s="651" customFormat="1" ht="15" x14ac:dyDescent="0.25">
      <c r="B113" s="662"/>
      <c r="C113" s="653"/>
      <c r="D113" s="1277"/>
      <c r="E113" s="1278"/>
      <c r="F113" s="1277"/>
      <c r="G113" s="1278"/>
      <c r="H113" s="1277"/>
      <c r="I113" s="1278"/>
      <c r="J113" s="1277"/>
      <c r="K113" s="1278"/>
      <c r="L113" s="1277"/>
      <c r="M113" s="1278"/>
      <c r="N113" s="1277"/>
      <c r="O113" s="1278"/>
      <c r="P113" s="1277"/>
      <c r="Q113" s="1278"/>
    </row>
    <row r="114" spans="2:17" s="651" customFormat="1" ht="15" x14ac:dyDescent="0.25">
      <c r="B114" s="662"/>
      <c r="C114" s="653"/>
      <c r="D114" s="606"/>
      <c r="E114" s="663"/>
      <c r="F114" s="606"/>
      <c r="G114" s="663"/>
      <c r="H114" s="606"/>
      <c r="I114" s="663"/>
      <c r="J114" s="606"/>
      <c r="K114" s="663"/>
      <c r="L114" s="606"/>
      <c r="M114" s="663"/>
      <c r="N114" s="606"/>
      <c r="O114" s="663"/>
      <c r="P114" s="606"/>
      <c r="Q114" s="663"/>
    </row>
    <row r="115" spans="2:17" x14ac:dyDescent="0.2">
      <c r="F115" s="605"/>
      <c r="G115" s="606"/>
      <c r="H115" s="605"/>
      <c r="I115" s="606"/>
      <c r="J115" s="605"/>
      <c r="K115" s="606"/>
      <c r="L115" s="605"/>
      <c r="M115" s="606"/>
      <c r="N115" s="605"/>
      <c r="O115" s="606"/>
      <c r="P115" s="605"/>
      <c r="Q115" s="606"/>
    </row>
    <row r="116" spans="2:17" x14ac:dyDescent="0.2">
      <c r="F116" s="605"/>
      <c r="G116" s="606"/>
      <c r="H116" s="605"/>
      <c r="I116" s="606"/>
      <c r="J116" s="605"/>
      <c r="K116" s="606"/>
      <c r="L116" s="605"/>
      <c r="M116" s="606"/>
      <c r="N116" s="605"/>
      <c r="O116" s="606"/>
      <c r="P116" s="605"/>
      <c r="Q116" s="606"/>
    </row>
    <row r="117" spans="2:17" ht="15" x14ac:dyDescent="0.25">
      <c r="D117" s="1277"/>
      <c r="E117" s="1278"/>
      <c r="F117" s="1277"/>
      <c r="G117" s="1278"/>
      <c r="H117" s="1277"/>
      <c r="I117" s="1278"/>
      <c r="J117" s="1277"/>
      <c r="K117" s="1278"/>
      <c r="L117" s="1277"/>
      <c r="M117" s="1278"/>
      <c r="N117" s="1277"/>
      <c r="O117" s="1278"/>
      <c r="P117" s="1277"/>
      <c r="Q117" s="1278"/>
    </row>
    <row r="118" spans="2:17" ht="15" x14ac:dyDescent="0.25">
      <c r="D118" s="1277"/>
      <c r="E118" s="1278"/>
      <c r="F118" s="1277"/>
      <c r="G118" s="1278"/>
      <c r="H118" s="1277"/>
      <c r="I118" s="1278"/>
      <c r="J118" s="1277"/>
      <c r="K118" s="1278"/>
      <c r="L118" s="1277"/>
      <c r="M118" s="1278"/>
      <c r="N118" s="1277"/>
      <c r="O118" s="1278"/>
      <c r="P118" s="1277"/>
      <c r="Q118" s="1278"/>
    </row>
    <row r="119" spans="2:17" ht="15" x14ac:dyDescent="0.25">
      <c r="D119" s="1277"/>
      <c r="E119" s="1278"/>
      <c r="F119" s="1277"/>
      <c r="G119" s="1278"/>
      <c r="H119" s="1277"/>
      <c r="I119" s="1278"/>
      <c r="J119" s="1277"/>
      <c r="K119" s="1278"/>
      <c r="L119" s="1277"/>
      <c r="M119" s="1278"/>
      <c r="N119" s="1277"/>
      <c r="O119" s="1278"/>
      <c r="P119" s="1277"/>
      <c r="Q119" s="1278"/>
    </row>
    <row r="120" spans="2:17" x14ac:dyDescent="0.2">
      <c r="F120" s="605"/>
      <c r="G120" s="606"/>
      <c r="H120" s="605"/>
      <c r="I120" s="606"/>
      <c r="J120" s="605"/>
      <c r="K120" s="606"/>
      <c r="L120" s="605"/>
      <c r="M120" s="606"/>
      <c r="N120" s="605"/>
      <c r="O120" s="606"/>
      <c r="P120" s="605"/>
      <c r="Q120" s="606"/>
    </row>
    <row r="121" spans="2:17" ht="15" x14ac:dyDescent="0.25">
      <c r="D121" s="1277"/>
      <c r="E121" s="1278"/>
      <c r="F121" s="1277"/>
      <c r="G121" s="1278"/>
      <c r="H121" s="1277"/>
      <c r="I121" s="1278"/>
      <c r="J121" s="1277"/>
      <c r="K121" s="1278"/>
      <c r="L121" s="1277"/>
      <c r="M121" s="1278"/>
      <c r="N121" s="1277"/>
      <c r="O121" s="1278"/>
      <c r="P121" s="1277"/>
      <c r="Q121" s="1278"/>
    </row>
    <row r="122" spans="2:17" ht="15" x14ac:dyDescent="0.25">
      <c r="D122" s="606"/>
      <c r="E122" s="663"/>
      <c r="F122" s="606"/>
      <c r="G122" s="663"/>
      <c r="H122" s="606"/>
      <c r="I122" s="663"/>
      <c r="J122" s="606"/>
      <c r="K122" s="663"/>
      <c r="L122" s="606"/>
      <c r="M122" s="663"/>
      <c r="N122" s="606"/>
      <c r="O122" s="663"/>
      <c r="P122" s="606"/>
      <c r="Q122" s="663"/>
    </row>
    <row r="123" spans="2:17" x14ac:dyDescent="0.2">
      <c r="F123" s="605"/>
      <c r="G123" s="606"/>
      <c r="H123" s="605"/>
      <c r="I123" s="606"/>
      <c r="J123" s="605"/>
      <c r="K123" s="606"/>
      <c r="L123" s="605"/>
      <c r="M123" s="606"/>
      <c r="N123" s="605"/>
      <c r="O123" s="606"/>
      <c r="P123" s="605"/>
      <c r="Q123" s="606"/>
    </row>
    <row r="124" spans="2:17" x14ac:dyDescent="0.2">
      <c r="F124" s="605"/>
      <c r="G124" s="606"/>
      <c r="H124" s="605"/>
      <c r="I124" s="606"/>
      <c r="J124" s="605"/>
      <c r="K124" s="606"/>
      <c r="L124" s="605"/>
      <c r="M124" s="606"/>
      <c r="N124" s="605"/>
      <c r="O124" s="606"/>
      <c r="P124" s="605"/>
      <c r="Q124" s="606"/>
    </row>
    <row r="125" spans="2:17" ht="15" x14ac:dyDescent="0.25">
      <c r="D125" s="1277"/>
      <c r="E125" s="1278"/>
      <c r="F125" s="1277"/>
      <c r="G125" s="1278"/>
      <c r="H125" s="1277"/>
      <c r="I125" s="1278"/>
      <c r="J125" s="1277"/>
      <c r="K125" s="1278"/>
      <c r="L125" s="1277"/>
      <c r="M125" s="1278"/>
      <c r="N125" s="1277"/>
      <c r="O125" s="1278"/>
      <c r="P125" s="1277"/>
      <c r="Q125" s="1278"/>
    </row>
    <row r="126" spans="2:17" ht="15" x14ac:dyDescent="0.25">
      <c r="D126" s="1277"/>
      <c r="E126" s="1278"/>
      <c r="F126" s="1277"/>
      <c r="G126" s="1278"/>
      <c r="H126" s="1277"/>
      <c r="I126" s="1278"/>
      <c r="J126" s="1277"/>
      <c r="K126" s="1278"/>
      <c r="L126" s="1277"/>
      <c r="M126" s="1278"/>
      <c r="N126" s="1277"/>
      <c r="O126" s="1278"/>
      <c r="P126" s="1277"/>
      <c r="Q126" s="1278"/>
    </row>
    <row r="127" spans="2:17" ht="15" x14ac:dyDescent="0.25">
      <c r="D127" s="1277"/>
      <c r="E127" s="1278"/>
      <c r="F127" s="1277"/>
      <c r="G127" s="1278"/>
      <c r="H127" s="1277"/>
      <c r="I127" s="1278"/>
      <c r="J127" s="1277"/>
      <c r="K127" s="1278"/>
      <c r="L127" s="1277"/>
      <c r="M127" s="1278"/>
      <c r="N127" s="1277"/>
      <c r="O127" s="1278"/>
      <c r="P127" s="1277"/>
      <c r="Q127" s="1278"/>
    </row>
    <row r="128" spans="2:17" x14ac:dyDescent="0.2">
      <c r="F128" s="605"/>
      <c r="G128" s="606"/>
      <c r="H128" s="605"/>
      <c r="I128" s="606"/>
      <c r="J128" s="605"/>
      <c r="K128" s="606"/>
      <c r="L128" s="605"/>
      <c r="M128" s="606"/>
      <c r="N128" s="605"/>
      <c r="O128" s="606"/>
      <c r="P128" s="605"/>
      <c r="Q128" s="606"/>
    </row>
    <row r="129" spans="4:17" ht="15" x14ac:dyDescent="0.25">
      <c r="D129" s="1277"/>
      <c r="E129" s="1278"/>
      <c r="F129" s="1277"/>
      <c r="G129" s="1278"/>
      <c r="H129" s="1277"/>
      <c r="I129" s="1278"/>
      <c r="J129" s="1277"/>
      <c r="K129" s="1278"/>
      <c r="L129" s="1277"/>
      <c r="M129" s="1278"/>
      <c r="N129" s="1277"/>
      <c r="O129" s="1278"/>
      <c r="P129" s="1277"/>
      <c r="Q129" s="1278"/>
    </row>
    <row r="130" spans="4:17" ht="15" x14ac:dyDescent="0.25">
      <c r="D130" s="606"/>
      <c r="E130" s="663"/>
      <c r="F130" s="606"/>
      <c r="G130" s="663"/>
      <c r="H130" s="606"/>
      <c r="I130" s="663"/>
      <c r="J130" s="606"/>
      <c r="K130" s="663"/>
      <c r="L130" s="606"/>
      <c r="M130" s="663"/>
      <c r="N130" s="606"/>
      <c r="O130" s="663"/>
      <c r="P130" s="606"/>
      <c r="Q130" s="663"/>
    </row>
    <row r="131" spans="4:17" x14ac:dyDescent="0.2">
      <c r="F131" s="605"/>
      <c r="G131" s="606"/>
      <c r="H131" s="605"/>
      <c r="I131" s="606"/>
      <c r="J131" s="605"/>
      <c r="K131" s="606"/>
      <c r="L131" s="605"/>
      <c r="M131" s="606"/>
      <c r="N131" s="605"/>
      <c r="O131" s="606"/>
      <c r="P131" s="605"/>
      <c r="Q131" s="606"/>
    </row>
    <row r="132" spans="4:17" x14ac:dyDescent="0.2">
      <c r="F132" s="605"/>
      <c r="G132" s="606"/>
      <c r="H132" s="605"/>
      <c r="I132" s="606"/>
      <c r="J132" s="605"/>
      <c r="K132" s="606"/>
      <c r="L132" s="605"/>
      <c r="M132" s="606"/>
      <c r="N132" s="605"/>
      <c r="O132" s="606"/>
      <c r="P132" s="605"/>
      <c r="Q132" s="606"/>
    </row>
  </sheetData>
  <autoFilter ref="A7:Q103" xr:uid="{9F382984-8539-48A9-8FE3-FB1695C2BD4E}"/>
  <mergeCells count="85">
    <mergeCell ref="B3:C3"/>
    <mergeCell ref="D109:E109"/>
    <mergeCell ref="F109:G109"/>
    <mergeCell ref="H109:I109"/>
    <mergeCell ref="J109:K109"/>
    <mergeCell ref="N109:O109"/>
    <mergeCell ref="P109:Q109"/>
    <mergeCell ref="D110:E110"/>
    <mergeCell ref="F110:G110"/>
    <mergeCell ref="H110:I110"/>
    <mergeCell ref="J110:K110"/>
    <mergeCell ref="L110:M110"/>
    <mergeCell ref="N110:O110"/>
    <mergeCell ref="P110:Q110"/>
    <mergeCell ref="L109:M109"/>
    <mergeCell ref="P111:Q111"/>
    <mergeCell ref="D113:E113"/>
    <mergeCell ref="F113:G113"/>
    <mergeCell ref="H113:I113"/>
    <mergeCell ref="J113:K113"/>
    <mergeCell ref="L113:M113"/>
    <mergeCell ref="N113:O113"/>
    <mergeCell ref="P113:Q113"/>
    <mergeCell ref="D111:E111"/>
    <mergeCell ref="F111:G111"/>
    <mergeCell ref="H111:I111"/>
    <mergeCell ref="J111:K111"/>
    <mergeCell ref="L111:M111"/>
    <mergeCell ref="N111:O111"/>
    <mergeCell ref="P117:Q117"/>
    <mergeCell ref="D118:E118"/>
    <mergeCell ref="F118:G118"/>
    <mergeCell ref="H118:I118"/>
    <mergeCell ref="J118:K118"/>
    <mergeCell ref="L118:M118"/>
    <mergeCell ref="N118:O118"/>
    <mergeCell ref="P118:Q118"/>
    <mergeCell ref="D117:E117"/>
    <mergeCell ref="F117:G117"/>
    <mergeCell ref="H117:I117"/>
    <mergeCell ref="J117:K117"/>
    <mergeCell ref="L117:M117"/>
    <mergeCell ref="N117:O117"/>
    <mergeCell ref="P119:Q119"/>
    <mergeCell ref="D121:E121"/>
    <mergeCell ref="F121:G121"/>
    <mergeCell ref="H121:I121"/>
    <mergeCell ref="J121:K121"/>
    <mergeCell ref="L121:M121"/>
    <mergeCell ref="N121:O121"/>
    <mergeCell ref="P121:Q121"/>
    <mergeCell ref="D119:E119"/>
    <mergeCell ref="F119:G119"/>
    <mergeCell ref="H119:I119"/>
    <mergeCell ref="J119:K119"/>
    <mergeCell ref="L119:M119"/>
    <mergeCell ref="N119:O119"/>
    <mergeCell ref="P125:Q125"/>
    <mergeCell ref="D126:E126"/>
    <mergeCell ref="F126:G126"/>
    <mergeCell ref="H126:I126"/>
    <mergeCell ref="J126:K126"/>
    <mergeCell ref="L126:M126"/>
    <mergeCell ref="N126:O126"/>
    <mergeCell ref="P126:Q126"/>
    <mergeCell ref="D125:E125"/>
    <mergeCell ref="F125:G125"/>
    <mergeCell ref="H125:I125"/>
    <mergeCell ref="J125:K125"/>
    <mergeCell ref="L125:M125"/>
    <mergeCell ref="N125:O125"/>
    <mergeCell ref="P127:Q127"/>
    <mergeCell ref="D129:E129"/>
    <mergeCell ref="F129:G129"/>
    <mergeCell ref="H129:I129"/>
    <mergeCell ref="J129:K129"/>
    <mergeCell ref="L129:M129"/>
    <mergeCell ref="N129:O129"/>
    <mergeCell ref="P129:Q129"/>
    <mergeCell ref="D127:E127"/>
    <mergeCell ref="F127:G127"/>
    <mergeCell ref="H127:I127"/>
    <mergeCell ref="J127:K127"/>
    <mergeCell ref="L127:M127"/>
    <mergeCell ref="N127:O127"/>
  </mergeCells>
  <pageMargins left="0.7" right="0.7" top="0.75" bottom="0.75" header="0.3" footer="0.3"/>
  <pageSetup paperSize="5" scale="54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1FFB-499F-4D49-BFCB-F84D0CE14E93}">
  <dimension ref="A1:R37"/>
  <sheetViews>
    <sheetView zoomScale="80" zoomScaleNormal="80" workbookViewId="0">
      <selection activeCell="L28" sqref="L28"/>
    </sheetView>
  </sheetViews>
  <sheetFormatPr defaultRowHeight="15" x14ac:dyDescent="0.25"/>
  <cols>
    <col min="1" max="1" width="9.85546875" customWidth="1"/>
    <col min="2" max="2" width="36.85546875" bestFit="1" customWidth="1"/>
    <col min="3" max="3" width="8.140625" style="940" customWidth="1"/>
    <col min="4" max="4" width="29.140625" bestFit="1" customWidth="1"/>
    <col min="5" max="5" width="6.7109375" bestFit="1" customWidth="1"/>
    <col min="6" max="6" width="16.28515625" style="692" bestFit="1" customWidth="1"/>
    <col min="7" max="7" width="15.140625" bestFit="1" customWidth="1"/>
    <col min="8" max="8" width="15.5703125" bestFit="1" customWidth="1"/>
    <col min="9" max="9" width="18.5703125" bestFit="1" customWidth="1"/>
    <col min="10" max="10" width="16.28515625" bestFit="1" customWidth="1"/>
    <col min="11" max="11" width="15.85546875" style="692" bestFit="1" customWidth="1"/>
    <col min="12" max="12" width="16" bestFit="1" customWidth="1"/>
    <col min="13" max="13" width="15.5703125" bestFit="1" customWidth="1"/>
    <col min="14" max="14" width="18.5703125" bestFit="1" customWidth="1"/>
    <col min="15" max="15" width="15.85546875" bestFit="1" customWidth="1"/>
    <col min="16" max="16" width="16.28515625" bestFit="1" customWidth="1"/>
    <col min="17" max="18" width="16.42578125" customWidth="1"/>
  </cols>
  <sheetData>
    <row r="1" spans="1:18" ht="18.75" x14ac:dyDescent="0.3">
      <c r="A1" s="878" t="s">
        <v>1116</v>
      </c>
      <c r="B1" s="879"/>
      <c r="C1" s="954"/>
      <c r="D1" s="880"/>
      <c r="E1" s="881"/>
      <c r="F1" s="955"/>
      <c r="G1" s="883"/>
      <c r="H1" s="883"/>
      <c r="I1" s="883"/>
      <c r="J1" s="884"/>
      <c r="K1" s="956"/>
      <c r="L1" s="883"/>
      <c r="M1" s="885"/>
      <c r="N1" s="885"/>
      <c r="O1" s="885"/>
      <c r="P1" s="886"/>
    </row>
    <row r="2" spans="1:18" ht="18.75" x14ac:dyDescent="0.3">
      <c r="A2" s="887" t="s">
        <v>640</v>
      </c>
      <c r="B2" s="879"/>
      <c r="C2" s="954"/>
      <c r="D2" s="880"/>
      <c r="E2" s="880"/>
      <c r="F2" s="957"/>
      <c r="G2" s="889"/>
      <c r="H2" s="890"/>
      <c r="I2" s="890"/>
      <c r="J2" s="884"/>
      <c r="K2" s="958" t="s">
        <v>641</v>
      </c>
      <c r="L2" s="892"/>
      <c r="M2" s="890"/>
      <c r="N2" s="890"/>
      <c r="O2" s="885"/>
      <c r="P2" s="886"/>
    </row>
    <row r="3" spans="1:18" ht="21.75" thickBot="1" x14ac:dyDescent="0.5">
      <c r="A3" s="959" t="s">
        <v>1183</v>
      </c>
      <c r="B3" s="900"/>
      <c r="C3" s="960"/>
      <c r="D3" s="894"/>
      <c r="E3" s="894"/>
      <c r="F3" s="955"/>
      <c r="G3" s="896"/>
      <c r="H3" s="897"/>
      <c r="I3" s="897"/>
      <c r="J3" s="884"/>
      <c r="K3" s="958"/>
      <c r="L3" s="898"/>
      <c r="M3" s="890"/>
      <c r="N3" s="890"/>
      <c r="O3" s="885"/>
      <c r="P3" s="886"/>
    </row>
    <row r="4" spans="1:18" ht="21.75" thickBot="1" x14ac:dyDescent="0.4">
      <c r="A4" s="899"/>
      <c r="B4" s="900"/>
      <c r="C4" s="960"/>
      <c r="D4" s="894"/>
      <c r="E4" s="894"/>
      <c r="F4" s="1269" t="s">
        <v>1142</v>
      </c>
      <c r="G4" s="1270"/>
      <c r="H4" s="1270"/>
      <c r="I4" s="1270"/>
      <c r="J4" s="1270"/>
      <c r="K4" s="1270"/>
      <c r="L4" s="1270"/>
      <c r="M4" s="1270"/>
      <c r="N4" s="1270"/>
      <c r="O4" s="1270"/>
      <c r="P4" s="1271"/>
    </row>
    <row r="5" spans="1:18" x14ac:dyDescent="0.25">
      <c r="A5" s="901"/>
      <c r="B5" s="902"/>
      <c r="C5" s="822"/>
      <c r="D5" s="902"/>
      <c r="E5" s="902"/>
      <c r="F5" s="1272" t="s">
        <v>315</v>
      </c>
      <c r="G5" s="1273"/>
      <c r="H5" s="1273"/>
      <c r="I5" s="1273"/>
      <c r="J5" s="1274"/>
      <c r="K5" s="1275" t="s">
        <v>316</v>
      </c>
      <c r="L5" s="1276"/>
      <c r="M5" s="1276"/>
      <c r="N5" s="1276"/>
      <c r="O5" s="1276"/>
      <c r="P5" s="904" t="s">
        <v>317</v>
      </c>
    </row>
    <row r="6" spans="1:18" x14ac:dyDescent="0.25">
      <c r="A6" s="905"/>
      <c r="B6" s="814"/>
      <c r="C6" s="814"/>
      <c r="D6" s="814"/>
      <c r="E6" s="814"/>
      <c r="F6" s="961" t="s">
        <v>319</v>
      </c>
      <c r="G6" s="907" t="s">
        <v>22</v>
      </c>
      <c r="H6" s="908"/>
      <c r="I6" s="908"/>
      <c r="J6" s="909" t="s">
        <v>322</v>
      </c>
      <c r="K6" s="962" t="s">
        <v>319</v>
      </c>
      <c r="L6" s="910"/>
      <c r="M6" s="910"/>
      <c r="N6" s="910"/>
      <c r="O6" s="910" t="s">
        <v>322</v>
      </c>
      <c r="P6" s="904" t="s">
        <v>324</v>
      </c>
    </row>
    <row r="7" spans="1:18" x14ac:dyDescent="0.25">
      <c r="A7" s="822" t="s">
        <v>650</v>
      </c>
      <c r="B7" s="822" t="s">
        <v>651</v>
      </c>
      <c r="C7" s="822" t="s">
        <v>1081</v>
      </c>
      <c r="D7" s="822" t="s">
        <v>1145</v>
      </c>
      <c r="E7" s="822" t="s">
        <v>1083</v>
      </c>
      <c r="F7" s="963" t="s">
        <v>328</v>
      </c>
      <c r="G7" s="912"/>
      <c r="H7" s="913" t="s">
        <v>333</v>
      </c>
      <c r="I7" s="913" t="s">
        <v>1184</v>
      </c>
      <c r="J7" s="915" t="s">
        <v>328</v>
      </c>
      <c r="K7" s="964" t="s">
        <v>328</v>
      </c>
      <c r="L7" s="903" t="s">
        <v>22</v>
      </c>
      <c r="M7" s="903" t="s">
        <v>333</v>
      </c>
      <c r="N7" s="903" t="s">
        <v>1184</v>
      </c>
      <c r="O7" s="903" t="s">
        <v>328</v>
      </c>
      <c r="P7" s="917" t="s">
        <v>336</v>
      </c>
      <c r="Q7" s="918" t="s">
        <v>1185</v>
      </c>
      <c r="R7" s="918"/>
    </row>
    <row r="8" spans="1:18" x14ac:dyDescent="0.25">
      <c r="A8" s="375" t="s">
        <v>655</v>
      </c>
      <c r="B8" s="376" t="s">
        <v>30</v>
      </c>
      <c r="C8" s="965">
        <v>0</v>
      </c>
      <c r="D8" s="664" t="s">
        <v>717</v>
      </c>
      <c r="E8" s="664" t="s">
        <v>1088</v>
      </c>
      <c r="F8" s="966">
        <v>8146891.6399999997</v>
      </c>
      <c r="G8" s="967">
        <v>0</v>
      </c>
      <c r="H8" s="967">
        <v>0</v>
      </c>
      <c r="I8" s="967"/>
      <c r="J8" s="968">
        <f>SUM(F8:I8)</f>
        <v>8146891.6399999997</v>
      </c>
      <c r="K8" s="966">
        <v>0</v>
      </c>
      <c r="L8" s="967">
        <v>0</v>
      </c>
      <c r="M8" s="967">
        <v>0</v>
      </c>
      <c r="N8" s="967"/>
      <c r="O8" s="968">
        <f>SUM(K8:N8)</f>
        <v>0</v>
      </c>
      <c r="P8" s="969">
        <f t="shared" ref="P8:P35" si="0">J8+O8</f>
        <v>8146891.6399999997</v>
      </c>
      <c r="Q8">
        <v>1805</v>
      </c>
    </row>
    <row r="9" spans="1:18" x14ac:dyDescent="0.25">
      <c r="A9" s="375" t="s">
        <v>656</v>
      </c>
      <c r="B9" s="376" t="s">
        <v>657</v>
      </c>
      <c r="C9" s="965">
        <v>0</v>
      </c>
      <c r="D9" s="664" t="s">
        <v>717</v>
      </c>
      <c r="E9" s="664" t="s">
        <v>1088</v>
      </c>
      <c r="F9" s="966">
        <v>1561590.69</v>
      </c>
      <c r="G9" s="967">
        <v>-0.48999999999068677</v>
      </c>
      <c r="H9" s="967">
        <v>0</v>
      </c>
      <c r="I9" s="967"/>
      <c r="J9" s="968">
        <f t="shared" ref="J9:J35" si="1">SUM(F9:I9)</f>
        <v>1561590.2</v>
      </c>
      <c r="K9" s="966">
        <v>0</v>
      </c>
      <c r="L9" s="967">
        <v>0</v>
      </c>
      <c r="M9" s="967">
        <v>0</v>
      </c>
      <c r="N9" s="967"/>
      <c r="O9" s="968">
        <f t="shared" ref="O9:O35" si="2">SUM(K9:N9)</f>
        <v>0</v>
      </c>
      <c r="P9" s="969">
        <f t="shared" si="0"/>
        <v>1561590.2</v>
      </c>
      <c r="Q9">
        <v>1612</v>
      </c>
    </row>
    <row r="10" spans="1:18" x14ac:dyDescent="0.25">
      <c r="A10" s="375" t="s">
        <v>658</v>
      </c>
      <c r="B10" s="376" t="s">
        <v>659</v>
      </c>
      <c r="C10" s="965">
        <v>60</v>
      </c>
      <c r="D10" s="664" t="s">
        <v>31</v>
      </c>
      <c r="E10" s="664" t="s">
        <v>1088</v>
      </c>
      <c r="F10" s="966">
        <v>22686188.82</v>
      </c>
      <c r="G10" s="967">
        <v>81661.75</v>
      </c>
      <c r="H10" s="967">
        <v>0</v>
      </c>
      <c r="I10" s="967"/>
      <c r="J10" s="968">
        <f t="shared" si="1"/>
        <v>22767850.57</v>
      </c>
      <c r="K10" s="966">
        <v>-3337116.41</v>
      </c>
      <c r="L10" s="967">
        <v>-856908.62</v>
      </c>
      <c r="M10" s="967">
        <v>0</v>
      </c>
      <c r="N10" s="967"/>
      <c r="O10" s="968">
        <f t="shared" si="2"/>
        <v>-4194025.0300000003</v>
      </c>
      <c r="P10" s="969">
        <f t="shared" si="0"/>
        <v>18573825.539999999</v>
      </c>
      <c r="Q10">
        <v>1808</v>
      </c>
    </row>
    <row r="11" spans="1:18" x14ac:dyDescent="0.25">
      <c r="A11" s="375" t="s">
        <v>660</v>
      </c>
      <c r="B11" s="376" t="s">
        <v>661</v>
      </c>
      <c r="C11" s="965" t="s">
        <v>1089</v>
      </c>
      <c r="D11" s="664" t="s">
        <v>722</v>
      </c>
      <c r="E11" s="664" t="s">
        <v>1088</v>
      </c>
      <c r="F11" s="966">
        <v>11844240.699999999</v>
      </c>
      <c r="G11" s="967">
        <v>-9.9999997764825821E-3</v>
      </c>
      <c r="H11" s="967">
        <v>0</v>
      </c>
      <c r="I11" s="967"/>
      <c r="J11" s="968">
        <f t="shared" si="1"/>
        <v>11844240.689999999</v>
      </c>
      <c r="K11" s="966">
        <v>-2595433.5460000001</v>
      </c>
      <c r="L11" s="967">
        <v>-589566.82000000007</v>
      </c>
      <c r="M11" s="967">
        <v>0</v>
      </c>
      <c r="N11" s="967"/>
      <c r="O11" s="968">
        <f t="shared" si="2"/>
        <v>-3185000.3660000004</v>
      </c>
      <c r="P11" s="969">
        <f t="shared" si="0"/>
        <v>8659240.3239999991</v>
      </c>
      <c r="Q11">
        <v>1815</v>
      </c>
    </row>
    <row r="12" spans="1:18" x14ac:dyDescent="0.25">
      <c r="A12" s="375" t="s">
        <v>662</v>
      </c>
      <c r="B12" s="376" t="s">
        <v>663</v>
      </c>
      <c r="C12" s="965" t="s">
        <v>1089</v>
      </c>
      <c r="D12" s="664" t="s">
        <v>722</v>
      </c>
      <c r="E12" s="664" t="s">
        <v>1088</v>
      </c>
      <c r="F12" s="966">
        <v>11690862.789999999</v>
      </c>
      <c r="G12" s="967">
        <v>252316.29000000097</v>
      </c>
      <c r="H12" s="967">
        <v>0</v>
      </c>
      <c r="I12" s="967"/>
      <c r="J12" s="968">
        <f t="shared" si="1"/>
        <v>11943179.08</v>
      </c>
      <c r="K12" s="966">
        <v>-934253.37</v>
      </c>
      <c r="L12" s="967">
        <v>-308639.11</v>
      </c>
      <c r="M12" s="967">
        <v>0</v>
      </c>
      <c r="N12" s="967"/>
      <c r="O12" s="968">
        <f t="shared" si="2"/>
        <v>-1242892.48</v>
      </c>
      <c r="P12" s="969">
        <f t="shared" si="0"/>
        <v>10700286.6</v>
      </c>
      <c r="Q12">
        <v>1820</v>
      </c>
    </row>
    <row r="13" spans="1:18" x14ac:dyDescent="0.25">
      <c r="A13" s="375" t="s">
        <v>664</v>
      </c>
      <c r="B13" s="376" t="s">
        <v>36</v>
      </c>
      <c r="C13" s="965" t="s">
        <v>1090</v>
      </c>
      <c r="D13" s="664" t="s">
        <v>722</v>
      </c>
      <c r="E13" s="664" t="s">
        <v>1088</v>
      </c>
      <c r="F13" s="966">
        <v>32239773.350000001</v>
      </c>
      <c r="G13" s="967">
        <v>3562238.8199999947</v>
      </c>
      <c r="H13" s="967">
        <v>-278095.26</v>
      </c>
      <c r="I13" s="967"/>
      <c r="J13" s="968">
        <f t="shared" si="1"/>
        <v>35523916.909999996</v>
      </c>
      <c r="K13" s="966">
        <v>-2027683.8299999998</v>
      </c>
      <c r="L13" s="967">
        <v>-901066.1</v>
      </c>
      <c r="M13" s="967">
        <v>250169.62</v>
      </c>
      <c r="N13" s="967"/>
      <c r="O13" s="968">
        <f t="shared" si="2"/>
        <v>-2678580.3099999996</v>
      </c>
      <c r="P13" s="969">
        <f t="shared" si="0"/>
        <v>32845336.599999998</v>
      </c>
      <c r="Q13">
        <v>1830</v>
      </c>
    </row>
    <row r="14" spans="1:18" x14ac:dyDescent="0.25">
      <c r="A14" s="375" t="s">
        <v>665</v>
      </c>
      <c r="B14" s="376" t="s">
        <v>666</v>
      </c>
      <c r="C14" s="965" t="s">
        <v>1091</v>
      </c>
      <c r="D14" s="664" t="s">
        <v>722</v>
      </c>
      <c r="E14" s="664" t="s">
        <v>1088</v>
      </c>
      <c r="F14" s="966">
        <v>40843565.479999997</v>
      </c>
      <c r="G14" s="967">
        <v>3727975.3100000038</v>
      </c>
      <c r="H14" s="967">
        <v>-138695.22</v>
      </c>
      <c r="I14" s="967"/>
      <c r="J14" s="968">
        <f t="shared" si="1"/>
        <v>44432845.57</v>
      </c>
      <c r="K14" s="966">
        <v>-2489543.5699999998</v>
      </c>
      <c r="L14" s="967">
        <v>-947317.52</v>
      </c>
      <c r="M14" s="967">
        <v>71479.08</v>
      </c>
      <c r="N14" s="967"/>
      <c r="O14" s="968">
        <f t="shared" si="2"/>
        <v>-3365382.01</v>
      </c>
      <c r="P14" s="969">
        <f t="shared" si="0"/>
        <v>41067463.560000002</v>
      </c>
      <c r="Q14">
        <v>1835</v>
      </c>
    </row>
    <row r="15" spans="1:18" x14ac:dyDescent="0.25">
      <c r="A15" s="375" t="s">
        <v>667</v>
      </c>
      <c r="B15" s="376" t="s">
        <v>38</v>
      </c>
      <c r="C15" s="965" t="s">
        <v>1092</v>
      </c>
      <c r="D15" s="664" t="s">
        <v>722</v>
      </c>
      <c r="E15" s="664" t="s">
        <v>1088</v>
      </c>
      <c r="F15" s="966">
        <v>52397449.229999997</v>
      </c>
      <c r="G15" s="967">
        <v>5126337.3200000059</v>
      </c>
      <c r="H15" s="967">
        <v>-2977.74</v>
      </c>
      <c r="I15" s="967"/>
      <c r="J15" s="968">
        <f t="shared" si="1"/>
        <v>57520808.810000002</v>
      </c>
      <c r="K15" s="966">
        <v>-3214442.05</v>
      </c>
      <c r="L15" s="967">
        <v>-1062160.95</v>
      </c>
      <c r="M15" s="967">
        <v>1020.46</v>
      </c>
      <c r="N15" s="967"/>
      <c r="O15" s="968">
        <f t="shared" si="2"/>
        <v>-4275582.54</v>
      </c>
      <c r="P15" s="969">
        <f t="shared" si="0"/>
        <v>53245226.270000003</v>
      </c>
      <c r="Q15">
        <v>1840</v>
      </c>
    </row>
    <row r="16" spans="1:18" x14ac:dyDescent="0.25">
      <c r="A16" s="375" t="s">
        <v>668</v>
      </c>
      <c r="B16" s="376" t="s">
        <v>669</v>
      </c>
      <c r="C16" s="965" t="s">
        <v>1093</v>
      </c>
      <c r="D16" s="664" t="s">
        <v>722</v>
      </c>
      <c r="E16" s="664" t="s">
        <v>1088</v>
      </c>
      <c r="F16" s="966">
        <v>138605139.02000001</v>
      </c>
      <c r="G16" s="967">
        <v>8400814.6099999845</v>
      </c>
      <c r="H16" s="967">
        <v>-209811.25</v>
      </c>
      <c r="I16" s="967"/>
      <c r="J16" s="968">
        <f t="shared" si="1"/>
        <v>146796142.38</v>
      </c>
      <c r="K16" s="966">
        <v>-19321747.329071432</v>
      </c>
      <c r="L16" s="967">
        <v>-5538751.3799999999</v>
      </c>
      <c r="M16" s="967">
        <v>209811.24999999997</v>
      </c>
      <c r="N16" s="967"/>
      <c r="O16" s="968">
        <f t="shared" si="2"/>
        <v>-24650687.459071431</v>
      </c>
      <c r="P16" s="969">
        <f t="shared" si="0"/>
        <v>122145454.92092857</v>
      </c>
      <c r="Q16">
        <v>1845</v>
      </c>
    </row>
    <row r="17" spans="1:17" x14ac:dyDescent="0.25">
      <c r="A17" s="375" t="s">
        <v>670</v>
      </c>
      <c r="B17" s="376" t="s">
        <v>40</v>
      </c>
      <c r="C17" s="965">
        <v>40</v>
      </c>
      <c r="D17" s="664" t="s">
        <v>733</v>
      </c>
      <c r="E17" s="664" t="s">
        <v>1088</v>
      </c>
      <c r="F17" s="966">
        <v>46103771.790000007</v>
      </c>
      <c r="G17" s="967">
        <v>3351121.2399999984</v>
      </c>
      <c r="H17" s="967">
        <v>-455492.16</v>
      </c>
      <c r="I17" s="967"/>
      <c r="J17" s="968">
        <f t="shared" si="1"/>
        <v>48999400.870000005</v>
      </c>
      <c r="K17" s="966">
        <v>-2892211.3000000003</v>
      </c>
      <c r="L17" s="967">
        <v>-1435208.85</v>
      </c>
      <c r="M17" s="967">
        <v>402529.5</v>
      </c>
      <c r="N17" s="967"/>
      <c r="O17" s="968">
        <f t="shared" si="2"/>
        <v>-3924890.6500000004</v>
      </c>
      <c r="P17" s="969">
        <f t="shared" si="0"/>
        <v>45074510.220000006</v>
      </c>
      <c r="Q17">
        <v>1850</v>
      </c>
    </row>
    <row r="18" spans="1:17" x14ac:dyDescent="0.25">
      <c r="A18" s="375" t="s">
        <v>671</v>
      </c>
      <c r="B18" s="376" t="s">
        <v>672</v>
      </c>
      <c r="C18" s="965">
        <v>50</v>
      </c>
      <c r="D18" s="664" t="s">
        <v>722</v>
      </c>
      <c r="E18" s="664" t="s">
        <v>1088</v>
      </c>
      <c r="F18" s="966">
        <v>17870640.59</v>
      </c>
      <c r="G18" s="967">
        <v>1197814.8200000003</v>
      </c>
      <c r="H18" s="967">
        <v>0</v>
      </c>
      <c r="I18" s="967"/>
      <c r="J18" s="968">
        <f t="shared" si="1"/>
        <v>19068455.41</v>
      </c>
      <c r="K18" s="966">
        <v>-1511643.43</v>
      </c>
      <c r="L18" s="967">
        <v>-437348.57</v>
      </c>
      <c r="M18" s="967">
        <v>0</v>
      </c>
      <c r="N18" s="967"/>
      <c r="O18" s="968">
        <f t="shared" si="2"/>
        <v>-1948992</v>
      </c>
      <c r="P18" s="969">
        <f t="shared" si="0"/>
        <v>17119463.41</v>
      </c>
      <c r="Q18">
        <v>1855</v>
      </c>
    </row>
    <row r="19" spans="1:17" x14ac:dyDescent="0.25">
      <c r="A19" s="375" t="s">
        <v>673</v>
      </c>
      <c r="B19" s="376" t="s">
        <v>42</v>
      </c>
      <c r="C19" s="965" t="s">
        <v>1094</v>
      </c>
      <c r="D19" s="664" t="s">
        <v>733</v>
      </c>
      <c r="E19" s="664" t="s">
        <v>1088</v>
      </c>
      <c r="F19" s="966">
        <v>35203871.689999998</v>
      </c>
      <c r="G19" s="967">
        <v>3888037.8800000036</v>
      </c>
      <c r="H19" s="967">
        <v>-1135337.27</v>
      </c>
      <c r="I19" s="967"/>
      <c r="J19" s="968">
        <f t="shared" si="1"/>
        <v>37956572.299999997</v>
      </c>
      <c r="K19" s="966">
        <v>-7827682.370000001</v>
      </c>
      <c r="L19" s="967">
        <v>-2422712.12</v>
      </c>
      <c r="M19" s="967">
        <v>636031.71000000008</v>
      </c>
      <c r="N19" s="967"/>
      <c r="O19" s="968">
        <f t="shared" si="2"/>
        <v>-9614362.7800000012</v>
      </c>
      <c r="P19" s="969">
        <f t="shared" si="0"/>
        <v>28342209.519999996</v>
      </c>
      <c r="Q19">
        <v>1860</v>
      </c>
    </row>
    <row r="20" spans="1:17" x14ac:dyDescent="0.25">
      <c r="A20" s="375" t="s">
        <v>674</v>
      </c>
      <c r="B20" s="376" t="s">
        <v>675</v>
      </c>
      <c r="C20" s="965">
        <v>0</v>
      </c>
      <c r="D20" s="664" t="s">
        <v>733</v>
      </c>
      <c r="E20" s="664" t="s">
        <v>1088</v>
      </c>
      <c r="F20" s="966">
        <v>0</v>
      </c>
      <c r="G20" s="967">
        <v>0</v>
      </c>
      <c r="H20" s="967">
        <v>0</v>
      </c>
      <c r="I20" s="967"/>
      <c r="J20" s="968">
        <f t="shared" si="1"/>
        <v>0</v>
      </c>
      <c r="K20" s="966">
        <v>-429281.95</v>
      </c>
      <c r="L20" s="967">
        <v>-515138.32</v>
      </c>
      <c r="M20" s="967">
        <v>0</v>
      </c>
      <c r="N20" s="967"/>
      <c r="O20" s="968">
        <f t="shared" si="2"/>
        <v>-944420.27</v>
      </c>
      <c r="P20" s="969">
        <f t="shared" si="0"/>
        <v>-944420.27</v>
      </c>
      <c r="Q20">
        <v>1860</v>
      </c>
    </row>
    <row r="21" spans="1:17" x14ac:dyDescent="0.25">
      <c r="A21" s="375" t="s">
        <v>676</v>
      </c>
      <c r="B21" s="376" t="s">
        <v>677</v>
      </c>
      <c r="C21" s="965">
        <v>25</v>
      </c>
      <c r="D21" s="664" t="s">
        <v>31</v>
      </c>
      <c r="E21" s="664" t="s">
        <v>1088</v>
      </c>
      <c r="F21" s="966">
        <v>227340.99</v>
      </c>
      <c r="G21" s="967">
        <v>0</v>
      </c>
      <c r="H21" s="967">
        <v>0</v>
      </c>
      <c r="I21" s="967"/>
      <c r="J21" s="968">
        <f t="shared" si="1"/>
        <v>227340.99</v>
      </c>
      <c r="K21" s="966">
        <v>-49154.8</v>
      </c>
      <c r="L21" s="967">
        <v>-12288.7</v>
      </c>
      <c r="M21" s="967">
        <v>0</v>
      </c>
      <c r="N21" s="967"/>
      <c r="O21" s="968">
        <f t="shared" si="2"/>
        <v>-61443.5</v>
      </c>
      <c r="P21" s="969">
        <f t="shared" si="0"/>
        <v>165897.49</v>
      </c>
      <c r="Q21">
        <v>1908</v>
      </c>
    </row>
    <row r="22" spans="1:17" x14ac:dyDescent="0.25">
      <c r="A22" s="375" t="s">
        <v>678</v>
      </c>
      <c r="B22" s="376" t="s">
        <v>679</v>
      </c>
      <c r="C22" s="965">
        <v>10</v>
      </c>
      <c r="D22" s="664" t="s">
        <v>748</v>
      </c>
      <c r="E22" s="664" t="s">
        <v>1088</v>
      </c>
      <c r="F22" s="966">
        <v>589375.49</v>
      </c>
      <c r="G22" s="967">
        <v>0</v>
      </c>
      <c r="H22" s="967">
        <v>0</v>
      </c>
      <c r="I22" s="967"/>
      <c r="J22" s="968">
        <f t="shared" si="1"/>
        <v>589375.49</v>
      </c>
      <c r="K22" s="966">
        <v>-285512.23</v>
      </c>
      <c r="L22" s="967">
        <v>-57327.11</v>
      </c>
      <c r="M22" s="967">
        <v>0</v>
      </c>
      <c r="N22" s="967"/>
      <c r="O22" s="968">
        <f t="shared" si="2"/>
        <v>-342839.33999999997</v>
      </c>
      <c r="P22" s="969">
        <f t="shared" si="0"/>
        <v>246536.15000000002</v>
      </c>
      <c r="Q22">
        <v>1915</v>
      </c>
    </row>
    <row r="23" spans="1:17" x14ac:dyDescent="0.25">
      <c r="A23" s="375" t="s">
        <v>680</v>
      </c>
      <c r="B23" s="376" t="s">
        <v>47</v>
      </c>
      <c r="C23" s="965">
        <v>5</v>
      </c>
      <c r="D23" s="664" t="s">
        <v>748</v>
      </c>
      <c r="E23" s="664" t="s">
        <v>1088</v>
      </c>
      <c r="F23" s="966">
        <v>1923930.54</v>
      </c>
      <c r="G23" s="967">
        <v>0</v>
      </c>
      <c r="H23" s="967">
        <v>0</v>
      </c>
      <c r="I23" s="967"/>
      <c r="J23" s="968">
        <f t="shared" si="1"/>
        <v>1923930.54</v>
      </c>
      <c r="K23" s="966">
        <v>-1359330.51</v>
      </c>
      <c r="L23" s="967">
        <v>-242718.07</v>
      </c>
      <c r="M23" s="967">
        <v>0</v>
      </c>
      <c r="N23" s="967"/>
      <c r="O23" s="968">
        <f t="shared" si="2"/>
        <v>-1602048.58</v>
      </c>
      <c r="P23" s="969">
        <f t="shared" si="0"/>
        <v>321881.95999999996</v>
      </c>
      <c r="Q23">
        <v>1920</v>
      </c>
    </row>
    <row r="24" spans="1:17" x14ac:dyDescent="0.25">
      <c r="A24" s="375" t="s">
        <v>681</v>
      </c>
      <c r="B24" s="376" t="s">
        <v>48</v>
      </c>
      <c r="C24" s="965" t="s">
        <v>1095</v>
      </c>
      <c r="D24" s="664" t="s">
        <v>749</v>
      </c>
      <c r="E24" s="664" t="s">
        <v>1088</v>
      </c>
      <c r="F24" s="966">
        <v>7348379.2999999989</v>
      </c>
      <c r="G24" s="967">
        <v>1842191.05</v>
      </c>
      <c r="H24" s="967">
        <v>2935071.35</v>
      </c>
      <c r="I24" s="967"/>
      <c r="J24" s="968">
        <f t="shared" si="1"/>
        <v>12125641.699999999</v>
      </c>
      <c r="K24" s="966">
        <v>-792307.11</v>
      </c>
      <c r="L24" s="967">
        <v>-972711.17</v>
      </c>
      <c r="M24" s="967">
        <v>-3025024.27</v>
      </c>
      <c r="N24" s="967"/>
      <c r="O24" s="968">
        <f t="shared" si="2"/>
        <v>-4790042.55</v>
      </c>
      <c r="P24" s="969">
        <f t="shared" si="0"/>
        <v>7335599.1499999994</v>
      </c>
      <c r="Q24">
        <v>1930</v>
      </c>
    </row>
    <row r="25" spans="1:17" x14ac:dyDescent="0.25">
      <c r="A25" s="375" t="s">
        <v>682</v>
      </c>
      <c r="B25" s="376" t="s">
        <v>49</v>
      </c>
      <c r="C25" s="965">
        <v>10</v>
      </c>
      <c r="D25" s="664" t="s">
        <v>749</v>
      </c>
      <c r="E25" s="664" t="s">
        <v>1088</v>
      </c>
      <c r="F25" s="966">
        <v>178302.14</v>
      </c>
      <c r="G25" s="967">
        <v>0</v>
      </c>
      <c r="H25" s="967">
        <v>0</v>
      </c>
      <c r="I25" s="967"/>
      <c r="J25" s="968">
        <f t="shared" si="1"/>
        <v>178302.14</v>
      </c>
      <c r="K25" s="966">
        <v>-99718.32</v>
      </c>
      <c r="L25" s="967">
        <v>-18776.060000000001</v>
      </c>
      <c r="M25" s="967">
        <v>0</v>
      </c>
      <c r="N25" s="967"/>
      <c r="O25" s="968">
        <f t="shared" si="2"/>
        <v>-118494.38</v>
      </c>
      <c r="P25" s="969">
        <f t="shared" si="0"/>
        <v>59807.760000000009</v>
      </c>
      <c r="Q25">
        <v>1935</v>
      </c>
    </row>
    <row r="26" spans="1:17" x14ac:dyDescent="0.25">
      <c r="A26" s="375" t="s">
        <v>683</v>
      </c>
      <c r="B26" s="376" t="s">
        <v>684</v>
      </c>
      <c r="C26" s="965">
        <v>10</v>
      </c>
      <c r="D26" s="664" t="s">
        <v>749</v>
      </c>
      <c r="E26" s="664" t="s">
        <v>1088</v>
      </c>
      <c r="F26" s="966">
        <v>1601878.45</v>
      </c>
      <c r="G26" s="967">
        <v>66776.880000000121</v>
      </c>
      <c r="H26" s="967">
        <v>0</v>
      </c>
      <c r="I26" s="967"/>
      <c r="J26" s="968">
        <f t="shared" si="1"/>
        <v>1668655.33</v>
      </c>
      <c r="K26" s="966">
        <v>-709894.58</v>
      </c>
      <c r="L26" s="967">
        <v>-166958.91</v>
      </c>
      <c r="M26" s="967">
        <v>0</v>
      </c>
      <c r="N26" s="967"/>
      <c r="O26" s="968">
        <f t="shared" si="2"/>
        <v>-876853.49</v>
      </c>
      <c r="P26" s="969">
        <f t="shared" si="0"/>
        <v>791801.84000000008</v>
      </c>
      <c r="Q26">
        <v>1940</v>
      </c>
    </row>
    <row r="27" spans="1:17" x14ac:dyDescent="0.25">
      <c r="A27" s="375" t="s">
        <v>685</v>
      </c>
      <c r="B27" s="376" t="s">
        <v>686</v>
      </c>
      <c r="C27" s="965">
        <v>10</v>
      </c>
      <c r="D27" s="664" t="s">
        <v>751</v>
      </c>
      <c r="E27" s="664" t="s">
        <v>1088</v>
      </c>
      <c r="F27" s="966">
        <v>1611784.92</v>
      </c>
      <c r="G27" s="967">
        <v>88000</v>
      </c>
      <c r="H27" s="967">
        <v>0</v>
      </c>
      <c r="I27" s="967"/>
      <c r="J27" s="968">
        <f t="shared" si="1"/>
        <v>1699784.92</v>
      </c>
      <c r="K27" s="966">
        <v>-733539.42000000016</v>
      </c>
      <c r="L27" s="967">
        <v>-173132.53</v>
      </c>
      <c r="M27" s="967">
        <v>0</v>
      </c>
      <c r="N27" s="967"/>
      <c r="O27" s="968">
        <f t="shared" si="2"/>
        <v>-906671.95000000019</v>
      </c>
      <c r="P27" s="969">
        <f t="shared" si="0"/>
        <v>793112.96999999974</v>
      </c>
      <c r="Q27">
        <v>1955</v>
      </c>
    </row>
    <row r="28" spans="1:17" x14ac:dyDescent="0.25">
      <c r="A28" s="375" t="s">
        <v>687</v>
      </c>
      <c r="B28" s="376" t="s">
        <v>688</v>
      </c>
      <c r="C28" s="965">
        <v>10</v>
      </c>
      <c r="D28" s="664" t="s">
        <v>751</v>
      </c>
      <c r="E28" s="664" t="s">
        <v>1088</v>
      </c>
      <c r="F28" s="966">
        <v>57637.25</v>
      </c>
      <c r="G28" s="967">
        <v>0</v>
      </c>
      <c r="H28" s="967">
        <v>0</v>
      </c>
      <c r="I28" s="967"/>
      <c r="J28" s="968">
        <f t="shared" si="1"/>
        <v>57637.25</v>
      </c>
      <c r="K28" s="966">
        <v>-35173</v>
      </c>
      <c r="L28" s="967">
        <v>-4132.09</v>
      </c>
      <c r="M28" s="967">
        <v>0</v>
      </c>
      <c r="N28" s="967"/>
      <c r="O28" s="968">
        <f t="shared" si="2"/>
        <v>-39305.089999999997</v>
      </c>
      <c r="P28" s="969">
        <f t="shared" si="0"/>
        <v>18332.160000000003</v>
      </c>
      <c r="Q28">
        <v>1955</v>
      </c>
    </row>
    <row r="29" spans="1:17" x14ac:dyDescent="0.25">
      <c r="A29" s="375" t="s">
        <v>689</v>
      </c>
      <c r="B29" s="376" t="s">
        <v>690</v>
      </c>
      <c r="C29" s="965" t="s">
        <v>1096</v>
      </c>
      <c r="D29" s="664" t="s">
        <v>751</v>
      </c>
      <c r="E29" s="664" t="s">
        <v>1088</v>
      </c>
      <c r="F29" s="966">
        <v>3032217.57</v>
      </c>
      <c r="G29" s="967">
        <v>267877.77</v>
      </c>
      <c r="H29" s="967">
        <v>0</v>
      </c>
      <c r="I29" s="967"/>
      <c r="J29" s="968">
        <f t="shared" si="1"/>
        <v>3300095.34</v>
      </c>
      <c r="K29" s="966">
        <v>-993402.54</v>
      </c>
      <c r="L29" s="967">
        <v>-274806.41000000003</v>
      </c>
      <c r="M29" s="967">
        <v>0</v>
      </c>
      <c r="N29" s="967"/>
      <c r="O29" s="968">
        <f t="shared" si="2"/>
        <v>-1268208.9500000002</v>
      </c>
      <c r="P29" s="969">
        <f t="shared" si="0"/>
        <v>2031886.3899999997</v>
      </c>
      <c r="Q29">
        <v>1980</v>
      </c>
    </row>
    <row r="30" spans="1:17" x14ac:dyDescent="0.25">
      <c r="A30" s="375" t="s">
        <v>760</v>
      </c>
      <c r="B30" s="376" t="s">
        <v>761</v>
      </c>
      <c r="C30" s="965">
        <v>0</v>
      </c>
      <c r="D30" s="664" t="s">
        <v>762</v>
      </c>
      <c r="E30" s="664" t="s">
        <v>1088</v>
      </c>
      <c r="F30" s="966">
        <v>0</v>
      </c>
      <c r="G30" s="967">
        <v>0</v>
      </c>
      <c r="H30" s="967">
        <v>0</v>
      </c>
      <c r="I30" s="967"/>
      <c r="J30" s="968">
        <f t="shared" si="1"/>
        <v>0</v>
      </c>
      <c r="K30" s="966">
        <v>0</v>
      </c>
      <c r="L30" s="967">
        <v>0</v>
      </c>
      <c r="M30" s="967">
        <v>0</v>
      </c>
      <c r="N30" s="967"/>
      <c r="O30" s="968">
        <f t="shared" si="2"/>
        <v>0</v>
      </c>
      <c r="P30" s="969">
        <f t="shared" si="0"/>
        <v>0</v>
      </c>
      <c r="Q30">
        <v>2010</v>
      </c>
    </row>
    <row r="31" spans="1:17" x14ac:dyDescent="0.25">
      <c r="A31" s="375" t="s">
        <v>691</v>
      </c>
      <c r="B31" s="376" t="s">
        <v>67</v>
      </c>
      <c r="C31" s="965">
        <v>0</v>
      </c>
      <c r="D31" s="664" t="s">
        <v>692</v>
      </c>
      <c r="E31" s="664" t="s">
        <v>1088</v>
      </c>
      <c r="F31" s="966">
        <v>4731252.2300000004</v>
      </c>
      <c r="G31" s="967">
        <v>358018.03999999911</v>
      </c>
      <c r="H31" s="967">
        <v>0</v>
      </c>
      <c r="I31" s="967"/>
      <c r="J31" s="968">
        <f t="shared" si="1"/>
        <v>5089270.2699999996</v>
      </c>
      <c r="K31" s="966">
        <v>0</v>
      </c>
      <c r="L31" s="967">
        <v>0</v>
      </c>
      <c r="M31" s="967">
        <v>0</v>
      </c>
      <c r="N31" s="967"/>
      <c r="O31" s="968">
        <f t="shared" si="2"/>
        <v>0</v>
      </c>
      <c r="P31" s="969">
        <f t="shared" si="0"/>
        <v>5089270.2699999996</v>
      </c>
      <c r="Q31">
        <v>2040</v>
      </c>
    </row>
    <row r="32" spans="1:17" x14ac:dyDescent="0.25">
      <c r="A32" s="375" t="s">
        <v>693</v>
      </c>
      <c r="B32" s="376" t="s">
        <v>694</v>
      </c>
      <c r="C32" s="965">
        <v>0</v>
      </c>
      <c r="D32" s="664" t="s">
        <v>759</v>
      </c>
      <c r="E32" s="664" t="s">
        <v>1088</v>
      </c>
      <c r="F32" s="966">
        <v>9851184.3899999969</v>
      </c>
      <c r="G32" s="967">
        <v>408063.43999999948</v>
      </c>
      <c r="H32" s="967">
        <v>0</v>
      </c>
      <c r="I32" s="967"/>
      <c r="J32" s="968">
        <f t="shared" si="1"/>
        <v>10259247.829999996</v>
      </c>
      <c r="K32" s="966">
        <v>0</v>
      </c>
      <c r="L32" s="967">
        <v>0</v>
      </c>
      <c r="M32" s="967">
        <v>0</v>
      </c>
      <c r="N32" s="967"/>
      <c r="O32" s="968">
        <f t="shared" si="2"/>
        <v>0</v>
      </c>
      <c r="P32" s="969">
        <f t="shared" si="0"/>
        <v>10259247.829999996</v>
      </c>
      <c r="Q32">
        <v>2055</v>
      </c>
    </row>
    <row r="33" spans="1:17" x14ac:dyDescent="0.25">
      <c r="A33" s="970" t="s">
        <v>695</v>
      </c>
      <c r="B33" s="376" t="s">
        <v>696</v>
      </c>
      <c r="C33" s="965">
        <v>40</v>
      </c>
      <c r="D33" s="664" t="s">
        <v>988</v>
      </c>
      <c r="E33" s="664" t="s">
        <v>1087</v>
      </c>
      <c r="F33" s="966">
        <v>24121701.68</v>
      </c>
      <c r="G33" s="967">
        <v>7626848.9200000018</v>
      </c>
      <c r="H33" s="967">
        <v>0</v>
      </c>
      <c r="I33" s="967"/>
      <c r="J33" s="968">
        <f t="shared" si="1"/>
        <v>31748550.600000001</v>
      </c>
      <c r="K33" s="966">
        <v>-4216462.03</v>
      </c>
      <c r="L33" s="967">
        <v>-1010914.7100000001</v>
      </c>
      <c r="M33" s="967">
        <v>0</v>
      </c>
      <c r="N33" s="967"/>
      <c r="O33" s="968">
        <f t="shared" si="2"/>
        <v>-5227376.74</v>
      </c>
      <c r="P33" s="969">
        <f t="shared" si="0"/>
        <v>26521173.859999999</v>
      </c>
      <c r="Q33">
        <v>1609</v>
      </c>
    </row>
    <row r="34" spans="1:17" x14ac:dyDescent="0.25">
      <c r="A34" s="375" t="s">
        <v>697</v>
      </c>
      <c r="B34" s="376" t="s">
        <v>698</v>
      </c>
      <c r="C34" s="965" t="s">
        <v>1089</v>
      </c>
      <c r="D34" s="664" t="s">
        <v>84</v>
      </c>
      <c r="E34" s="664"/>
      <c r="F34" s="966">
        <v>-35790059.710000001</v>
      </c>
      <c r="G34" s="967">
        <v>-5301432.120000002</v>
      </c>
      <c r="H34" s="967">
        <v>0</v>
      </c>
      <c r="I34" s="967"/>
      <c r="J34" s="968">
        <f t="shared" si="1"/>
        <v>-41091491.830000006</v>
      </c>
      <c r="K34" s="966">
        <v>1709590.5</v>
      </c>
      <c r="L34" s="967">
        <v>868648.02</v>
      </c>
      <c r="M34" s="967">
        <v>0</v>
      </c>
      <c r="N34" s="967"/>
      <c r="O34" s="968">
        <f t="shared" si="2"/>
        <v>2578238.52</v>
      </c>
      <c r="P34" s="969">
        <f t="shared" si="0"/>
        <v>-38513253.310000002</v>
      </c>
      <c r="Q34">
        <v>2440</v>
      </c>
    </row>
    <row r="35" spans="1:17" x14ac:dyDescent="0.25">
      <c r="A35" s="375" t="s">
        <v>699</v>
      </c>
      <c r="B35" s="376" t="s">
        <v>700</v>
      </c>
      <c r="C35" s="965" t="s">
        <v>1089</v>
      </c>
      <c r="D35" s="664" t="s">
        <v>84</v>
      </c>
      <c r="E35" s="664"/>
      <c r="F35" s="966">
        <v>-17993596.869999997</v>
      </c>
      <c r="G35" s="967">
        <v>-4115528.8999999994</v>
      </c>
      <c r="H35" s="967">
        <v>0</v>
      </c>
      <c r="I35" s="967"/>
      <c r="J35" s="968">
        <f t="shared" si="1"/>
        <v>-22109125.769999996</v>
      </c>
      <c r="K35" s="966">
        <v>1215192.3999999999</v>
      </c>
      <c r="L35" s="967">
        <v>510274.47</v>
      </c>
      <c r="M35" s="967">
        <v>0</v>
      </c>
      <c r="N35" s="967"/>
      <c r="O35" s="968">
        <f t="shared" si="2"/>
        <v>1725466.8699999999</v>
      </c>
      <c r="P35" s="969">
        <f t="shared" si="0"/>
        <v>-20383658.899999995</v>
      </c>
      <c r="Q35">
        <v>2440</v>
      </c>
    </row>
    <row r="36" spans="1:17" ht="15.75" thickBot="1" x14ac:dyDescent="0.3">
      <c r="A36" s="687" t="s">
        <v>258</v>
      </c>
      <c r="B36" s="687"/>
      <c r="C36" s="971"/>
      <c r="D36" s="687"/>
      <c r="E36" s="687"/>
      <c r="F36" s="972">
        <f>SUM(F8:F35)</f>
        <v>420685314.16000009</v>
      </c>
      <c r="G36" s="973">
        <f t="shared" ref="G36:P36" si="3">SUM(G8:G35)</f>
        <v>30829132.61999999</v>
      </c>
      <c r="H36" s="973">
        <f t="shared" si="3"/>
        <v>714662.45000000019</v>
      </c>
      <c r="I36" s="973">
        <f t="shared" si="3"/>
        <v>0</v>
      </c>
      <c r="J36" s="973">
        <f t="shared" si="3"/>
        <v>452229109.23000008</v>
      </c>
      <c r="K36" s="974">
        <f t="shared" si="3"/>
        <v>-52930750.795071431</v>
      </c>
      <c r="L36" s="973">
        <f t="shared" si="3"/>
        <v>-16569661.629999997</v>
      </c>
      <c r="M36" s="973">
        <f t="shared" si="3"/>
        <v>-1453982.65</v>
      </c>
      <c r="N36" s="973">
        <f t="shared" si="3"/>
        <v>0</v>
      </c>
      <c r="O36" s="973">
        <f t="shared" si="3"/>
        <v>-70954395.075071439</v>
      </c>
      <c r="P36" s="975">
        <f t="shared" si="3"/>
        <v>381274714.15492857</v>
      </c>
    </row>
    <row r="37" spans="1:17" ht="15.75" thickTop="1" x14ac:dyDescent="0.25"/>
  </sheetData>
  <mergeCells count="3">
    <mergeCell ref="F4:P4"/>
    <mergeCell ref="F5:J5"/>
    <mergeCell ref="K5:O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2997-963A-4CCE-9CCB-F4502BFFF72C}">
  <dimension ref="A1:U39"/>
  <sheetViews>
    <sheetView zoomScale="90" zoomScaleNormal="90" workbookViewId="0">
      <selection activeCell="F43" sqref="F43"/>
    </sheetView>
  </sheetViews>
  <sheetFormatPr defaultColWidth="9.140625" defaultRowHeight="12.75" x14ac:dyDescent="0.2"/>
  <cols>
    <col min="1" max="1" width="7.140625" style="664" customWidth="1"/>
    <col min="2" max="2" width="10.140625" style="674" customWidth="1"/>
    <col min="3" max="3" width="41.140625" style="664" customWidth="1"/>
    <col min="4" max="4" width="27" style="664" bestFit="1" customWidth="1"/>
    <col min="5" max="5" width="6.140625" style="664" bestFit="1" customWidth="1"/>
    <col min="6" max="6" width="19" style="356" customWidth="1"/>
    <col min="7" max="7" width="17.140625" style="356" customWidth="1"/>
    <col min="8" max="8" width="15.140625" style="667" bestFit="1" customWidth="1"/>
    <col min="9" max="9" width="19.5703125" style="667" customWidth="1"/>
    <col min="10" max="10" width="2.140625" style="667" customWidth="1"/>
    <col min="11" max="11" width="19.42578125" style="667" customWidth="1"/>
    <col min="12" max="14" width="16" style="667" customWidth="1"/>
    <col min="15" max="15" width="15.140625" style="667" customWidth="1"/>
    <col min="16" max="16" width="26.42578125" style="667" customWidth="1"/>
    <col min="17" max="17" width="20.140625" style="664" customWidth="1"/>
    <col min="18" max="18" width="11" style="664" customWidth="1"/>
    <col min="19" max="20" width="9.140625" style="664"/>
    <col min="21" max="21" width="10.42578125" style="664" bestFit="1" customWidth="1"/>
    <col min="22" max="16384" width="9.140625" style="664"/>
  </cols>
  <sheetData>
    <row r="1" spans="1:21" ht="18.75" x14ac:dyDescent="0.3">
      <c r="B1" s="665" t="s">
        <v>1076</v>
      </c>
      <c r="C1" s="666"/>
      <c r="D1" s="666"/>
      <c r="E1" s="666"/>
      <c r="Q1" s="668"/>
    </row>
    <row r="2" spans="1:21" ht="18.75" x14ac:dyDescent="0.3">
      <c r="B2" s="666" t="s">
        <v>640</v>
      </c>
      <c r="C2" s="666"/>
      <c r="F2" s="669"/>
      <c r="G2" s="359"/>
      <c r="H2" s="670"/>
      <c r="I2" s="670"/>
      <c r="J2" s="670"/>
      <c r="K2" s="670" t="s">
        <v>641</v>
      </c>
      <c r="L2" s="670"/>
      <c r="M2" s="670"/>
      <c r="N2" s="670"/>
      <c r="O2" s="670"/>
      <c r="P2" s="670"/>
    </row>
    <row r="3" spans="1:21" ht="18.75" x14ac:dyDescent="0.3">
      <c r="B3" s="671" t="s">
        <v>1077</v>
      </c>
      <c r="C3" s="672"/>
      <c r="D3" s="672"/>
      <c r="E3" s="672"/>
      <c r="F3" s="364"/>
      <c r="G3" s="364"/>
      <c r="H3" s="377"/>
      <c r="I3" s="377"/>
      <c r="J3" s="377"/>
      <c r="K3" s="673"/>
      <c r="L3" s="673"/>
      <c r="M3" s="673"/>
      <c r="N3" s="673"/>
      <c r="O3" s="673"/>
      <c r="P3" s="673"/>
      <c r="Q3" s="365"/>
    </row>
    <row r="4" spans="1:21" x14ac:dyDescent="0.2"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</row>
    <row r="5" spans="1:21" s="674" customFormat="1" ht="25.5" x14ac:dyDescent="0.2">
      <c r="F5" s="369" t="s">
        <v>643</v>
      </c>
      <c r="G5" s="369" t="s">
        <v>644</v>
      </c>
      <c r="H5" s="369" t="s">
        <v>645</v>
      </c>
      <c r="I5" s="369" t="s">
        <v>643</v>
      </c>
      <c r="J5" s="369"/>
      <c r="K5" s="369" t="s">
        <v>646</v>
      </c>
      <c r="L5" s="369" t="s">
        <v>647</v>
      </c>
      <c r="M5" s="369" t="s">
        <v>1078</v>
      </c>
      <c r="N5" s="369" t="s">
        <v>1079</v>
      </c>
      <c r="O5" s="369" t="s">
        <v>648</v>
      </c>
      <c r="P5" s="369" t="s">
        <v>646</v>
      </c>
      <c r="Q5" s="675" t="s">
        <v>649</v>
      </c>
      <c r="R5" s="676" t="s">
        <v>1080</v>
      </c>
    </row>
    <row r="6" spans="1:21" s="674" customFormat="1" x14ac:dyDescent="0.2">
      <c r="A6" s="674" t="s">
        <v>1081</v>
      </c>
      <c r="B6" s="675" t="s">
        <v>650</v>
      </c>
      <c r="C6" s="675" t="s">
        <v>651</v>
      </c>
      <c r="D6" s="677" t="s">
        <v>1082</v>
      </c>
      <c r="E6" s="677" t="s">
        <v>1083</v>
      </c>
      <c r="F6" s="678">
        <v>42736</v>
      </c>
      <c r="G6" s="373" t="s">
        <v>1084</v>
      </c>
      <c r="H6" s="373" t="str">
        <f>+G6</f>
        <v>Dec YTD</v>
      </c>
      <c r="I6" s="678" t="s">
        <v>1085</v>
      </c>
      <c r="J6" s="678"/>
      <c r="K6" s="678">
        <f>+F6</f>
        <v>42736</v>
      </c>
      <c r="L6" s="373" t="str">
        <f>G6</f>
        <v>Dec YTD</v>
      </c>
      <c r="M6" s="678" t="s">
        <v>1086</v>
      </c>
      <c r="N6" s="373" t="str">
        <f>L6</f>
        <v>Dec YTD</v>
      </c>
      <c r="O6" s="678" t="s">
        <v>645</v>
      </c>
      <c r="P6" s="678" t="str">
        <f>+I6</f>
        <v>12/31/2017</v>
      </c>
      <c r="Q6" s="679" t="str">
        <f>+I6</f>
        <v>12/31/2017</v>
      </c>
    </row>
    <row r="7" spans="1:21" s="674" customFormat="1" x14ac:dyDescent="0.2">
      <c r="A7" s="680">
        <v>40</v>
      </c>
      <c r="B7" s="375" t="s">
        <v>695</v>
      </c>
      <c r="C7" s="376" t="s">
        <v>696</v>
      </c>
      <c r="D7" s="664" t="s">
        <v>988</v>
      </c>
      <c r="E7" s="664" t="s">
        <v>1087</v>
      </c>
      <c r="F7" s="364">
        <v>24121701.68</v>
      </c>
      <c r="G7" s="364"/>
      <c r="H7" s="379">
        <v>0</v>
      </c>
      <c r="I7" s="681">
        <f>+F7+G7+H7</f>
        <v>24121701.68</v>
      </c>
      <c r="J7" s="682"/>
      <c r="K7" s="364">
        <v>-4216462.03</v>
      </c>
      <c r="L7" s="364">
        <v>0</v>
      </c>
      <c r="M7" s="364"/>
      <c r="N7" s="364"/>
      <c r="O7" s="379">
        <v>0</v>
      </c>
      <c r="P7" s="681">
        <f>+K7+L7+M7+N7+O7</f>
        <v>-4216462.03</v>
      </c>
      <c r="Q7" s="668">
        <f t="shared" ref="Q7:Q36" si="0">+I7+P7</f>
        <v>19905239.649999999</v>
      </c>
      <c r="R7" s="664">
        <v>1609</v>
      </c>
      <c r="U7" s="683"/>
    </row>
    <row r="8" spans="1:21" s="674" customFormat="1" x14ac:dyDescent="0.2">
      <c r="A8" s="680">
        <v>5</v>
      </c>
      <c r="B8" s="375" t="s">
        <v>695</v>
      </c>
      <c r="C8" s="376" t="s">
        <v>696</v>
      </c>
      <c r="D8" s="664" t="s">
        <v>988</v>
      </c>
      <c r="E8" s="664" t="s">
        <v>1087</v>
      </c>
      <c r="F8" s="364">
        <v>-142260.850000001</v>
      </c>
      <c r="G8" s="364">
        <v>142260.85000000149</v>
      </c>
      <c r="H8" s="364">
        <v>0</v>
      </c>
      <c r="I8" s="681">
        <f t="shared" ref="I8:I36" si="1">+F8+G8+H8</f>
        <v>4.9476511776447296E-10</v>
      </c>
      <c r="J8" s="682"/>
      <c r="K8" s="364">
        <v>935326.88</v>
      </c>
      <c r="L8" s="364">
        <v>-902165.38000000012</v>
      </c>
      <c r="M8" s="364"/>
      <c r="N8" s="364">
        <v>-33161.5</v>
      </c>
      <c r="O8" s="379">
        <v>0</v>
      </c>
      <c r="P8" s="681">
        <f t="shared" ref="P8:P36" si="2">+K8+L8+M8+N8+O8</f>
        <v>-1.1641532182693481E-10</v>
      </c>
      <c r="Q8" s="668"/>
      <c r="R8" s="664">
        <v>1611</v>
      </c>
      <c r="U8" s="683"/>
    </row>
    <row r="9" spans="1:21" s="674" customFormat="1" x14ac:dyDescent="0.2">
      <c r="A9" s="680">
        <v>0</v>
      </c>
      <c r="B9" s="375" t="s">
        <v>655</v>
      </c>
      <c r="C9" s="376" t="s">
        <v>30</v>
      </c>
      <c r="D9" s="664" t="s">
        <v>717</v>
      </c>
      <c r="E9" s="664" t="s">
        <v>1088</v>
      </c>
      <c r="F9" s="364">
        <v>7420974.71</v>
      </c>
      <c r="G9" s="364">
        <v>1052652.7200000007</v>
      </c>
      <c r="H9" s="364">
        <v>-326735.79000000004</v>
      </c>
      <c r="I9" s="681">
        <f t="shared" si="1"/>
        <v>8146891.6399999997</v>
      </c>
      <c r="J9" s="682"/>
      <c r="K9" s="364">
        <v>0</v>
      </c>
      <c r="L9" s="364">
        <v>0</v>
      </c>
      <c r="M9" s="364"/>
      <c r="N9" s="364">
        <v>0</v>
      </c>
      <c r="O9" s="379">
        <v>0</v>
      </c>
      <c r="P9" s="681">
        <f t="shared" si="2"/>
        <v>0</v>
      </c>
      <c r="Q9" s="668">
        <f t="shared" si="0"/>
        <v>8146891.6399999997</v>
      </c>
      <c r="R9" s="664">
        <v>1805</v>
      </c>
      <c r="U9" s="683"/>
    </row>
    <row r="10" spans="1:21" s="674" customFormat="1" x14ac:dyDescent="0.2">
      <c r="A10" s="680">
        <v>0</v>
      </c>
      <c r="B10" s="375" t="s">
        <v>656</v>
      </c>
      <c r="C10" s="376" t="s">
        <v>657</v>
      </c>
      <c r="D10" s="664" t="s">
        <v>717</v>
      </c>
      <c r="E10" s="664" t="s">
        <v>1088</v>
      </c>
      <c r="F10" s="364">
        <v>1571626.31</v>
      </c>
      <c r="G10" s="364">
        <v>9094.0600000000559</v>
      </c>
      <c r="H10" s="364">
        <v>-19129.680000000168</v>
      </c>
      <c r="I10" s="681">
        <f t="shared" si="1"/>
        <v>1561590.69</v>
      </c>
      <c r="J10" s="682"/>
      <c r="K10" s="364">
        <v>0</v>
      </c>
      <c r="L10" s="364">
        <v>0</v>
      </c>
      <c r="M10" s="364"/>
      <c r="N10" s="364">
        <v>0</v>
      </c>
      <c r="O10" s="379">
        <v>0</v>
      </c>
      <c r="P10" s="681">
        <f t="shared" si="2"/>
        <v>0</v>
      </c>
      <c r="Q10" s="668">
        <f t="shared" si="0"/>
        <v>1561590.69</v>
      </c>
      <c r="R10" s="664">
        <v>1612</v>
      </c>
      <c r="U10" s="683"/>
    </row>
    <row r="11" spans="1:21" s="674" customFormat="1" x14ac:dyDescent="0.2">
      <c r="A11" s="680">
        <v>60</v>
      </c>
      <c r="B11" s="375" t="s">
        <v>658</v>
      </c>
      <c r="C11" s="376" t="s">
        <v>659</v>
      </c>
      <c r="D11" s="664" t="s">
        <v>31</v>
      </c>
      <c r="E11" s="664" t="s">
        <v>1088</v>
      </c>
      <c r="F11" s="364">
        <v>22656625.16</v>
      </c>
      <c r="G11" s="364">
        <v>29563.660000000149</v>
      </c>
      <c r="H11" s="364">
        <v>0</v>
      </c>
      <c r="I11" s="681">
        <f t="shared" si="1"/>
        <v>22686188.82</v>
      </c>
      <c r="J11" s="682"/>
      <c r="K11" s="364">
        <v>-2482532.27</v>
      </c>
      <c r="L11" s="364">
        <v>-854584.1399999999</v>
      </c>
      <c r="M11" s="364"/>
      <c r="N11" s="364">
        <v>0</v>
      </c>
      <c r="O11" s="379">
        <v>0</v>
      </c>
      <c r="P11" s="681">
        <f t="shared" si="2"/>
        <v>-3337116.41</v>
      </c>
      <c r="Q11" s="668">
        <f t="shared" si="0"/>
        <v>19349072.41</v>
      </c>
      <c r="R11" s="664">
        <v>1808</v>
      </c>
      <c r="U11" s="683"/>
    </row>
    <row r="12" spans="1:21" x14ac:dyDescent="0.2">
      <c r="A12" s="680" t="s">
        <v>1089</v>
      </c>
      <c r="B12" s="375" t="s">
        <v>660</v>
      </c>
      <c r="C12" s="376" t="s">
        <v>661</v>
      </c>
      <c r="D12" s="664" t="s">
        <v>722</v>
      </c>
      <c r="E12" s="664" t="s">
        <v>1088</v>
      </c>
      <c r="F12" s="364">
        <v>11813452.17</v>
      </c>
      <c r="G12" s="364">
        <v>30788.529999999329</v>
      </c>
      <c r="H12" s="364">
        <v>0</v>
      </c>
      <c r="I12" s="681">
        <f t="shared" si="1"/>
        <v>11844240.699999999</v>
      </c>
      <c r="J12" s="682"/>
      <c r="K12" s="364">
        <v>-1970439.456</v>
      </c>
      <c r="L12" s="364">
        <v>-624994.09</v>
      </c>
      <c r="M12" s="364"/>
      <c r="N12" s="364">
        <v>0</v>
      </c>
      <c r="O12" s="379">
        <v>0</v>
      </c>
      <c r="P12" s="681">
        <f t="shared" si="2"/>
        <v>-2595433.5460000001</v>
      </c>
      <c r="Q12" s="668">
        <f t="shared" si="0"/>
        <v>9248807.1539999992</v>
      </c>
      <c r="R12" s="664">
        <v>1815</v>
      </c>
      <c r="U12" s="683"/>
    </row>
    <row r="13" spans="1:21" x14ac:dyDescent="0.2">
      <c r="A13" s="680" t="s">
        <v>1089</v>
      </c>
      <c r="B13" s="375" t="s">
        <v>662</v>
      </c>
      <c r="C13" s="376" t="s">
        <v>663</v>
      </c>
      <c r="D13" s="664" t="s">
        <v>722</v>
      </c>
      <c r="E13" s="664" t="s">
        <v>1088</v>
      </c>
      <c r="F13" s="364">
        <v>8809769.6400000006</v>
      </c>
      <c r="G13" s="364">
        <v>2881093.1499999985</v>
      </c>
      <c r="H13" s="364">
        <v>0</v>
      </c>
      <c r="I13" s="681">
        <f t="shared" si="1"/>
        <v>11690862.789999999</v>
      </c>
      <c r="J13" s="682"/>
      <c r="K13" s="364">
        <v>-663347.38</v>
      </c>
      <c r="L13" s="364">
        <v>-270843.07</v>
      </c>
      <c r="M13" s="364"/>
      <c r="N13" s="364">
        <v>-62.920000000000009</v>
      </c>
      <c r="O13" s="379">
        <v>0</v>
      </c>
      <c r="P13" s="681">
        <f t="shared" si="2"/>
        <v>-934253.37</v>
      </c>
      <c r="Q13" s="668">
        <f t="shared" si="0"/>
        <v>10756609.42</v>
      </c>
      <c r="R13" s="664">
        <v>1820</v>
      </c>
      <c r="U13" s="683"/>
    </row>
    <row r="14" spans="1:21" x14ac:dyDescent="0.2">
      <c r="A14" s="684" t="s">
        <v>1090</v>
      </c>
      <c r="B14" s="375" t="s">
        <v>664</v>
      </c>
      <c r="C14" s="376" t="s">
        <v>36</v>
      </c>
      <c r="D14" s="664" t="s">
        <v>722</v>
      </c>
      <c r="E14" s="664" t="s">
        <v>1088</v>
      </c>
      <c r="F14" s="364">
        <v>28897422.789999999</v>
      </c>
      <c r="G14" s="364">
        <v>3542423.6800000025</v>
      </c>
      <c r="H14" s="364">
        <v>-200073.12</v>
      </c>
      <c r="I14" s="681">
        <f t="shared" si="1"/>
        <v>32239773.350000001</v>
      </c>
      <c r="J14" s="682"/>
      <c r="K14" s="364">
        <v>-1390836.5599999998</v>
      </c>
      <c r="L14" s="364">
        <v>-827878.06</v>
      </c>
      <c r="M14" s="364"/>
      <c r="N14" s="364">
        <v>-437.01000000000005</v>
      </c>
      <c r="O14" s="379">
        <v>191467.8</v>
      </c>
      <c r="P14" s="681">
        <f t="shared" si="2"/>
        <v>-2027683.8299999998</v>
      </c>
      <c r="Q14" s="668">
        <f t="shared" si="0"/>
        <v>30212089.520000003</v>
      </c>
      <c r="R14" s="664">
        <v>1830</v>
      </c>
      <c r="U14" s="683"/>
    </row>
    <row r="15" spans="1:21" x14ac:dyDescent="0.2">
      <c r="A15" s="684" t="s">
        <v>1091</v>
      </c>
      <c r="B15" s="375" t="s">
        <v>665</v>
      </c>
      <c r="C15" s="376" t="s">
        <v>666</v>
      </c>
      <c r="D15" s="664" t="s">
        <v>722</v>
      </c>
      <c r="E15" s="664" t="s">
        <v>1088</v>
      </c>
      <c r="F15" s="364">
        <v>37594398.07</v>
      </c>
      <c r="G15" s="364">
        <v>3437737.8399999966</v>
      </c>
      <c r="H15" s="364">
        <v>-188570.43</v>
      </c>
      <c r="I15" s="681">
        <f t="shared" si="1"/>
        <v>40843565.479999997</v>
      </c>
      <c r="J15" s="682"/>
      <c r="K15" s="364">
        <v>-1617415.81</v>
      </c>
      <c r="L15" s="364">
        <v>-872357.7</v>
      </c>
      <c r="M15" s="364"/>
      <c r="N15" s="364">
        <v>229.94</v>
      </c>
      <c r="O15" s="379">
        <v>0</v>
      </c>
      <c r="P15" s="681">
        <f t="shared" si="2"/>
        <v>-2489543.5699999998</v>
      </c>
      <c r="Q15" s="668">
        <f t="shared" si="0"/>
        <v>38354021.909999996</v>
      </c>
      <c r="R15" s="664">
        <v>1835</v>
      </c>
      <c r="U15" s="683"/>
    </row>
    <row r="16" spans="1:21" x14ac:dyDescent="0.2">
      <c r="A16" s="684" t="s">
        <v>1092</v>
      </c>
      <c r="B16" s="375" t="s">
        <v>667</v>
      </c>
      <c r="C16" s="376" t="s">
        <v>38</v>
      </c>
      <c r="D16" s="664" t="s">
        <v>722</v>
      </c>
      <c r="E16" s="664" t="s">
        <v>1088</v>
      </c>
      <c r="F16" s="364">
        <v>45724989.559999995</v>
      </c>
      <c r="G16" s="364">
        <v>6747412.6300000018</v>
      </c>
      <c r="H16" s="364">
        <v>-74952.960000000006</v>
      </c>
      <c r="I16" s="681">
        <f t="shared" si="1"/>
        <v>52397449.229999997</v>
      </c>
      <c r="J16" s="682"/>
      <c r="K16" s="364">
        <v>-2241753.0799999996</v>
      </c>
      <c r="L16" s="364">
        <v>-986996.34000000008</v>
      </c>
      <c r="M16" s="364"/>
      <c r="N16" s="364">
        <v>10929.66</v>
      </c>
      <c r="O16" s="379">
        <v>3377.71</v>
      </c>
      <c r="P16" s="681">
        <f t="shared" si="2"/>
        <v>-3214442.05</v>
      </c>
      <c r="Q16" s="668">
        <f t="shared" si="0"/>
        <v>49183007.18</v>
      </c>
      <c r="R16" s="664">
        <v>1840</v>
      </c>
      <c r="U16" s="683"/>
    </row>
    <row r="17" spans="1:21" x14ac:dyDescent="0.2">
      <c r="A17" s="684" t="s">
        <v>1093</v>
      </c>
      <c r="B17" s="375" t="s">
        <v>668</v>
      </c>
      <c r="C17" s="376" t="s">
        <v>669</v>
      </c>
      <c r="D17" s="664" t="s">
        <v>722</v>
      </c>
      <c r="E17" s="664" t="s">
        <v>1088</v>
      </c>
      <c r="F17" s="364">
        <v>128837086.56999999</v>
      </c>
      <c r="G17" s="364">
        <v>9953278.0100000184</v>
      </c>
      <c r="H17" s="364">
        <v>-185225.56</v>
      </c>
      <c r="I17" s="681">
        <f t="shared" si="1"/>
        <v>138605139.02000001</v>
      </c>
      <c r="J17" s="682"/>
      <c r="K17" s="364">
        <v>-14186179.600000001</v>
      </c>
      <c r="L17" s="364">
        <v>-5329992.4090714287</v>
      </c>
      <c r="M17" s="364"/>
      <c r="N17" s="364">
        <v>24399.079999999998</v>
      </c>
      <c r="O17" s="379">
        <v>170025.60000000001</v>
      </c>
      <c r="P17" s="681">
        <f t="shared" si="2"/>
        <v>-19321747.329071432</v>
      </c>
      <c r="Q17" s="668">
        <f t="shared" si="0"/>
        <v>119283391.69092858</v>
      </c>
      <c r="R17" s="664">
        <v>1845</v>
      </c>
      <c r="U17" s="683"/>
    </row>
    <row r="18" spans="1:21" x14ac:dyDescent="0.2">
      <c r="A18" s="680">
        <v>40</v>
      </c>
      <c r="B18" s="375" t="s">
        <v>670</v>
      </c>
      <c r="C18" s="376" t="s">
        <v>40</v>
      </c>
      <c r="D18" s="664" t="s">
        <v>733</v>
      </c>
      <c r="E18" s="664" t="s">
        <v>1088</v>
      </c>
      <c r="F18" s="364">
        <v>42785199.980000004</v>
      </c>
      <c r="G18" s="364">
        <v>3886594.4000000022</v>
      </c>
      <c r="H18" s="364">
        <v>-568022.59</v>
      </c>
      <c r="I18" s="681">
        <f t="shared" si="1"/>
        <v>46103771.790000007</v>
      </c>
      <c r="J18" s="682"/>
      <c r="K18" s="364">
        <v>-1984292.14</v>
      </c>
      <c r="L18" s="364">
        <v>-1343280.98</v>
      </c>
      <c r="M18" s="364"/>
      <c r="N18" s="364">
        <v>-2903.83</v>
      </c>
      <c r="O18" s="379">
        <v>438265.65</v>
      </c>
      <c r="P18" s="681">
        <f t="shared" si="2"/>
        <v>-2892211.3000000003</v>
      </c>
      <c r="Q18" s="668">
        <f t="shared" si="0"/>
        <v>43211560.49000001</v>
      </c>
      <c r="R18" s="664">
        <v>1850</v>
      </c>
      <c r="U18" s="683"/>
    </row>
    <row r="19" spans="1:21" x14ac:dyDescent="0.2">
      <c r="A19" s="680">
        <v>50</v>
      </c>
      <c r="B19" s="375" t="s">
        <v>671</v>
      </c>
      <c r="C19" s="376" t="s">
        <v>672</v>
      </c>
      <c r="D19" s="664" t="s">
        <v>722</v>
      </c>
      <c r="E19" s="664" t="s">
        <v>1088</v>
      </c>
      <c r="F19" s="364">
        <v>16577082.119999999</v>
      </c>
      <c r="G19" s="364">
        <v>1299958.4700000007</v>
      </c>
      <c r="H19" s="364">
        <v>-6400</v>
      </c>
      <c r="I19" s="681">
        <f t="shared" si="1"/>
        <v>17870640.59</v>
      </c>
      <c r="J19" s="682"/>
      <c r="K19" s="364">
        <v>-1096994.73</v>
      </c>
      <c r="L19" s="364">
        <v>-418385.52</v>
      </c>
      <c r="M19" s="364"/>
      <c r="N19" s="364">
        <v>3736.82</v>
      </c>
      <c r="O19" s="379">
        <v>0</v>
      </c>
      <c r="P19" s="681">
        <f t="shared" si="2"/>
        <v>-1511643.43</v>
      </c>
      <c r="Q19" s="668">
        <f t="shared" si="0"/>
        <v>16358997.16</v>
      </c>
      <c r="R19" s="664">
        <v>1855</v>
      </c>
      <c r="U19" s="683"/>
    </row>
    <row r="20" spans="1:21" x14ac:dyDescent="0.2">
      <c r="A20" s="684" t="s">
        <v>1094</v>
      </c>
      <c r="B20" s="375" t="s">
        <v>673</v>
      </c>
      <c r="C20" s="376" t="s">
        <v>42</v>
      </c>
      <c r="D20" s="664" t="s">
        <v>733</v>
      </c>
      <c r="E20" s="664" t="s">
        <v>1088</v>
      </c>
      <c r="F20" s="364">
        <v>31873900.499999996</v>
      </c>
      <c r="G20" s="364">
        <v>3982949.8499999978</v>
      </c>
      <c r="H20" s="364">
        <v>-652978.65999999992</v>
      </c>
      <c r="I20" s="681">
        <f t="shared" si="1"/>
        <v>35203871.689999998</v>
      </c>
      <c r="J20" s="682"/>
      <c r="K20" s="364">
        <v>-5889206.9800000004</v>
      </c>
      <c r="L20" s="364">
        <v>-2020371.99</v>
      </c>
      <c r="M20" s="364"/>
      <c r="N20" s="364">
        <v>-208214.94</v>
      </c>
      <c r="O20" s="379">
        <v>290111.54000000004</v>
      </c>
      <c r="P20" s="681">
        <f t="shared" si="2"/>
        <v>-7827682.370000001</v>
      </c>
      <c r="Q20" s="668">
        <f t="shared" si="0"/>
        <v>27376189.319999997</v>
      </c>
      <c r="R20" s="664">
        <v>1860</v>
      </c>
      <c r="U20" s="683"/>
    </row>
    <row r="21" spans="1:21" x14ac:dyDescent="0.2">
      <c r="A21" s="680"/>
      <c r="B21" s="375" t="s">
        <v>674</v>
      </c>
      <c r="C21" s="376" t="s">
        <v>675</v>
      </c>
      <c r="D21" s="664" t="s">
        <v>733</v>
      </c>
      <c r="E21" s="664" t="s">
        <v>1088</v>
      </c>
      <c r="F21" s="364">
        <v>0</v>
      </c>
      <c r="G21" s="364">
        <v>0</v>
      </c>
      <c r="H21" s="364">
        <v>0</v>
      </c>
      <c r="I21" s="681">
        <f t="shared" si="1"/>
        <v>0</v>
      </c>
      <c r="J21" s="682"/>
      <c r="K21" s="364"/>
      <c r="L21" s="364">
        <v>-429281.95</v>
      </c>
      <c r="M21" s="364"/>
      <c r="N21" s="364">
        <v>0</v>
      </c>
      <c r="O21" s="379">
        <v>0</v>
      </c>
      <c r="P21" s="681">
        <f t="shared" si="2"/>
        <v>-429281.95</v>
      </c>
      <c r="Q21" s="668">
        <f t="shared" si="0"/>
        <v>-429281.95</v>
      </c>
      <c r="R21" s="664">
        <v>1860</v>
      </c>
      <c r="U21" s="683"/>
    </row>
    <row r="22" spans="1:21" x14ac:dyDescent="0.2">
      <c r="A22" s="680">
        <v>25</v>
      </c>
      <c r="B22" s="375" t="s">
        <v>676</v>
      </c>
      <c r="C22" s="376" t="s">
        <v>677</v>
      </c>
      <c r="D22" s="664" t="s">
        <v>31</v>
      </c>
      <c r="E22" s="664" t="s">
        <v>1088</v>
      </c>
      <c r="F22" s="364">
        <v>227340.99</v>
      </c>
      <c r="G22" s="364">
        <v>0</v>
      </c>
      <c r="H22" s="364">
        <v>0</v>
      </c>
      <c r="I22" s="681">
        <f t="shared" si="1"/>
        <v>227340.99</v>
      </c>
      <c r="J22" s="682"/>
      <c r="K22" s="364">
        <v>-36866.1</v>
      </c>
      <c r="L22" s="364">
        <v>-12288.7</v>
      </c>
      <c r="M22" s="364"/>
      <c r="N22" s="364">
        <v>0</v>
      </c>
      <c r="O22" s="379">
        <v>0</v>
      </c>
      <c r="P22" s="681">
        <f t="shared" si="2"/>
        <v>-49154.8</v>
      </c>
      <c r="Q22" s="668">
        <f t="shared" si="0"/>
        <v>178186.19</v>
      </c>
      <c r="R22" s="664">
        <v>1908</v>
      </c>
      <c r="U22" s="683"/>
    </row>
    <row r="23" spans="1:21" x14ac:dyDescent="0.2">
      <c r="A23" s="680">
        <v>10</v>
      </c>
      <c r="B23" s="375" t="s">
        <v>678</v>
      </c>
      <c r="C23" s="376" t="s">
        <v>679</v>
      </c>
      <c r="D23" s="664" t="s">
        <v>748</v>
      </c>
      <c r="E23" s="664" t="s">
        <v>1088</v>
      </c>
      <c r="F23" s="364">
        <v>586455.14</v>
      </c>
      <c r="G23" s="364">
        <v>2920.3499999999767</v>
      </c>
      <c r="H23" s="364">
        <v>0</v>
      </c>
      <c r="I23" s="681">
        <f t="shared" si="1"/>
        <v>589375.49</v>
      </c>
      <c r="J23" s="682"/>
      <c r="K23" s="364">
        <v>-219786.52000000002</v>
      </c>
      <c r="L23" s="364">
        <v>-65725.709999999992</v>
      </c>
      <c r="M23" s="364"/>
      <c r="N23" s="364">
        <v>0</v>
      </c>
      <c r="O23" s="379">
        <v>0</v>
      </c>
      <c r="P23" s="681">
        <f t="shared" si="2"/>
        <v>-285512.23</v>
      </c>
      <c r="Q23" s="668">
        <f t="shared" si="0"/>
        <v>303863.26</v>
      </c>
      <c r="R23" s="664">
        <v>1915</v>
      </c>
      <c r="U23" s="683"/>
    </row>
    <row r="24" spans="1:21" x14ac:dyDescent="0.2">
      <c r="A24" s="680">
        <v>5</v>
      </c>
      <c r="B24" s="375" t="s">
        <v>680</v>
      </c>
      <c r="C24" s="376" t="s">
        <v>47</v>
      </c>
      <c r="D24" s="664" t="s">
        <v>748</v>
      </c>
      <c r="E24" s="664" t="s">
        <v>1088</v>
      </c>
      <c r="F24" s="364">
        <v>1900473.49</v>
      </c>
      <c r="G24" s="364">
        <v>23457.050000000047</v>
      </c>
      <c r="H24" s="364">
        <v>0</v>
      </c>
      <c r="I24" s="681">
        <f t="shared" si="1"/>
        <v>1923930.54</v>
      </c>
      <c r="J24" s="682"/>
      <c r="K24" s="364">
        <v>-1064101.02</v>
      </c>
      <c r="L24" s="364">
        <v>-295229.49</v>
      </c>
      <c r="M24" s="364"/>
      <c r="N24" s="364">
        <v>0</v>
      </c>
      <c r="O24" s="379">
        <v>0</v>
      </c>
      <c r="P24" s="681">
        <f t="shared" si="2"/>
        <v>-1359330.51</v>
      </c>
      <c r="Q24" s="668">
        <f t="shared" si="0"/>
        <v>564600.03</v>
      </c>
      <c r="R24" s="664">
        <v>1920</v>
      </c>
      <c r="U24" s="683"/>
    </row>
    <row r="25" spans="1:21" x14ac:dyDescent="0.2">
      <c r="A25" s="684" t="s">
        <v>1095</v>
      </c>
      <c r="B25" s="375" t="s">
        <v>681</v>
      </c>
      <c r="C25" s="376" t="s">
        <v>48</v>
      </c>
      <c r="D25" s="664" t="s">
        <v>749</v>
      </c>
      <c r="E25" s="664" t="s">
        <v>1088</v>
      </c>
      <c r="F25" s="364">
        <v>7839618.129999999</v>
      </c>
      <c r="G25" s="364">
        <v>19770.649999999907</v>
      </c>
      <c r="H25" s="364">
        <v>-511009.48</v>
      </c>
      <c r="I25" s="681">
        <f t="shared" si="1"/>
        <v>7348379.2999999989</v>
      </c>
      <c r="J25" s="682"/>
      <c r="K25" s="364">
        <v>-235806.43</v>
      </c>
      <c r="L25" s="364">
        <v>-952912.57</v>
      </c>
      <c r="M25" s="364"/>
      <c r="N25" s="364">
        <v>0</v>
      </c>
      <c r="O25" s="379">
        <v>396411.89</v>
      </c>
      <c r="P25" s="681">
        <f t="shared" si="2"/>
        <v>-792307.11</v>
      </c>
      <c r="Q25" s="364">
        <f t="shared" si="0"/>
        <v>6556072.1899999985</v>
      </c>
      <c r="R25" s="664">
        <v>1930</v>
      </c>
      <c r="U25" s="683"/>
    </row>
    <row r="26" spans="1:21" x14ac:dyDescent="0.2">
      <c r="A26" s="680">
        <v>10</v>
      </c>
      <c r="B26" s="375" t="s">
        <v>682</v>
      </c>
      <c r="C26" s="376" t="s">
        <v>49</v>
      </c>
      <c r="D26" s="664" t="s">
        <v>749</v>
      </c>
      <c r="E26" s="664" t="s">
        <v>1088</v>
      </c>
      <c r="F26" s="364">
        <v>178302.14</v>
      </c>
      <c r="G26" s="364">
        <v>0</v>
      </c>
      <c r="H26" s="364">
        <v>0</v>
      </c>
      <c r="I26" s="681">
        <f t="shared" si="1"/>
        <v>178302.14</v>
      </c>
      <c r="J26" s="682"/>
      <c r="K26" s="364">
        <v>-80942.260000000009</v>
      </c>
      <c r="L26" s="364">
        <v>-18776.060000000001</v>
      </c>
      <c r="M26" s="364"/>
      <c r="N26" s="364">
        <v>0</v>
      </c>
      <c r="O26" s="379">
        <v>0</v>
      </c>
      <c r="P26" s="681">
        <f t="shared" si="2"/>
        <v>-99718.32</v>
      </c>
      <c r="Q26" s="364">
        <f t="shared" si="0"/>
        <v>78583.820000000007</v>
      </c>
      <c r="R26" s="664">
        <v>1935</v>
      </c>
      <c r="U26" s="683"/>
    </row>
    <row r="27" spans="1:21" x14ac:dyDescent="0.2">
      <c r="A27" s="680">
        <v>10</v>
      </c>
      <c r="B27" s="375" t="s">
        <v>683</v>
      </c>
      <c r="C27" s="376" t="s">
        <v>684</v>
      </c>
      <c r="D27" s="664" t="s">
        <v>749</v>
      </c>
      <c r="E27" s="664" t="s">
        <v>1088</v>
      </c>
      <c r="F27" s="364">
        <v>1490077.07</v>
      </c>
      <c r="G27" s="364">
        <v>111801.37999999989</v>
      </c>
      <c r="H27" s="364">
        <v>0</v>
      </c>
      <c r="I27" s="681">
        <f t="shared" si="1"/>
        <v>1601878.45</v>
      </c>
      <c r="J27" s="682"/>
      <c r="K27" s="364">
        <v>-531515.57999999996</v>
      </c>
      <c r="L27" s="364">
        <v>-178379</v>
      </c>
      <c r="M27" s="364"/>
      <c r="N27" s="364">
        <v>0</v>
      </c>
      <c r="O27" s="379">
        <v>0</v>
      </c>
      <c r="P27" s="681">
        <f t="shared" si="2"/>
        <v>-709894.58</v>
      </c>
      <c r="Q27" s="364">
        <f t="shared" si="0"/>
        <v>891983.87</v>
      </c>
      <c r="R27" s="664">
        <v>1940</v>
      </c>
      <c r="U27" s="683"/>
    </row>
    <row r="28" spans="1:21" x14ac:dyDescent="0.2">
      <c r="A28" s="680">
        <v>10</v>
      </c>
      <c r="B28" s="375" t="s">
        <v>685</v>
      </c>
      <c r="C28" s="376" t="s">
        <v>686</v>
      </c>
      <c r="D28" s="664" t="s">
        <v>751</v>
      </c>
      <c r="E28" s="664" t="s">
        <v>1088</v>
      </c>
      <c r="F28" s="364">
        <v>1611784.92</v>
      </c>
      <c r="G28" s="364">
        <v>0</v>
      </c>
      <c r="H28" s="364">
        <v>0</v>
      </c>
      <c r="I28" s="681">
        <f t="shared" si="1"/>
        <v>1611784.92</v>
      </c>
      <c r="J28" s="682"/>
      <c r="K28" s="364">
        <v>-555089.72000000009</v>
      </c>
      <c r="L28" s="364">
        <v>-178449.7</v>
      </c>
      <c r="M28" s="364"/>
      <c r="N28" s="364">
        <v>0</v>
      </c>
      <c r="O28" s="379">
        <v>0</v>
      </c>
      <c r="P28" s="681">
        <f t="shared" si="2"/>
        <v>-733539.42000000016</v>
      </c>
      <c r="Q28" s="364">
        <f t="shared" si="0"/>
        <v>878245.49999999977</v>
      </c>
      <c r="R28" s="664">
        <v>1955</v>
      </c>
      <c r="U28" s="683"/>
    </row>
    <row r="29" spans="1:21" x14ac:dyDescent="0.2">
      <c r="A29" s="680">
        <v>10</v>
      </c>
      <c r="B29" s="375" t="s">
        <v>687</v>
      </c>
      <c r="C29" s="376" t="s">
        <v>688</v>
      </c>
      <c r="D29" s="664" t="s">
        <v>751</v>
      </c>
      <c r="E29" s="664" t="s">
        <v>1088</v>
      </c>
      <c r="F29" s="364">
        <v>57637.25</v>
      </c>
      <c r="G29" s="364">
        <v>0</v>
      </c>
      <c r="H29" s="364">
        <v>0</v>
      </c>
      <c r="I29" s="681">
        <f t="shared" si="1"/>
        <v>57637.25</v>
      </c>
      <c r="J29" s="682"/>
      <c r="K29" s="364">
        <v>-35173</v>
      </c>
      <c r="L29" s="364">
        <v>0</v>
      </c>
      <c r="M29" s="364"/>
      <c r="N29" s="364">
        <v>0</v>
      </c>
      <c r="O29" s="379">
        <v>0</v>
      </c>
      <c r="P29" s="681">
        <f t="shared" si="2"/>
        <v>-35173</v>
      </c>
      <c r="Q29" s="364">
        <f t="shared" si="0"/>
        <v>22464.25</v>
      </c>
      <c r="R29" s="664">
        <v>1955</v>
      </c>
      <c r="U29" s="683"/>
    </row>
    <row r="30" spans="1:21" x14ac:dyDescent="0.2">
      <c r="A30" s="680"/>
      <c r="B30" s="375" t="s">
        <v>687</v>
      </c>
      <c r="C30" s="376" t="s">
        <v>688</v>
      </c>
      <c r="D30" s="664" t="s">
        <v>751</v>
      </c>
      <c r="E30" s="664" t="s">
        <v>1088</v>
      </c>
      <c r="F30" s="364"/>
      <c r="G30" s="364"/>
      <c r="H30" s="364"/>
      <c r="I30" s="681">
        <f t="shared" si="1"/>
        <v>0</v>
      </c>
      <c r="J30" s="682"/>
      <c r="K30" s="364">
        <v>4132.09</v>
      </c>
      <c r="L30" s="364">
        <v>-4132.09</v>
      </c>
      <c r="M30" s="364"/>
      <c r="N30" s="364"/>
      <c r="O30" s="379"/>
      <c r="P30" s="681">
        <f t="shared" si="2"/>
        <v>0</v>
      </c>
      <c r="Q30" s="364">
        <f t="shared" si="0"/>
        <v>0</v>
      </c>
      <c r="R30" s="664">
        <v>1960</v>
      </c>
      <c r="U30" s="683"/>
    </row>
    <row r="31" spans="1:21" x14ac:dyDescent="0.2">
      <c r="A31" s="684" t="s">
        <v>1096</v>
      </c>
      <c r="B31" s="375" t="s">
        <v>689</v>
      </c>
      <c r="C31" s="376" t="s">
        <v>690</v>
      </c>
      <c r="D31" s="664" t="s">
        <v>751</v>
      </c>
      <c r="E31" s="664" t="s">
        <v>1088</v>
      </c>
      <c r="F31" s="364">
        <v>2847268.92</v>
      </c>
      <c r="G31" s="364">
        <v>184948.64999999991</v>
      </c>
      <c r="H31" s="364">
        <v>0</v>
      </c>
      <c r="I31" s="681">
        <f t="shared" si="1"/>
        <v>3032217.57</v>
      </c>
      <c r="J31" s="682"/>
      <c r="K31" s="364">
        <v>-729383.62</v>
      </c>
      <c r="L31" s="364">
        <v>-264018.92000000004</v>
      </c>
      <c r="M31" s="364"/>
      <c r="N31" s="364">
        <v>0</v>
      </c>
      <c r="O31" s="379">
        <v>0</v>
      </c>
      <c r="P31" s="681">
        <f t="shared" si="2"/>
        <v>-993402.54</v>
      </c>
      <c r="Q31" s="364">
        <f t="shared" si="0"/>
        <v>2038815.0299999998</v>
      </c>
      <c r="R31" s="664">
        <v>1980</v>
      </c>
      <c r="U31" s="683"/>
    </row>
    <row r="32" spans="1:21" x14ac:dyDescent="0.2">
      <c r="A32" s="680" t="s">
        <v>1089</v>
      </c>
      <c r="B32" s="375" t="s">
        <v>697</v>
      </c>
      <c r="C32" s="376" t="s">
        <v>698</v>
      </c>
      <c r="D32" s="664" t="s">
        <v>754</v>
      </c>
      <c r="E32" s="664" t="s">
        <v>1097</v>
      </c>
      <c r="F32" s="364">
        <v>-28195726.440000001</v>
      </c>
      <c r="G32" s="364">
        <v>-7594333.2699999996</v>
      </c>
      <c r="H32" s="379">
        <v>0</v>
      </c>
      <c r="I32" s="681">
        <f t="shared" si="1"/>
        <v>-35790059.710000001</v>
      </c>
      <c r="J32" s="682"/>
      <c r="K32" s="364">
        <v>1068400.55</v>
      </c>
      <c r="L32" s="364">
        <v>611056.43999999994</v>
      </c>
      <c r="M32" s="364"/>
      <c r="N32" s="364">
        <v>30133.51</v>
      </c>
      <c r="O32" s="379">
        <v>0</v>
      </c>
      <c r="P32" s="681">
        <f t="shared" si="2"/>
        <v>1709590.5</v>
      </c>
      <c r="Q32" s="364">
        <f t="shared" si="0"/>
        <v>-34080469.210000001</v>
      </c>
      <c r="R32" s="664">
        <v>2440</v>
      </c>
      <c r="U32" s="683"/>
    </row>
    <row r="33" spans="1:21" x14ac:dyDescent="0.2">
      <c r="A33" s="680" t="s">
        <v>1089</v>
      </c>
      <c r="B33" s="375" t="s">
        <v>699</v>
      </c>
      <c r="C33" s="376" t="s">
        <v>700</v>
      </c>
      <c r="D33" s="664" t="s">
        <v>754</v>
      </c>
      <c r="E33" s="664" t="s">
        <v>1097</v>
      </c>
      <c r="F33" s="364">
        <v>-15537723.539999997</v>
      </c>
      <c r="G33" s="364">
        <v>-2455873.33</v>
      </c>
      <c r="H33" s="379">
        <v>0</v>
      </c>
      <c r="I33" s="681">
        <f t="shared" si="1"/>
        <v>-17993596.869999997</v>
      </c>
      <c r="J33" s="682"/>
      <c r="K33" s="364">
        <v>814478.48</v>
      </c>
      <c r="L33" s="364">
        <v>376310.75</v>
      </c>
      <c r="M33" s="364"/>
      <c r="N33" s="364">
        <v>24403.170000000002</v>
      </c>
      <c r="O33" s="379">
        <v>0</v>
      </c>
      <c r="P33" s="681">
        <f t="shared" si="2"/>
        <v>1215192.3999999999</v>
      </c>
      <c r="Q33" s="364">
        <f t="shared" si="0"/>
        <v>-16778404.469999999</v>
      </c>
      <c r="R33" s="664">
        <v>2440</v>
      </c>
      <c r="U33" s="683"/>
    </row>
    <row r="34" spans="1:21" x14ac:dyDescent="0.2">
      <c r="A34" s="680"/>
      <c r="B34" s="375" t="s">
        <v>760</v>
      </c>
      <c r="C34" s="376" t="s">
        <v>761</v>
      </c>
      <c r="D34" s="664" t="s">
        <v>762</v>
      </c>
      <c r="E34" s="664" t="s">
        <v>1088</v>
      </c>
      <c r="F34" s="364">
        <v>0</v>
      </c>
      <c r="G34" s="364">
        <v>0</v>
      </c>
      <c r="H34" s="379">
        <v>0</v>
      </c>
      <c r="I34" s="681">
        <f t="shared" si="1"/>
        <v>0</v>
      </c>
      <c r="J34" s="682"/>
      <c r="K34" s="364"/>
      <c r="L34" s="364">
        <v>0</v>
      </c>
      <c r="M34" s="364"/>
      <c r="N34" s="364">
        <v>0</v>
      </c>
      <c r="O34" s="379">
        <v>0</v>
      </c>
      <c r="P34" s="681">
        <f t="shared" si="2"/>
        <v>0</v>
      </c>
      <c r="Q34" s="364">
        <f t="shared" si="0"/>
        <v>0</v>
      </c>
      <c r="R34" s="664">
        <v>2010</v>
      </c>
      <c r="U34" s="683"/>
    </row>
    <row r="35" spans="1:21" x14ac:dyDescent="0.2">
      <c r="A35" s="680"/>
      <c r="B35" s="375" t="s">
        <v>691</v>
      </c>
      <c r="C35" s="376" t="s">
        <v>67</v>
      </c>
      <c r="D35" s="664" t="s">
        <v>692</v>
      </c>
      <c r="E35" s="664" t="s">
        <v>1088</v>
      </c>
      <c r="F35" s="364">
        <v>4731252.2300000004</v>
      </c>
      <c r="G35" s="364">
        <v>0</v>
      </c>
      <c r="H35" s="379">
        <v>0</v>
      </c>
      <c r="I35" s="681">
        <f t="shared" si="1"/>
        <v>4731252.2300000004</v>
      </c>
      <c r="J35" s="682"/>
      <c r="K35" s="364">
        <v>0</v>
      </c>
      <c r="L35" s="364">
        <v>0</v>
      </c>
      <c r="M35" s="364"/>
      <c r="N35" s="364">
        <v>0</v>
      </c>
      <c r="O35" s="379">
        <v>0</v>
      </c>
      <c r="P35" s="685">
        <f t="shared" si="2"/>
        <v>0</v>
      </c>
      <c r="Q35" s="364">
        <f t="shared" si="0"/>
        <v>4731252.2300000004</v>
      </c>
      <c r="R35" s="664">
        <v>2040</v>
      </c>
      <c r="U35" s="683"/>
    </row>
    <row r="36" spans="1:21" x14ac:dyDescent="0.2">
      <c r="A36" s="680"/>
      <c r="B36" s="375" t="s">
        <v>693</v>
      </c>
      <c r="C36" s="376" t="s">
        <v>694</v>
      </c>
      <c r="D36" s="664" t="s">
        <v>759</v>
      </c>
      <c r="E36" s="664" t="s">
        <v>1088</v>
      </c>
      <c r="F36" s="364">
        <v>6491351.8399999961</v>
      </c>
      <c r="G36" s="364">
        <v>3359832.5500000003</v>
      </c>
      <c r="H36" s="379">
        <v>0</v>
      </c>
      <c r="I36" s="681">
        <f t="shared" si="1"/>
        <v>9851184.3899999969</v>
      </c>
      <c r="J36" s="682"/>
      <c r="K36" s="379">
        <v>0</v>
      </c>
      <c r="L36" s="379">
        <v>0</v>
      </c>
      <c r="M36" s="379"/>
      <c r="N36" s="379">
        <v>0</v>
      </c>
      <c r="O36" s="379">
        <v>0</v>
      </c>
      <c r="P36" s="685">
        <f t="shared" si="2"/>
        <v>0</v>
      </c>
      <c r="Q36" s="668">
        <f t="shared" si="0"/>
        <v>9851184.3899999969</v>
      </c>
      <c r="R36" s="664">
        <v>2055</v>
      </c>
      <c r="U36" s="683"/>
    </row>
    <row r="37" spans="1:21" x14ac:dyDescent="0.2">
      <c r="F37" s="377"/>
      <c r="G37" s="377"/>
      <c r="H37" s="377"/>
      <c r="I37" s="681"/>
      <c r="J37" s="378"/>
      <c r="K37" s="377"/>
      <c r="L37" s="686"/>
      <c r="M37" s="686"/>
      <c r="N37" s="686"/>
      <c r="O37" s="377"/>
      <c r="P37" s="681"/>
    </row>
    <row r="38" spans="1:21" s="674" customFormat="1" ht="13.5" thickBot="1" x14ac:dyDescent="0.25">
      <c r="B38" s="687" t="s">
        <v>258</v>
      </c>
      <c r="C38" s="687"/>
      <c r="D38" s="687"/>
      <c r="E38" s="687"/>
      <c r="F38" s="688">
        <f>SUM(F7:F37)</f>
        <v>392770080.54999995</v>
      </c>
      <c r="G38" s="688">
        <f>SUM(G7:G37)</f>
        <v>30648331.880000021</v>
      </c>
      <c r="H38" s="688">
        <f>SUM(H7:H37)</f>
        <v>-2733098.27</v>
      </c>
      <c r="I38" s="688">
        <f>SUM(I7:I37)</f>
        <v>420685314.16000003</v>
      </c>
      <c r="J38" s="688"/>
      <c r="K38" s="688">
        <f t="shared" ref="K38:Q38" si="3">SUM(K7:K37)</f>
        <v>-38405786.286000006</v>
      </c>
      <c r="L38" s="688">
        <f t="shared" si="3"/>
        <v>-15863676.679071428</v>
      </c>
      <c r="M38" s="688">
        <f t="shared" si="3"/>
        <v>0</v>
      </c>
      <c r="N38" s="688">
        <f t="shared" si="3"/>
        <v>-150948.01999999999</v>
      </c>
      <c r="O38" s="688">
        <f t="shared" si="3"/>
        <v>1489660.19</v>
      </c>
      <c r="P38" s="688">
        <f t="shared" si="3"/>
        <v>-52930750.795071431</v>
      </c>
      <c r="Q38" s="688">
        <f t="shared" si="3"/>
        <v>367754563.3649286</v>
      </c>
    </row>
    <row r="39" spans="1:21" ht="14.25" customHeight="1" thickTop="1" x14ac:dyDescent="0.2">
      <c r="Q39" s="379"/>
    </row>
  </sheetData>
  <autoFilter ref="A6:R36" xr:uid="{B767265C-2277-42DE-AD6A-BD7119DD9251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DDCF-233F-44AD-8DCE-203CDB685AB3}">
  <dimension ref="A1:M43"/>
  <sheetViews>
    <sheetView workbookViewId="0">
      <selection activeCell="E16" sqref="E16"/>
    </sheetView>
  </sheetViews>
  <sheetFormatPr defaultColWidth="8.7109375" defaultRowHeight="12.75" x14ac:dyDescent="0.2"/>
  <cols>
    <col min="1" max="1" width="8.7109375" style="392"/>
    <col min="2" max="2" width="32.42578125" style="392" bestFit="1" customWidth="1"/>
    <col min="3" max="3" width="19.140625" style="392" bestFit="1" customWidth="1"/>
    <col min="4" max="4" width="15.140625" style="392" bestFit="1" customWidth="1"/>
    <col min="5" max="5" width="13.140625" style="392" bestFit="1" customWidth="1"/>
    <col min="6" max="6" width="14.85546875" style="392" bestFit="1" customWidth="1"/>
    <col min="7" max="7" width="8.7109375" style="392"/>
    <col min="8" max="8" width="18.140625" style="392" bestFit="1" customWidth="1"/>
    <col min="9" max="9" width="14.140625" style="392" bestFit="1" customWidth="1"/>
    <col min="10" max="10" width="12.28515625" style="392" bestFit="1" customWidth="1"/>
    <col min="11" max="11" width="17" style="392" bestFit="1" customWidth="1"/>
    <col min="12" max="12" width="14.5703125" style="392" bestFit="1" customWidth="1"/>
    <col min="13" max="16384" width="8.7109375" style="392"/>
  </cols>
  <sheetData>
    <row r="1" spans="1:13" ht="18.75" x14ac:dyDescent="0.3">
      <c r="A1" s="354" t="s">
        <v>639</v>
      </c>
      <c r="B1" s="355"/>
      <c r="C1" s="356"/>
      <c r="D1" s="356"/>
      <c r="E1" s="356"/>
      <c r="F1" s="356"/>
      <c r="G1" s="356"/>
      <c r="H1" s="356"/>
      <c r="I1" s="356"/>
      <c r="J1" s="356"/>
      <c r="K1" s="356"/>
      <c r="L1" s="357"/>
    </row>
    <row r="2" spans="1:13" ht="18.75" x14ac:dyDescent="0.3">
      <c r="A2" s="355" t="s">
        <v>640</v>
      </c>
      <c r="B2" s="355"/>
      <c r="C2" s="358"/>
      <c r="D2" s="359"/>
      <c r="E2" s="360"/>
      <c r="F2" s="360"/>
      <c r="G2" s="360"/>
      <c r="H2" s="360" t="s">
        <v>641</v>
      </c>
      <c r="I2" s="360"/>
      <c r="J2" s="360"/>
      <c r="K2" s="360"/>
      <c r="L2" s="361"/>
    </row>
    <row r="3" spans="1:13" ht="18.75" x14ac:dyDescent="0.3">
      <c r="A3" s="362" t="s">
        <v>642</v>
      </c>
      <c r="B3" s="363"/>
      <c r="C3" s="364"/>
      <c r="D3" s="364"/>
      <c r="E3" s="364"/>
      <c r="F3" s="364"/>
      <c r="G3" s="364"/>
      <c r="H3" s="365"/>
      <c r="I3" s="365"/>
      <c r="J3" s="365"/>
      <c r="K3" s="365"/>
      <c r="L3" s="365"/>
    </row>
    <row r="4" spans="1:13" x14ac:dyDescent="0.2">
      <c r="A4" s="366"/>
      <c r="B4" s="361"/>
      <c r="C4" s="367"/>
      <c r="D4" s="367"/>
      <c r="E4" s="367"/>
      <c r="F4" s="367"/>
      <c r="G4" s="367"/>
      <c r="H4" s="367"/>
      <c r="I4" s="367"/>
      <c r="J4" s="367"/>
      <c r="K4" s="367"/>
      <c r="L4" s="361"/>
    </row>
    <row r="5" spans="1:13" ht="25.5" x14ac:dyDescent="0.2">
      <c r="A5" s="368"/>
      <c r="B5" s="368"/>
      <c r="C5" s="369" t="s">
        <v>643</v>
      </c>
      <c r="D5" s="369" t="s">
        <v>644</v>
      </c>
      <c r="E5" s="369" t="s">
        <v>645</v>
      </c>
      <c r="F5" s="369" t="s">
        <v>643</v>
      </c>
      <c r="G5" s="369"/>
      <c r="H5" s="369" t="s">
        <v>646</v>
      </c>
      <c r="I5" s="369" t="s">
        <v>647</v>
      </c>
      <c r="J5" s="369" t="s">
        <v>648</v>
      </c>
      <c r="K5" s="369" t="s">
        <v>646</v>
      </c>
      <c r="L5" s="370" t="s">
        <v>649</v>
      </c>
      <c r="M5" s="676" t="s">
        <v>1080</v>
      </c>
    </row>
    <row r="6" spans="1:13" x14ac:dyDescent="0.2">
      <c r="A6" s="371" t="s">
        <v>650</v>
      </c>
      <c r="B6" s="371" t="s">
        <v>651</v>
      </c>
      <c r="C6" s="372" t="s">
        <v>652</v>
      </c>
      <c r="D6" s="373" t="s">
        <v>653</v>
      </c>
      <c r="E6" s="373" t="str">
        <f>+D6</f>
        <v>YTD</v>
      </c>
      <c r="F6" s="372" t="s">
        <v>654</v>
      </c>
      <c r="G6" s="372"/>
      <c r="H6" s="372" t="str">
        <f>+C6</f>
        <v>01/01/2016</v>
      </c>
      <c r="I6" s="373" t="str">
        <f>D6</f>
        <v>YTD</v>
      </c>
      <c r="J6" s="372" t="s">
        <v>645</v>
      </c>
      <c r="K6" s="372" t="str">
        <f>+F6</f>
        <v>12/31/2016</v>
      </c>
      <c r="L6" s="374" t="str">
        <f>+F6</f>
        <v>12/31/2016</v>
      </c>
    </row>
    <row r="7" spans="1:13" x14ac:dyDescent="0.2">
      <c r="A7" s="375" t="s">
        <v>655</v>
      </c>
      <c r="B7" s="376" t="s">
        <v>30</v>
      </c>
      <c r="C7" s="377">
        <v>8146891.6399999997</v>
      </c>
      <c r="D7" s="377">
        <v>-725916.92999999993</v>
      </c>
      <c r="F7" s="377">
        <f>SUM(C7:D7)</f>
        <v>7420974.71</v>
      </c>
      <c r="G7" s="378"/>
      <c r="H7" s="379"/>
      <c r="I7" s="380">
        <v>0</v>
      </c>
      <c r="J7" s="380">
        <v>0</v>
      </c>
      <c r="K7" s="380">
        <f>SUM(H7:J7)</f>
        <v>0</v>
      </c>
      <c r="L7" s="381">
        <f>+F7+K7</f>
        <v>7420974.71</v>
      </c>
      <c r="M7" s="392">
        <v>1805</v>
      </c>
    </row>
    <row r="8" spans="1:13" x14ac:dyDescent="0.2">
      <c r="A8" s="375" t="s">
        <v>656</v>
      </c>
      <c r="B8" s="376" t="s">
        <v>657</v>
      </c>
      <c r="C8" s="377">
        <v>1472227.32</v>
      </c>
      <c r="D8" s="377">
        <v>99398.989999999991</v>
      </c>
      <c r="E8" s="377">
        <v>0</v>
      </c>
      <c r="F8" s="377">
        <f t="shared" ref="F8:F33" si="0">SUM(C8:E8)</f>
        <v>1571626.31</v>
      </c>
      <c r="G8" s="378"/>
      <c r="H8" s="377"/>
      <c r="I8" s="377">
        <v>0</v>
      </c>
      <c r="J8" s="380">
        <v>0</v>
      </c>
      <c r="K8" s="380">
        <f t="shared" ref="K8:K33" si="1">SUM(H8:J8)</f>
        <v>0</v>
      </c>
      <c r="L8" s="381">
        <f t="shared" ref="L8:L33" si="2">+F8+K8</f>
        <v>1571626.31</v>
      </c>
      <c r="M8" s="392">
        <v>1612</v>
      </c>
    </row>
    <row r="9" spans="1:13" x14ac:dyDescent="0.2">
      <c r="A9" s="375" t="s">
        <v>658</v>
      </c>
      <c r="B9" s="376" t="s">
        <v>659</v>
      </c>
      <c r="C9" s="377">
        <v>22560178.789999999</v>
      </c>
      <c r="D9" s="377">
        <v>96446.370000001043</v>
      </c>
      <c r="E9" s="377">
        <v>0</v>
      </c>
      <c r="F9" s="377">
        <f t="shared" si="0"/>
        <v>22656625.16</v>
      </c>
      <c r="G9" s="378"/>
      <c r="H9" s="377">
        <v>-1631245.72</v>
      </c>
      <c r="I9" s="377">
        <v>-851286.55</v>
      </c>
      <c r="J9" s="380">
        <v>0</v>
      </c>
      <c r="K9" s="380">
        <f t="shared" si="1"/>
        <v>-2482532.27</v>
      </c>
      <c r="L9" s="381">
        <f t="shared" si="2"/>
        <v>20174092.890000001</v>
      </c>
      <c r="M9" s="392">
        <v>1808</v>
      </c>
    </row>
    <row r="10" spans="1:13" x14ac:dyDescent="0.2">
      <c r="A10" s="375" t="s">
        <v>660</v>
      </c>
      <c r="B10" s="376" t="s">
        <v>661</v>
      </c>
      <c r="C10" s="377">
        <v>11812790.460000001</v>
      </c>
      <c r="D10" s="377">
        <v>661.70999999903142</v>
      </c>
      <c r="E10" s="377">
        <v>0</v>
      </c>
      <c r="F10" s="377">
        <f t="shared" si="0"/>
        <v>11813452.17</v>
      </c>
      <c r="G10" s="378"/>
      <c r="H10" s="377">
        <v>-1343826.1660000002</v>
      </c>
      <c r="I10" s="377">
        <v>-626613.28999999992</v>
      </c>
      <c r="J10" s="380">
        <v>0</v>
      </c>
      <c r="K10" s="380">
        <f t="shared" si="1"/>
        <v>-1970439.4560000002</v>
      </c>
      <c r="L10" s="381">
        <f t="shared" si="2"/>
        <v>9843012.7139999997</v>
      </c>
      <c r="M10" s="392">
        <v>1815</v>
      </c>
    </row>
    <row r="11" spans="1:13" x14ac:dyDescent="0.2">
      <c r="A11" s="375" t="s">
        <v>662</v>
      </c>
      <c r="B11" s="376" t="s">
        <v>663</v>
      </c>
      <c r="C11" s="377">
        <v>7587520.8200000003</v>
      </c>
      <c r="D11" s="377">
        <v>1222248.8200000003</v>
      </c>
      <c r="E11" s="377">
        <v>0</v>
      </c>
      <c r="F11" s="377">
        <f t="shared" si="0"/>
        <v>8809769.6400000006</v>
      </c>
      <c r="G11" s="378"/>
      <c r="H11" s="377">
        <v>-419589.84</v>
      </c>
      <c r="I11" s="377">
        <v>-243757.53999999998</v>
      </c>
      <c r="J11" s="380">
        <v>0</v>
      </c>
      <c r="K11" s="380">
        <f t="shared" si="1"/>
        <v>-663347.38</v>
      </c>
      <c r="L11" s="381">
        <f t="shared" si="2"/>
        <v>8146422.2600000007</v>
      </c>
      <c r="M11" s="392">
        <v>1820</v>
      </c>
    </row>
    <row r="12" spans="1:13" x14ac:dyDescent="0.2">
      <c r="A12" s="375" t="s">
        <v>664</v>
      </c>
      <c r="B12" s="376" t="s">
        <v>36</v>
      </c>
      <c r="C12" s="377">
        <v>24717728.720000003</v>
      </c>
      <c r="D12" s="377">
        <v>4310092.7899999963</v>
      </c>
      <c r="E12" s="377">
        <v>-130398.72</v>
      </c>
      <c r="F12" s="377">
        <f t="shared" si="0"/>
        <v>28897422.789999999</v>
      </c>
      <c r="G12" s="378"/>
      <c r="H12" s="377">
        <v>-726008.86999999976</v>
      </c>
      <c r="I12" s="377">
        <v>-755934.29</v>
      </c>
      <c r="J12" s="379">
        <v>91106.6</v>
      </c>
      <c r="K12" s="380">
        <f t="shared" si="1"/>
        <v>-1390836.5599999996</v>
      </c>
      <c r="L12" s="381">
        <f t="shared" si="2"/>
        <v>27506586.23</v>
      </c>
      <c r="M12" s="392">
        <v>1830</v>
      </c>
    </row>
    <row r="13" spans="1:13" x14ac:dyDescent="0.2">
      <c r="A13" s="375" t="s">
        <v>665</v>
      </c>
      <c r="B13" s="376" t="s">
        <v>666</v>
      </c>
      <c r="C13" s="377">
        <v>33705478.700000003</v>
      </c>
      <c r="D13" s="377">
        <v>4036975.0999999973</v>
      </c>
      <c r="E13" s="377">
        <v>-148055.73000000001</v>
      </c>
      <c r="F13" s="377">
        <f t="shared" si="0"/>
        <v>37594398.07</v>
      </c>
      <c r="G13" s="378"/>
      <c r="H13" s="377">
        <v>-887141.64</v>
      </c>
      <c r="I13" s="377">
        <v>-799924.52</v>
      </c>
      <c r="J13" s="379">
        <v>69650.350000000006</v>
      </c>
      <c r="K13" s="380">
        <f t="shared" si="1"/>
        <v>-1617415.81</v>
      </c>
      <c r="L13" s="381">
        <f t="shared" si="2"/>
        <v>35976982.259999998</v>
      </c>
      <c r="M13" s="392">
        <v>1835</v>
      </c>
    </row>
    <row r="14" spans="1:13" x14ac:dyDescent="0.2">
      <c r="A14" s="375" t="s">
        <v>667</v>
      </c>
      <c r="B14" s="376" t="s">
        <v>38</v>
      </c>
      <c r="C14" s="377">
        <v>40935587.119999997</v>
      </c>
      <c r="D14" s="377">
        <v>4793869.049999998</v>
      </c>
      <c r="E14" s="377">
        <v>-4466.6099999999997</v>
      </c>
      <c r="F14" s="377">
        <f t="shared" si="0"/>
        <v>45724989.559999995</v>
      </c>
      <c r="G14" s="378"/>
      <c r="H14" s="377">
        <v>-1375212.4199999997</v>
      </c>
      <c r="I14" s="377">
        <v>-867867.76</v>
      </c>
      <c r="J14" s="379">
        <v>1327.1</v>
      </c>
      <c r="K14" s="380">
        <f t="shared" si="1"/>
        <v>-2241753.0799999996</v>
      </c>
      <c r="L14" s="381">
        <f t="shared" si="2"/>
        <v>43483236.479999997</v>
      </c>
      <c r="M14" s="392">
        <v>1840</v>
      </c>
    </row>
    <row r="15" spans="1:13" x14ac:dyDescent="0.2">
      <c r="A15" s="375" t="s">
        <v>668</v>
      </c>
      <c r="B15" s="376" t="s">
        <v>669</v>
      </c>
      <c r="C15" s="377">
        <v>120514534.05</v>
      </c>
      <c r="D15" s="377">
        <v>8584619.139999995</v>
      </c>
      <c r="E15" s="377">
        <v>-262066.62</v>
      </c>
      <c r="F15" s="377">
        <f t="shared" si="0"/>
        <v>128837086.56999999</v>
      </c>
      <c r="G15" s="378"/>
      <c r="H15" s="377">
        <v>-9303509.9100000001</v>
      </c>
      <c r="I15" s="377">
        <v>-5079838.3100000005</v>
      </c>
      <c r="J15" s="379">
        <v>197168.62000000002</v>
      </c>
      <c r="K15" s="380">
        <f t="shared" si="1"/>
        <v>-14186179.600000001</v>
      </c>
      <c r="L15" s="381">
        <f t="shared" si="2"/>
        <v>114650906.97</v>
      </c>
      <c r="M15" s="392">
        <v>1845</v>
      </c>
    </row>
    <row r="16" spans="1:13" x14ac:dyDescent="0.2">
      <c r="A16" s="375" t="s">
        <v>670</v>
      </c>
      <c r="B16" s="376" t="s">
        <v>40</v>
      </c>
      <c r="C16" s="377">
        <v>39190714.109999999</v>
      </c>
      <c r="D16" s="377">
        <v>4176384.0399999972</v>
      </c>
      <c r="E16" s="377">
        <v>-581898.17000000004</v>
      </c>
      <c r="F16" s="377">
        <f t="shared" si="0"/>
        <v>42785199.979999997</v>
      </c>
      <c r="G16" s="378"/>
      <c r="H16" s="377">
        <v>-1109897.8899999999</v>
      </c>
      <c r="I16" s="377">
        <f>-1255702+0.6</f>
        <v>-1255701.3999999999</v>
      </c>
      <c r="J16" s="382">
        <v>381307.15</v>
      </c>
      <c r="K16" s="380">
        <f t="shared" si="1"/>
        <v>-1984292.1400000001</v>
      </c>
      <c r="L16" s="381">
        <f t="shared" si="2"/>
        <v>40800907.839999996</v>
      </c>
      <c r="M16" s="392">
        <v>1850</v>
      </c>
    </row>
    <row r="17" spans="1:13" x14ac:dyDescent="0.2">
      <c r="A17" s="375" t="s">
        <v>671</v>
      </c>
      <c r="B17" s="376" t="s">
        <v>672</v>
      </c>
      <c r="C17" s="377">
        <v>15407068.619999999</v>
      </c>
      <c r="D17" s="377">
        <v>1170013.5</v>
      </c>
      <c r="E17" s="377">
        <v>0</v>
      </c>
      <c r="F17" s="377">
        <f t="shared" si="0"/>
        <v>16577082.119999999</v>
      </c>
      <c r="G17" s="378"/>
      <c r="H17" s="377">
        <v>-706398.25</v>
      </c>
      <c r="I17" s="377">
        <v>-390596.48</v>
      </c>
      <c r="J17" s="380">
        <v>0</v>
      </c>
      <c r="K17" s="380">
        <f t="shared" si="1"/>
        <v>-1096994.73</v>
      </c>
      <c r="L17" s="381">
        <f t="shared" si="2"/>
        <v>15480087.389999999</v>
      </c>
      <c r="M17" s="392">
        <v>1855</v>
      </c>
    </row>
    <row r="18" spans="1:13" x14ac:dyDescent="0.2">
      <c r="A18" s="375" t="s">
        <v>673</v>
      </c>
      <c r="B18" s="376" t="s">
        <v>42</v>
      </c>
      <c r="C18" s="377">
        <v>36337752.899999999</v>
      </c>
      <c r="D18" s="377">
        <v>-3924622.3599999985</v>
      </c>
      <c r="E18" s="377">
        <v>-539230.04</v>
      </c>
      <c r="F18" s="377">
        <f t="shared" si="0"/>
        <v>31873900.5</v>
      </c>
      <c r="G18" s="378"/>
      <c r="H18" s="377">
        <v>-3562084.5000000005</v>
      </c>
      <c r="I18" s="377">
        <v>-2558489.27</v>
      </c>
      <c r="J18" s="379">
        <v>231366.79</v>
      </c>
      <c r="K18" s="380">
        <f t="shared" si="1"/>
        <v>-5889206.9800000004</v>
      </c>
      <c r="L18" s="381">
        <f t="shared" si="2"/>
        <v>25984693.52</v>
      </c>
      <c r="M18" s="392">
        <v>1860</v>
      </c>
    </row>
    <row r="19" spans="1:13" x14ac:dyDescent="0.2">
      <c r="A19" s="375" t="s">
        <v>674</v>
      </c>
      <c r="B19" s="376" t="s">
        <v>675</v>
      </c>
      <c r="C19" s="377">
        <v>-5937622.04</v>
      </c>
      <c r="D19" s="377">
        <v>5937622.04</v>
      </c>
      <c r="E19" s="377">
        <v>0</v>
      </c>
      <c r="F19" s="377">
        <f t="shared" si="0"/>
        <v>0</v>
      </c>
      <c r="G19" s="378"/>
      <c r="H19" s="377">
        <v>0</v>
      </c>
      <c r="I19" s="377">
        <v>0</v>
      </c>
      <c r="J19" s="380">
        <v>0</v>
      </c>
      <c r="K19" s="380">
        <f t="shared" si="1"/>
        <v>0</v>
      </c>
      <c r="L19" s="381">
        <f t="shared" si="2"/>
        <v>0</v>
      </c>
      <c r="M19" s="392">
        <v>1860</v>
      </c>
    </row>
    <row r="20" spans="1:13" x14ac:dyDescent="0.2">
      <c r="A20" s="375" t="s">
        <v>676</v>
      </c>
      <c r="B20" s="376" t="s">
        <v>677</v>
      </c>
      <c r="C20" s="377">
        <v>227340.99</v>
      </c>
      <c r="D20" s="377">
        <v>0</v>
      </c>
      <c r="E20" s="377">
        <v>0</v>
      </c>
      <c r="F20" s="377">
        <f t="shared" si="0"/>
        <v>227340.99</v>
      </c>
      <c r="G20" s="378"/>
      <c r="H20" s="377">
        <v>-24577.4</v>
      </c>
      <c r="I20" s="377">
        <v>-12288.699999999997</v>
      </c>
      <c r="J20" s="380">
        <v>0</v>
      </c>
      <c r="K20" s="380">
        <f t="shared" si="1"/>
        <v>-36866.1</v>
      </c>
      <c r="L20" s="381">
        <f t="shared" si="2"/>
        <v>190474.88999999998</v>
      </c>
      <c r="M20" s="392">
        <v>1908</v>
      </c>
    </row>
    <row r="21" spans="1:13" x14ac:dyDescent="0.2">
      <c r="A21" s="375" t="s">
        <v>678</v>
      </c>
      <c r="B21" s="376" t="s">
        <v>679</v>
      </c>
      <c r="C21" s="377">
        <v>551992.87</v>
      </c>
      <c r="D21" s="377">
        <v>34462.270000000019</v>
      </c>
      <c r="E21" s="377">
        <v>0</v>
      </c>
      <c r="F21" s="377">
        <f t="shared" si="0"/>
        <v>586455.14</v>
      </c>
      <c r="G21" s="378"/>
      <c r="H21" s="377">
        <v>-149236.80000000005</v>
      </c>
      <c r="I21" s="377">
        <v>-70549.719999999987</v>
      </c>
      <c r="J21" s="380">
        <v>0</v>
      </c>
      <c r="K21" s="380">
        <f t="shared" si="1"/>
        <v>-219786.52000000002</v>
      </c>
      <c r="L21" s="381">
        <f t="shared" si="2"/>
        <v>366668.62</v>
      </c>
      <c r="M21" s="392">
        <v>1915</v>
      </c>
    </row>
    <row r="22" spans="1:13" x14ac:dyDescent="0.2">
      <c r="A22" s="375" t="s">
        <v>680</v>
      </c>
      <c r="B22" s="376" t="s">
        <v>47</v>
      </c>
      <c r="C22" s="377">
        <v>1638238.39</v>
      </c>
      <c r="D22" s="377">
        <v>262235.10000000009</v>
      </c>
      <c r="E22" s="377">
        <v>0</v>
      </c>
      <c r="F22" s="377">
        <f t="shared" si="0"/>
        <v>1900473.49</v>
      </c>
      <c r="G22" s="378"/>
      <c r="H22" s="377">
        <v>-737042.58</v>
      </c>
      <c r="I22" s="377">
        <v>-327058.44000000006</v>
      </c>
      <c r="J22" s="380">
        <v>0</v>
      </c>
      <c r="K22" s="380">
        <f t="shared" si="1"/>
        <v>-1064101.02</v>
      </c>
      <c r="L22" s="381">
        <f t="shared" si="2"/>
        <v>836372.47</v>
      </c>
      <c r="M22" s="392">
        <v>1920</v>
      </c>
    </row>
    <row r="23" spans="1:13" x14ac:dyDescent="0.2">
      <c r="A23" s="375" t="s">
        <v>681</v>
      </c>
      <c r="B23" s="376" t="s">
        <v>48</v>
      </c>
      <c r="C23" s="377">
        <v>8683600.3399999999</v>
      </c>
      <c r="D23" s="377">
        <v>77087.920000000158</v>
      </c>
      <c r="E23" s="377">
        <v>-921070.13000000012</v>
      </c>
      <c r="F23" s="377">
        <f t="shared" si="0"/>
        <v>7839618.1299999999</v>
      </c>
      <c r="G23" s="378"/>
      <c r="H23" s="377">
        <v>78641.010000000009</v>
      </c>
      <c r="I23" s="377">
        <v>-1125347.93</v>
      </c>
      <c r="J23" s="379">
        <v>810900.49</v>
      </c>
      <c r="K23" s="380">
        <f t="shared" si="1"/>
        <v>-235806.42999999993</v>
      </c>
      <c r="L23" s="381">
        <f t="shared" si="2"/>
        <v>7603811.7000000002</v>
      </c>
      <c r="M23" s="392">
        <v>1930</v>
      </c>
    </row>
    <row r="24" spans="1:13" x14ac:dyDescent="0.2">
      <c r="A24" s="375" t="s">
        <v>682</v>
      </c>
      <c r="B24" s="376" t="s">
        <v>49</v>
      </c>
      <c r="C24" s="377">
        <v>178302.14</v>
      </c>
      <c r="D24" s="377">
        <v>0</v>
      </c>
      <c r="E24" s="377">
        <v>0</v>
      </c>
      <c r="F24" s="377">
        <f t="shared" si="0"/>
        <v>178302.14</v>
      </c>
      <c r="G24" s="378"/>
      <c r="H24" s="377">
        <v>-62166.200000000012</v>
      </c>
      <c r="I24" s="377">
        <v>-18776.060000000001</v>
      </c>
      <c r="J24" s="380">
        <v>0</v>
      </c>
      <c r="K24" s="380">
        <f t="shared" si="1"/>
        <v>-80942.260000000009</v>
      </c>
      <c r="L24" s="381">
        <f t="shared" si="2"/>
        <v>97359.88</v>
      </c>
      <c r="M24" s="392">
        <v>1935</v>
      </c>
    </row>
    <row r="25" spans="1:13" x14ac:dyDescent="0.2">
      <c r="A25" s="375" t="s">
        <v>683</v>
      </c>
      <c r="B25" s="376" t="s">
        <v>684</v>
      </c>
      <c r="C25" s="377">
        <v>1240069.83</v>
      </c>
      <c r="D25" s="377">
        <v>250007.24</v>
      </c>
      <c r="E25" s="377">
        <v>0</v>
      </c>
      <c r="F25" s="377">
        <f t="shared" si="0"/>
        <v>1490077.07</v>
      </c>
      <c r="G25" s="378"/>
      <c r="H25" s="377">
        <v>-349201.29999999993</v>
      </c>
      <c r="I25" s="377">
        <v>-182314.28000000003</v>
      </c>
      <c r="J25" s="380">
        <v>0</v>
      </c>
      <c r="K25" s="380">
        <f t="shared" si="1"/>
        <v>-531515.57999999996</v>
      </c>
      <c r="L25" s="381">
        <f t="shared" si="2"/>
        <v>958561.49000000011</v>
      </c>
      <c r="M25" s="392">
        <v>1940</v>
      </c>
    </row>
    <row r="26" spans="1:13" x14ac:dyDescent="0.2">
      <c r="A26" s="375" t="s">
        <v>685</v>
      </c>
      <c r="B26" s="376" t="s">
        <v>686</v>
      </c>
      <c r="C26" s="377">
        <v>1606789.73</v>
      </c>
      <c r="D26" s="377">
        <v>4995.1899999999441</v>
      </c>
      <c r="E26" s="377">
        <v>0</v>
      </c>
      <c r="F26" s="377">
        <f t="shared" si="0"/>
        <v>1611784.92</v>
      </c>
      <c r="G26" s="378"/>
      <c r="H26" s="377">
        <v>-369281.09000000008</v>
      </c>
      <c r="I26" s="377">
        <v>-185808.63</v>
      </c>
      <c r="J26" s="380">
        <v>0</v>
      </c>
      <c r="K26" s="380">
        <f t="shared" si="1"/>
        <v>-555089.72000000009</v>
      </c>
      <c r="L26" s="381">
        <f t="shared" si="2"/>
        <v>1056695.1999999997</v>
      </c>
      <c r="M26" s="392">
        <v>1955</v>
      </c>
    </row>
    <row r="27" spans="1:13" x14ac:dyDescent="0.2">
      <c r="A27" s="375" t="s">
        <v>687</v>
      </c>
      <c r="B27" s="376" t="s">
        <v>688</v>
      </c>
      <c r="C27" s="377">
        <v>57637.25</v>
      </c>
      <c r="D27" s="377">
        <v>0</v>
      </c>
      <c r="E27" s="377">
        <v>0</v>
      </c>
      <c r="F27" s="377">
        <f t="shared" si="0"/>
        <v>57637.25</v>
      </c>
      <c r="G27" s="378"/>
      <c r="H27" s="377">
        <v>-26107.58</v>
      </c>
      <c r="I27" s="377">
        <v>-4933.33</v>
      </c>
      <c r="J27" s="380">
        <v>0</v>
      </c>
      <c r="K27" s="380">
        <f t="shared" si="1"/>
        <v>-31040.910000000003</v>
      </c>
      <c r="L27" s="381">
        <f t="shared" si="2"/>
        <v>26596.339999999997</v>
      </c>
      <c r="M27" s="392">
        <v>1955</v>
      </c>
    </row>
    <row r="28" spans="1:13" x14ac:dyDescent="0.2">
      <c r="A28" s="375" t="s">
        <v>689</v>
      </c>
      <c r="B28" s="376" t="s">
        <v>690</v>
      </c>
      <c r="C28" s="377">
        <v>2655209.13</v>
      </c>
      <c r="D28" s="377">
        <v>192059.79000000004</v>
      </c>
      <c r="E28" s="377">
        <v>0</v>
      </c>
      <c r="F28" s="377">
        <f t="shared" si="0"/>
        <v>2847268.92</v>
      </c>
      <c r="G28" s="378"/>
      <c r="H28" s="377">
        <v>-471491.30000000005</v>
      </c>
      <c r="I28" s="377">
        <v>-257892.31999999998</v>
      </c>
      <c r="J28" s="380">
        <v>0</v>
      </c>
      <c r="K28" s="380">
        <f t="shared" si="1"/>
        <v>-729383.62</v>
      </c>
      <c r="L28" s="381">
        <f t="shared" si="2"/>
        <v>2117885.2999999998</v>
      </c>
      <c r="M28" s="392">
        <v>1980</v>
      </c>
    </row>
    <row r="29" spans="1:13" x14ac:dyDescent="0.2">
      <c r="A29" s="375" t="s">
        <v>691</v>
      </c>
      <c r="B29" s="376" t="s">
        <v>692</v>
      </c>
      <c r="C29" s="377">
        <v>3999285.06</v>
      </c>
      <c r="D29" s="377">
        <v>731967.16999999969</v>
      </c>
      <c r="E29" s="377">
        <v>0</v>
      </c>
      <c r="F29" s="377">
        <f t="shared" si="0"/>
        <v>4731252.2299999995</v>
      </c>
      <c r="G29" s="378"/>
      <c r="H29" s="377">
        <v>0</v>
      </c>
      <c r="I29" s="377">
        <v>0</v>
      </c>
      <c r="J29" s="380">
        <v>0</v>
      </c>
      <c r="K29" s="380">
        <f t="shared" si="1"/>
        <v>0</v>
      </c>
      <c r="L29" s="381">
        <f t="shared" si="2"/>
        <v>4731252.2299999995</v>
      </c>
      <c r="M29" s="392">
        <v>2040</v>
      </c>
    </row>
    <row r="30" spans="1:13" x14ac:dyDescent="0.2">
      <c r="A30" s="375" t="s">
        <v>693</v>
      </c>
      <c r="B30" s="376" t="s">
        <v>694</v>
      </c>
      <c r="C30" s="377">
        <v>7915889.1189999999</v>
      </c>
      <c r="D30" s="377">
        <v>0</v>
      </c>
      <c r="E30" s="377">
        <v>-1424537.2789999999</v>
      </c>
      <c r="F30" s="377">
        <f t="shared" si="0"/>
        <v>6491351.8399999999</v>
      </c>
      <c r="G30" s="378"/>
      <c r="H30" s="377">
        <v>0</v>
      </c>
      <c r="I30" s="377">
        <v>0</v>
      </c>
      <c r="J30" s="380">
        <v>0</v>
      </c>
      <c r="K30" s="380">
        <f t="shared" si="1"/>
        <v>0</v>
      </c>
      <c r="L30" s="381">
        <f t="shared" si="2"/>
        <v>6491351.8399999999</v>
      </c>
      <c r="M30" s="392">
        <v>2055</v>
      </c>
    </row>
    <row r="31" spans="1:13" x14ac:dyDescent="0.2">
      <c r="A31" s="375" t="s">
        <v>695</v>
      </c>
      <c r="B31" s="376" t="s">
        <v>696</v>
      </c>
      <c r="C31" s="377">
        <v>23626458.739999998</v>
      </c>
      <c r="D31" s="377">
        <v>352982.09</v>
      </c>
      <c r="E31" s="377">
        <v>0</v>
      </c>
      <c r="F31" s="377">
        <f t="shared" si="0"/>
        <v>23979440.829999998</v>
      </c>
      <c r="G31" s="378"/>
      <c r="H31" s="377">
        <v>-2180381.33</v>
      </c>
      <c r="I31" s="377">
        <v>-1100753.8199999998</v>
      </c>
      <c r="J31" s="380">
        <v>0</v>
      </c>
      <c r="K31" s="380">
        <f t="shared" si="1"/>
        <v>-3281135.15</v>
      </c>
      <c r="L31" s="381">
        <f t="shared" si="2"/>
        <v>20698305.68</v>
      </c>
      <c r="M31" s="392">
        <v>1609</v>
      </c>
    </row>
    <row r="32" spans="1:13" x14ac:dyDescent="0.2">
      <c r="A32" s="375" t="s">
        <v>697</v>
      </c>
      <c r="B32" s="376" t="s">
        <v>698</v>
      </c>
      <c r="C32" s="377">
        <v>-16841290.02</v>
      </c>
      <c r="D32" s="377">
        <v>-11354436.420000002</v>
      </c>
      <c r="E32" s="377">
        <v>0</v>
      </c>
      <c r="F32" s="377">
        <f t="shared" si="0"/>
        <v>-28195726.440000001</v>
      </c>
      <c r="G32" s="378"/>
      <c r="H32" s="377">
        <v>635637.55000000005</v>
      </c>
      <c r="I32" s="377">
        <v>432763</v>
      </c>
      <c r="J32" s="380">
        <v>0</v>
      </c>
      <c r="K32" s="380">
        <f t="shared" si="1"/>
        <v>1068400.55</v>
      </c>
      <c r="L32" s="381">
        <f t="shared" si="2"/>
        <v>-27127325.890000001</v>
      </c>
      <c r="M32" s="392">
        <v>2440</v>
      </c>
    </row>
    <row r="33" spans="1:13" x14ac:dyDescent="0.2">
      <c r="A33" s="375" t="s">
        <v>699</v>
      </c>
      <c r="B33" s="376" t="s">
        <v>700</v>
      </c>
      <c r="C33" s="377">
        <v>-10092379</v>
      </c>
      <c r="D33" s="377">
        <v>-5445344.54</v>
      </c>
      <c r="E33" s="377">
        <v>0</v>
      </c>
      <c r="F33" s="377">
        <f t="shared" si="0"/>
        <v>-15537723.539999999</v>
      </c>
      <c r="G33" s="378"/>
      <c r="H33" s="377">
        <v>511631.48</v>
      </c>
      <c r="I33" s="377">
        <v>302847</v>
      </c>
      <c r="J33" s="380">
        <v>0</v>
      </c>
      <c r="K33" s="380">
        <f t="shared" si="1"/>
        <v>814478.48</v>
      </c>
      <c r="L33" s="381">
        <f t="shared" si="2"/>
        <v>-14723245.059999999</v>
      </c>
      <c r="M33" s="392">
        <v>2440</v>
      </c>
    </row>
    <row r="34" spans="1:13" x14ac:dyDescent="0.2">
      <c r="A34" s="375"/>
      <c r="B34" s="376"/>
      <c r="C34" s="379"/>
      <c r="D34" s="377"/>
      <c r="E34" s="379"/>
      <c r="F34" s="377"/>
      <c r="G34" s="378"/>
      <c r="H34" s="377"/>
      <c r="I34" s="380"/>
      <c r="J34" s="377"/>
      <c r="K34" s="379"/>
      <c r="L34" s="381"/>
    </row>
    <row r="35" spans="1:13" x14ac:dyDescent="0.2">
      <c r="A35" s="366"/>
      <c r="B35" s="361"/>
      <c r="C35" s="377"/>
      <c r="D35" s="377"/>
      <c r="E35" s="379"/>
      <c r="F35" s="377"/>
      <c r="G35" s="378"/>
      <c r="H35" s="377"/>
      <c r="I35" s="380"/>
      <c r="J35" s="377"/>
      <c r="K35" s="379"/>
      <c r="L35" s="357"/>
    </row>
    <row r="36" spans="1:13" ht="13.5" thickBot="1" x14ac:dyDescent="0.25">
      <c r="A36" s="383" t="s">
        <v>258</v>
      </c>
      <c r="B36" s="383"/>
      <c r="C36" s="384">
        <f>SUM(C7:C35)</f>
        <v>381897995.77899998</v>
      </c>
      <c r="D36" s="384">
        <f>SUM(D7:D35)</f>
        <v>14883808.069999982</v>
      </c>
      <c r="E36" s="384">
        <f t="shared" ref="E36:F36" si="3">SUM(E7:E35)</f>
        <v>-4011723.2990000006</v>
      </c>
      <c r="F36" s="384">
        <f t="shared" si="3"/>
        <v>392770080.55000001</v>
      </c>
      <c r="G36" s="385"/>
      <c r="H36" s="384">
        <f>SUM(H7:H35)</f>
        <v>-24208490.745999992</v>
      </c>
      <c r="I36" s="384">
        <f>SUM(I7:I35)</f>
        <v>-15980122.640000002</v>
      </c>
      <c r="J36" s="384">
        <f>SUM(J7:J35)</f>
        <v>1782827.1</v>
      </c>
      <c r="K36" s="384">
        <f>SUM(K7:K35)</f>
        <v>-38405786.286000006</v>
      </c>
      <c r="L36" s="384">
        <f>SUM(L7:L35)</f>
        <v>354364294.26399994</v>
      </c>
    </row>
    <row r="37" spans="1:13" ht="13.5" thickTop="1" x14ac:dyDescent="0.2">
      <c r="B37" s="730" t="s">
        <v>608</v>
      </c>
      <c r="C37" s="386">
        <f>+'BR - 2015'!I2+'BR - 2015'!I50+'BR - 2015'!I81+'BR - 2015'!I83+'BR - 2015'!I89</f>
        <v>381897995.77837753</v>
      </c>
      <c r="H37" s="377">
        <f>+'BR - 2015'!I4+'BR - 2015'!I76+'BR - 2015'!I93</f>
        <v>-24208490.75</v>
      </c>
    </row>
    <row r="38" spans="1:13" x14ac:dyDescent="0.2">
      <c r="B38" s="730" t="s">
        <v>609</v>
      </c>
      <c r="C38" s="386">
        <f>+C36-C37</f>
        <v>6.224513053894043E-4</v>
      </c>
      <c r="H38" s="386">
        <f>+H36-H37</f>
        <v>4.0000081062316895E-3</v>
      </c>
    </row>
    <row r="41" spans="1:13" ht="15" x14ac:dyDescent="0.25">
      <c r="B41" s="392" t="s">
        <v>1109</v>
      </c>
      <c r="C41" s="795" t="e">
        <f>#REF!</f>
        <v>#REF!</v>
      </c>
      <c r="D41" s="795" t="e">
        <f>#REF!</f>
        <v>#REF!</v>
      </c>
      <c r="E41" s="795" t="e">
        <f>#REF!</f>
        <v>#REF!</v>
      </c>
      <c r="F41" s="795" t="e">
        <f>#REF!</f>
        <v>#REF!</v>
      </c>
      <c r="G41" s="795"/>
      <c r="H41" s="795" t="e">
        <f>#REF!</f>
        <v>#REF!</v>
      </c>
      <c r="I41" s="795" t="e">
        <f>#REF!</f>
        <v>#REF!</v>
      </c>
      <c r="J41" s="795" t="e">
        <f>#REF!</f>
        <v>#REF!</v>
      </c>
      <c r="K41" s="795" t="e">
        <f>#REF!</f>
        <v>#REF!</v>
      </c>
      <c r="L41" s="795" t="e">
        <f>#REF!</f>
        <v>#REF!</v>
      </c>
      <c r="M41" s="795"/>
    </row>
    <row r="42" spans="1:13" ht="15" x14ac:dyDescent="0.25">
      <c r="B42" s="392" t="s">
        <v>93</v>
      </c>
      <c r="C42" s="795" t="e">
        <f>C36-C41</f>
        <v>#REF!</v>
      </c>
      <c r="D42" s="795" t="e">
        <f t="shared" ref="D42:F42" si="4">D36-D41</f>
        <v>#REF!</v>
      </c>
      <c r="E42" s="795" t="e">
        <f t="shared" si="4"/>
        <v>#REF!</v>
      </c>
      <c r="F42" s="795" t="e">
        <f t="shared" si="4"/>
        <v>#REF!</v>
      </c>
      <c r="G42" s="795"/>
      <c r="H42" s="795" t="e">
        <f t="shared" ref="H42:L42" si="5">H36-H41</f>
        <v>#REF!</v>
      </c>
      <c r="I42" s="795" t="e">
        <f t="shared" si="5"/>
        <v>#REF!</v>
      </c>
      <c r="J42" s="795" t="e">
        <f t="shared" si="5"/>
        <v>#REF!</v>
      </c>
      <c r="K42" s="795" t="e">
        <f t="shared" si="5"/>
        <v>#REF!</v>
      </c>
      <c r="L42" s="795" t="e">
        <f t="shared" si="5"/>
        <v>#REF!</v>
      </c>
      <c r="M42" s="795"/>
    </row>
    <row r="43" spans="1:13" ht="15" x14ac:dyDescent="0.25">
      <c r="C43" s="795"/>
      <c r="D43" s="795"/>
      <c r="E43" s="795"/>
      <c r="F43" s="795"/>
      <c r="G43" s="795"/>
      <c r="H43" s="795"/>
      <c r="I43" s="795"/>
      <c r="J43" s="795"/>
      <c r="K43" s="795"/>
      <c r="L43" s="795"/>
      <c r="M43" s="79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C246-49CD-49BF-8F0A-277CDF906CC7}">
  <dimension ref="A1:L115"/>
  <sheetViews>
    <sheetView workbookViewId="0">
      <selection activeCell="C35" sqref="C35"/>
    </sheetView>
  </sheetViews>
  <sheetFormatPr defaultColWidth="8.7109375" defaultRowHeight="15" x14ac:dyDescent="0.25"/>
  <cols>
    <col min="1" max="1" width="22.42578125" style="392" bestFit="1" customWidth="1"/>
    <col min="2" max="2" width="8.7109375" style="392"/>
    <col min="3" max="3" width="36.140625" style="392" bestFit="1" customWidth="1"/>
    <col min="4" max="4" width="23" style="392" bestFit="1" customWidth="1"/>
    <col min="5" max="9" width="13.140625" style="423" customWidth="1"/>
    <col min="10" max="11" width="9.140625" style="392" bestFit="1" customWidth="1"/>
    <col min="12" max="16384" width="8.7109375" style="392"/>
  </cols>
  <sheetData>
    <row r="1" spans="1:12" ht="38.25" x14ac:dyDescent="0.2">
      <c r="A1" s="387" t="s">
        <v>701</v>
      </c>
      <c r="B1" s="388" t="s">
        <v>702</v>
      </c>
      <c r="C1" s="389" t="s">
        <v>703</v>
      </c>
      <c r="D1" s="390" t="s">
        <v>704</v>
      </c>
      <c r="E1" s="391" t="s">
        <v>705</v>
      </c>
      <c r="F1" s="391" t="s">
        <v>706</v>
      </c>
      <c r="G1" s="391" t="s">
        <v>707</v>
      </c>
      <c r="H1" s="391" t="s">
        <v>708</v>
      </c>
      <c r="I1" s="391" t="s">
        <v>709</v>
      </c>
      <c r="J1" s="676" t="s">
        <v>1110</v>
      </c>
      <c r="K1" s="676" t="s">
        <v>1111</v>
      </c>
    </row>
    <row r="2" spans="1:12" ht="12.75" x14ac:dyDescent="0.2">
      <c r="A2" s="393" t="s">
        <v>710</v>
      </c>
      <c r="B2" s="394" t="s">
        <v>695</v>
      </c>
      <c r="C2" s="395" t="s">
        <v>696</v>
      </c>
      <c r="D2" s="396" t="s">
        <v>710</v>
      </c>
      <c r="E2" s="397">
        <v>15382657.83</v>
      </c>
      <c r="F2" s="397">
        <v>0</v>
      </c>
      <c r="G2" s="397">
        <v>0</v>
      </c>
      <c r="H2" s="397">
        <v>8243800.9099999983</v>
      </c>
      <c r="I2" s="397">
        <f>SUM(E2:H2)</f>
        <v>23626458.739999998</v>
      </c>
      <c r="J2" s="392">
        <v>1609</v>
      </c>
      <c r="L2" s="796"/>
    </row>
    <row r="3" spans="1:12" ht="12.75" x14ac:dyDescent="0.2">
      <c r="A3" s="376"/>
      <c r="B3" s="375"/>
      <c r="C3" s="398"/>
      <c r="D3" s="376"/>
      <c r="E3" s="399"/>
      <c r="F3" s="400"/>
      <c r="G3" s="400"/>
      <c r="H3" s="400"/>
      <c r="I3" s="400"/>
    </row>
    <row r="4" spans="1:12" ht="12.75" x14ac:dyDescent="0.2">
      <c r="A4" s="393" t="s">
        <v>711</v>
      </c>
      <c r="B4" s="394" t="s">
        <v>712</v>
      </c>
      <c r="C4" s="395" t="s">
        <v>713</v>
      </c>
      <c r="D4" s="396" t="s">
        <v>714</v>
      </c>
      <c r="E4" s="397">
        <v>-1047395.04</v>
      </c>
      <c r="F4" s="397">
        <v>0</v>
      </c>
      <c r="G4" s="397">
        <v>0</v>
      </c>
      <c r="H4" s="397">
        <v>-1132986.29</v>
      </c>
      <c r="I4" s="397">
        <f>SUM(E4:H4)</f>
        <v>-2180381.33</v>
      </c>
      <c r="K4" s="392">
        <v>1609</v>
      </c>
    </row>
    <row r="5" spans="1:12" ht="12.75" x14ac:dyDescent="0.2">
      <c r="A5" s="376"/>
      <c r="B5" s="375"/>
      <c r="C5" s="398"/>
      <c r="D5" s="376"/>
      <c r="E5" s="401"/>
      <c r="F5" s="400"/>
      <c r="G5" s="400"/>
      <c r="H5" s="400"/>
      <c r="I5" s="400"/>
    </row>
    <row r="6" spans="1:12" ht="13.5" thickBot="1" x14ac:dyDescent="0.25">
      <c r="A6" s="393" t="s">
        <v>715</v>
      </c>
      <c r="B6" s="394"/>
      <c r="C6" s="395"/>
      <c r="D6" s="393" t="s">
        <v>715</v>
      </c>
      <c r="E6" s="402">
        <v>14335262.789999999</v>
      </c>
      <c r="F6" s="402">
        <f>F2+F4</f>
        <v>0</v>
      </c>
      <c r="G6" s="402">
        <f>G2+G4</f>
        <v>0</v>
      </c>
      <c r="H6" s="402">
        <f t="shared" ref="H6" si="0">H2+H4</f>
        <v>7110814.6199999982</v>
      </c>
      <c r="I6" s="402">
        <f>I2+I4</f>
        <v>21446077.409999996</v>
      </c>
    </row>
    <row r="7" spans="1:12" ht="13.5" thickTop="1" x14ac:dyDescent="0.2">
      <c r="A7" s="376"/>
      <c r="B7" s="375"/>
      <c r="C7" s="398"/>
      <c r="D7" s="376"/>
      <c r="E7" s="401"/>
      <c r="F7" s="400"/>
      <c r="G7" s="400"/>
      <c r="H7" s="400"/>
      <c r="I7" s="400"/>
    </row>
    <row r="8" spans="1:12" ht="12.75" x14ac:dyDescent="0.2">
      <c r="A8" s="376" t="s">
        <v>716</v>
      </c>
      <c r="B8" s="375" t="s">
        <v>655</v>
      </c>
      <c r="C8" s="398" t="s">
        <v>30</v>
      </c>
      <c r="D8" s="376" t="s">
        <v>717</v>
      </c>
      <c r="E8" s="401">
        <v>8146891.6399999997</v>
      </c>
      <c r="F8" s="401"/>
      <c r="G8" s="400"/>
      <c r="H8" s="400">
        <v>0</v>
      </c>
      <c r="I8" s="401">
        <f t="shared" ref="I8:I48" si="1">SUM(E8:H8)</f>
        <v>8146891.6399999997</v>
      </c>
      <c r="J8" s="392">
        <v>1805</v>
      </c>
    </row>
    <row r="9" spans="1:12" ht="12.75" x14ac:dyDescent="0.2">
      <c r="A9" s="376" t="s">
        <v>716</v>
      </c>
      <c r="B9" s="375" t="s">
        <v>656</v>
      </c>
      <c r="C9" s="398" t="s">
        <v>657</v>
      </c>
      <c r="D9" s="376" t="s">
        <v>717</v>
      </c>
      <c r="E9" s="401">
        <v>1421897.96</v>
      </c>
      <c r="F9" s="401"/>
      <c r="G9" s="400"/>
      <c r="H9" s="400">
        <v>50329.360000000102</v>
      </c>
      <c r="I9" s="401">
        <f t="shared" si="1"/>
        <v>1472227.32</v>
      </c>
      <c r="J9" s="392">
        <v>1612</v>
      </c>
    </row>
    <row r="10" spans="1:12" ht="12.75" x14ac:dyDescent="0.2">
      <c r="A10" s="376" t="s">
        <v>716</v>
      </c>
      <c r="B10" s="375" t="s">
        <v>718</v>
      </c>
      <c r="C10" s="398" t="s">
        <v>719</v>
      </c>
      <c r="D10" s="376" t="s">
        <v>31</v>
      </c>
      <c r="E10" s="401">
        <v>0</v>
      </c>
      <c r="F10" s="401"/>
      <c r="G10" s="400"/>
      <c r="H10" s="400">
        <v>0</v>
      </c>
      <c r="I10" s="401">
        <f t="shared" si="1"/>
        <v>0</v>
      </c>
    </row>
    <row r="11" spans="1:12" ht="12.75" x14ac:dyDescent="0.2">
      <c r="A11" s="376" t="s">
        <v>716</v>
      </c>
      <c r="B11" s="375" t="s">
        <v>658</v>
      </c>
      <c r="C11" s="398" t="s">
        <v>659</v>
      </c>
      <c r="D11" s="376" t="s">
        <v>31</v>
      </c>
      <c r="E11" s="401">
        <v>22143892.777806439</v>
      </c>
      <c r="F11" s="400"/>
      <c r="G11" s="400"/>
      <c r="H11" s="400">
        <v>416286.00999999791</v>
      </c>
      <c r="I11" s="401">
        <f t="shared" si="1"/>
        <v>22560178.787806436</v>
      </c>
      <c r="J11" s="392">
        <v>1808</v>
      </c>
    </row>
    <row r="12" spans="1:12" ht="12.75" x14ac:dyDescent="0.2">
      <c r="A12" s="376" t="s">
        <v>716</v>
      </c>
      <c r="B12" s="375" t="s">
        <v>720</v>
      </c>
      <c r="C12" s="398" t="s">
        <v>721</v>
      </c>
      <c r="D12" s="376" t="s">
        <v>31</v>
      </c>
      <c r="E12" s="401">
        <v>0</v>
      </c>
      <c r="F12" s="400"/>
      <c r="G12" s="400"/>
      <c r="H12" s="400">
        <v>0</v>
      </c>
      <c r="I12" s="401">
        <f t="shared" si="1"/>
        <v>0</v>
      </c>
    </row>
    <row r="13" spans="1:12" ht="12.75" x14ac:dyDescent="0.2">
      <c r="A13" s="376" t="s">
        <v>716</v>
      </c>
      <c r="B13" s="375" t="s">
        <v>660</v>
      </c>
      <c r="C13" s="398" t="s">
        <v>661</v>
      </c>
      <c r="D13" s="376" t="s">
        <v>722</v>
      </c>
      <c r="E13" s="401">
        <v>11790698.918158809</v>
      </c>
      <c r="F13" s="400"/>
      <c r="G13" s="400"/>
      <c r="H13" s="400">
        <v>22091.540000000969</v>
      </c>
      <c r="I13" s="401">
        <f t="shared" si="1"/>
        <v>11812790.45815881</v>
      </c>
      <c r="J13" s="392">
        <v>1815</v>
      </c>
    </row>
    <row r="14" spans="1:12" ht="12.75" x14ac:dyDescent="0.2">
      <c r="A14" s="376" t="s">
        <v>716</v>
      </c>
      <c r="B14" s="375" t="s">
        <v>662</v>
      </c>
      <c r="C14" s="398" t="s">
        <v>663</v>
      </c>
      <c r="D14" s="376" t="s">
        <v>722</v>
      </c>
      <c r="E14" s="401">
        <v>7572305.745933353</v>
      </c>
      <c r="F14" s="400"/>
      <c r="G14" s="400"/>
      <c r="H14" s="400">
        <v>15215.070000000298</v>
      </c>
      <c r="I14" s="401">
        <f t="shared" si="1"/>
        <v>7587520.8159333533</v>
      </c>
      <c r="J14" s="392">
        <v>1820</v>
      </c>
    </row>
    <row r="15" spans="1:12" ht="12.75" x14ac:dyDescent="0.2">
      <c r="A15" s="376" t="s">
        <v>716</v>
      </c>
      <c r="B15" s="375" t="s">
        <v>723</v>
      </c>
      <c r="C15" s="398" t="s">
        <v>724</v>
      </c>
      <c r="D15" s="376" t="s">
        <v>722</v>
      </c>
      <c r="E15" s="401">
        <v>0</v>
      </c>
      <c r="F15" s="400"/>
      <c r="G15" s="400"/>
      <c r="H15" s="400">
        <v>0</v>
      </c>
      <c r="I15" s="401">
        <f t="shared" si="1"/>
        <v>0</v>
      </c>
    </row>
    <row r="16" spans="1:12" ht="12.75" x14ac:dyDescent="0.2">
      <c r="A16" s="376" t="s">
        <v>716</v>
      </c>
      <c r="B16" s="375" t="s">
        <v>664</v>
      </c>
      <c r="C16" s="398" t="s">
        <v>36</v>
      </c>
      <c r="D16" s="376" t="s">
        <v>722</v>
      </c>
      <c r="E16" s="401">
        <v>22774176.539999999</v>
      </c>
      <c r="F16" s="400">
        <v>-443041.9</v>
      </c>
      <c r="G16" s="400"/>
      <c r="H16" s="400">
        <v>2386594.0800000033</v>
      </c>
      <c r="I16" s="401">
        <f t="shared" si="1"/>
        <v>24717728.720000003</v>
      </c>
      <c r="J16" s="392">
        <v>1830</v>
      </c>
    </row>
    <row r="17" spans="1:10" ht="12.75" x14ac:dyDescent="0.2">
      <c r="A17" s="376" t="s">
        <v>716</v>
      </c>
      <c r="B17" s="375" t="s">
        <v>725</v>
      </c>
      <c r="C17" s="398" t="s">
        <v>726</v>
      </c>
      <c r="D17" s="376" t="s">
        <v>722</v>
      </c>
      <c r="E17" s="401">
        <v>0</v>
      </c>
      <c r="F17" s="400">
        <v>0</v>
      </c>
      <c r="G17" s="400"/>
      <c r="H17" s="400">
        <v>0</v>
      </c>
      <c r="I17" s="401">
        <f t="shared" si="1"/>
        <v>0</v>
      </c>
    </row>
    <row r="18" spans="1:10" ht="12.75" x14ac:dyDescent="0.2">
      <c r="A18" s="376" t="s">
        <v>716</v>
      </c>
      <c r="B18" s="375" t="s">
        <v>665</v>
      </c>
      <c r="C18" s="398" t="s">
        <v>666</v>
      </c>
      <c r="D18" s="376" t="s">
        <v>722</v>
      </c>
      <c r="E18" s="401">
        <v>29829757.400000002</v>
      </c>
      <c r="F18" s="400">
        <v>-420015.75</v>
      </c>
      <c r="G18" s="400"/>
      <c r="H18" s="400">
        <v>4295737.0500000007</v>
      </c>
      <c r="I18" s="401">
        <f t="shared" si="1"/>
        <v>33705478.700000003</v>
      </c>
      <c r="J18" s="392">
        <v>1835</v>
      </c>
    </row>
    <row r="19" spans="1:10" ht="12.75" x14ac:dyDescent="0.2">
      <c r="A19" s="376" t="s">
        <v>716</v>
      </c>
      <c r="B19" s="375" t="s">
        <v>727</v>
      </c>
      <c r="C19" s="398" t="s">
        <v>728</v>
      </c>
      <c r="D19" s="376" t="s">
        <v>722</v>
      </c>
      <c r="E19" s="401">
        <v>0</v>
      </c>
      <c r="F19" s="400">
        <v>0</v>
      </c>
      <c r="G19" s="400"/>
      <c r="H19" s="400">
        <v>0</v>
      </c>
      <c r="I19" s="401">
        <f t="shared" si="1"/>
        <v>0</v>
      </c>
    </row>
    <row r="20" spans="1:10" ht="12.75" x14ac:dyDescent="0.2">
      <c r="A20" s="376" t="s">
        <v>716</v>
      </c>
      <c r="B20" s="375" t="s">
        <v>667</v>
      </c>
      <c r="C20" s="398" t="s">
        <v>38</v>
      </c>
      <c r="D20" s="376" t="s">
        <v>722</v>
      </c>
      <c r="E20" s="401">
        <v>33804751.799999997</v>
      </c>
      <c r="F20" s="400">
        <v>-14888.7</v>
      </c>
      <c r="G20" s="400"/>
      <c r="H20" s="400">
        <v>7145724.0200000005</v>
      </c>
      <c r="I20" s="401">
        <f t="shared" si="1"/>
        <v>40935587.119999997</v>
      </c>
      <c r="J20" s="392">
        <v>1840</v>
      </c>
    </row>
    <row r="21" spans="1:10" ht="12.75" x14ac:dyDescent="0.2">
      <c r="A21" s="376" t="s">
        <v>716</v>
      </c>
      <c r="B21" s="375" t="s">
        <v>668</v>
      </c>
      <c r="C21" s="398" t="s">
        <v>669</v>
      </c>
      <c r="D21" s="376" t="s">
        <v>722</v>
      </c>
      <c r="E21" s="401">
        <v>109173209.17999999</v>
      </c>
      <c r="F21" s="400">
        <v>-152718.94</v>
      </c>
      <c r="G21" s="400"/>
      <c r="H21" s="400">
        <v>11494043.810000004</v>
      </c>
      <c r="I21" s="401">
        <f t="shared" si="1"/>
        <v>120514534.05</v>
      </c>
      <c r="J21" s="392">
        <v>1845</v>
      </c>
    </row>
    <row r="22" spans="1:10" ht="12.75" x14ac:dyDescent="0.2">
      <c r="A22" s="376" t="s">
        <v>716</v>
      </c>
      <c r="B22" s="375" t="s">
        <v>729</v>
      </c>
      <c r="C22" s="398" t="s">
        <v>730</v>
      </c>
      <c r="D22" s="376" t="s">
        <v>722</v>
      </c>
      <c r="E22" s="401">
        <v>0</v>
      </c>
      <c r="F22" s="400"/>
      <c r="G22" s="400"/>
      <c r="H22" s="400">
        <v>0</v>
      </c>
      <c r="I22" s="401">
        <f t="shared" si="1"/>
        <v>0</v>
      </c>
    </row>
    <row r="23" spans="1:10" ht="12.75" x14ac:dyDescent="0.2">
      <c r="A23" s="376" t="s">
        <v>716</v>
      </c>
      <c r="B23" s="375" t="s">
        <v>731</v>
      </c>
      <c r="C23" s="398" t="s">
        <v>732</v>
      </c>
      <c r="D23" s="376" t="s">
        <v>722</v>
      </c>
      <c r="E23" s="401">
        <v>0</v>
      </c>
      <c r="F23" s="400"/>
      <c r="G23" s="400"/>
      <c r="H23" s="400">
        <v>0</v>
      </c>
      <c r="I23" s="401">
        <f t="shared" si="1"/>
        <v>0</v>
      </c>
    </row>
    <row r="24" spans="1:10" ht="12.75" x14ac:dyDescent="0.2">
      <c r="A24" s="376" t="s">
        <v>716</v>
      </c>
      <c r="B24" s="375" t="s">
        <v>670</v>
      </c>
      <c r="C24" s="398" t="s">
        <v>40</v>
      </c>
      <c r="D24" s="376" t="s">
        <v>733</v>
      </c>
      <c r="E24" s="401">
        <v>35586946.120000005</v>
      </c>
      <c r="F24" s="400">
        <v>-750688.8</v>
      </c>
      <c r="G24" s="400"/>
      <c r="H24" s="400">
        <v>4354456.7899999944</v>
      </c>
      <c r="I24" s="401">
        <f t="shared" si="1"/>
        <v>39190714.109999999</v>
      </c>
      <c r="J24" s="392">
        <v>1850</v>
      </c>
    </row>
    <row r="25" spans="1:10" ht="12.75" x14ac:dyDescent="0.2">
      <c r="A25" s="376" t="s">
        <v>716</v>
      </c>
      <c r="B25" s="375" t="s">
        <v>734</v>
      </c>
      <c r="C25" s="398" t="s">
        <v>735</v>
      </c>
      <c r="D25" s="376" t="s">
        <v>733</v>
      </c>
      <c r="E25" s="401">
        <v>0</v>
      </c>
      <c r="F25" s="400"/>
      <c r="G25" s="400"/>
      <c r="H25" s="400">
        <v>0</v>
      </c>
      <c r="I25" s="401">
        <f t="shared" si="1"/>
        <v>0</v>
      </c>
    </row>
    <row r="26" spans="1:10" ht="12.75" x14ac:dyDescent="0.2">
      <c r="A26" s="376" t="s">
        <v>716</v>
      </c>
      <c r="B26" s="375" t="s">
        <v>736</v>
      </c>
      <c r="C26" s="398" t="s">
        <v>737</v>
      </c>
      <c r="D26" s="376" t="s">
        <v>733</v>
      </c>
      <c r="E26" s="401">
        <v>0</v>
      </c>
      <c r="F26" s="400"/>
      <c r="G26" s="400"/>
      <c r="H26" s="400">
        <v>0</v>
      </c>
      <c r="I26" s="401">
        <f t="shared" si="1"/>
        <v>0</v>
      </c>
    </row>
    <row r="27" spans="1:10" ht="12.75" x14ac:dyDescent="0.2">
      <c r="A27" s="376" t="s">
        <v>716</v>
      </c>
      <c r="B27" s="375" t="s">
        <v>738</v>
      </c>
      <c r="C27" s="398" t="s">
        <v>739</v>
      </c>
      <c r="D27" s="376" t="s">
        <v>722</v>
      </c>
      <c r="E27" s="401">
        <v>0</v>
      </c>
      <c r="F27" s="400"/>
      <c r="G27" s="400"/>
      <c r="H27" s="400">
        <v>0</v>
      </c>
      <c r="I27" s="401">
        <f t="shared" si="1"/>
        <v>0</v>
      </c>
    </row>
    <row r="28" spans="1:10" ht="12.75" x14ac:dyDescent="0.2">
      <c r="A28" s="376" t="s">
        <v>716</v>
      </c>
      <c r="B28" s="375" t="s">
        <v>671</v>
      </c>
      <c r="C28" s="398" t="s">
        <v>672</v>
      </c>
      <c r="D28" s="376" t="s">
        <v>722</v>
      </c>
      <c r="E28" s="401">
        <v>14297098.17</v>
      </c>
      <c r="F28" s="400"/>
      <c r="G28" s="400"/>
      <c r="H28" s="400">
        <v>1109970.4499999993</v>
      </c>
      <c r="I28" s="401">
        <f t="shared" si="1"/>
        <v>15407068.619999999</v>
      </c>
      <c r="J28" s="392">
        <v>1855</v>
      </c>
    </row>
    <row r="29" spans="1:10" ht="12.75" x14ac:dyDescent="0.2">
      <c r="A29" s="376" t="s">
        <v>716</v>
      </c>
      <c r="B29" s="375" t="s">
        <v>740</v>
      </c>
      <c r="C29" s="398" t="s">
        <v>741</v>
      </c>
      <c r="D29" s="376" t="s">
        <v>722</v>
      </c>
      <c r="E29" s="401">
        <v>0</v>
      </c>
      <c r="F29" s="400"/>
      <c r="G29" s="400"/>
      <c r="H29" s="400">
        <v>0</v>
      </c>
      <c r="I29" s="401">
        <f t="shared" si="1"/>
        <v>0</v>
      </c>
    </row>
    <row r="30" spans="1:10" ht="12.75" x14ac:dyDescent="0.2">
      <c r="A30" s="376" t="s">
        <v>716</v>
      </c>
      <c r="B30" s="375" t="s">
        <v>742</v>
      </c>
      <c r="C30" s="398" t="s">
        <v>743</v>
      </c>
      <c r="D30" s="376" t="s">
        <v>722</v>
      </c>
      <c r="E30" s="401">
        <v>0</v>
      </c>
      <c r="F30" s="400"/>
      <c r="G30" s="400"/>
      <c r="H30" s="400">
        <v>0</v>
      </c>
      <c r="I30" s="401">
        <f t="shared" si="1"/>
        <v>0</v>
      </c>
    </row>
    <row r="31" spans="1:10" ht="12.75" x14ac:dyDescent="0.2">
      <c r="A31" s="376" t="s">
        <v>716</v>
      </c>
      <c r="B31" s="375" t="s">
        <v>744</v>
      </c>
      <c r="C31" s="398" t="s">
        <v>745</v>
      </c>
      <c r="D31" s="376" t="s">
        <v>722</v>
      </c>
      <c r="E31" s="401">
        <v>0</v>
      </c>
      <c r="F31" s="401"/>
      <c r="G31" s="401"/>
      <c r="H31" s="401">
        <v>0</v>
      </c>
      <c r="I31" s="401">
        <f t="shared" si="1"/>
        <v>0</v>
      </c>
    </row>
    <row r="32" spans="1:10" ht="12.75" x14ac:dyDescent="0.2">
      <c r="A32" s="376" t="s">
        <v>716</v>
      </c>
      <c r="B32" s="375" t="s">
        <v>746</v>
      </c>
      <c r="C32" s="398" t="s">
        <v>747</v>
      </c>
      <c r="D32" s="376" t="s">
        <v>722</v>
      </c>
      <c r="E32" s="400">
        <v>0</v>
      </c>
      <c r="F32" s="400"/>
      <c r="G32" s="400"/>
      <c r="H32" s="400">
        <v>0</v>
      </c>
      <c r="I32" s="400">
        <f t="shared" si="1"/>
        <v>0</v>
      </c>
    </row>
    <row r="33" spans="1:10" ht="12.75" x14ac:dyDescent="0.2">
      <c r="A33" s="376" t="s">
        <v>716</v>
      </c>
      <c r="B33" s="375" t="s">
        <v>673</v>
      </c>
      <c r="C33" s="398" t="s">
        <v>42</v>
      </c>
      <c r="D33" s="376" t="s">
        <v>733</v>
      </c>
      <c r="E33" s="400">
        <v>32448653.920000002</v>
      </c>
      <c r="F33" s="400">
        <v>-3176463.63</v>
      </c>
      <c r="G33" s="400"/>
      <c r="H33" s="400">
        <v>7065562.6099999966</v>
      </c>
      <c r="I33" s="400">
        <f t="shared" si="1"/>
        <v>36337752.899999999</v>
      </c>
      <c r="J33" s="392">
        <v>1860</v>
      </c>
    </row>
    <row r="34" spans="1:10" ht="12.75" x14ac:dyDescent="0.2">
      <c r="A34" s="376" t="s">
        <v>716</v>
      </c>
      <c r="B34" s="375" t="s">
        <v>674</v>
      </c>
      <c r="C34" s="398" t="s">
        <v>675</v>
      </c>
      <c r="D34" s="376" t="s">
        <v>733</v>
      </c>
      <c r="E34" s="400">
        <v>-5937622.04</v>
      </c>
      <c r="F34" s="400"/>
      <c r="G34" s="400"/>
      <c r="H34" s="400">
        <v>0</v>
      </c>
      <c r="I34" s="400">
        <f t="shared" si="1"/>
        <v>-5937622.04</v>
      </c>
      <c r="J34" s="392">
        <v>1860</v>
      </c>
    </row>
    <row r="35" spans="1:10" ht="12.75" x14ac:dyDescent="0.2">
      <c r="A35" s="376" t="s">
        <v>716</v>
      </c>
      <c r="B35" s="375" t="s">
        <v>676</v>
      </c>
      <c r="C35" s="398" t="s">
        <v>677</v>
      </c>
      <c r="D35" s="376" t="s">
        <v>31</v>
      </c>
      <c r="E35" s="400">
        <v>227340.99388372092</v>
      </c>
      <c r="F35" s="400"/>
      <c r="G35" s="400"/>
      <c r="H35" s="400">
        <v>0</v>
      </c>
      <c r="I35" s="400">
        <f t="shared" si="1"/>
        <v>227340.99388372092</v>
      </c>
      <c r="J35" s="392">
        <v>1908</v>
      </c>
    </row>
    <row r="36" spans="1:10" ht="12.75" x14ac:dyDescent="0.2">
      <c r="A36" s="376" t="s">
        <v>716</v>
      </c>
      <c r="B36" s="375" t="s">
        <v>678</v>
      </c>
      <c r="C36" s="398" t="s">
        <v>679</v>
      </c>
      <c r="D36" s="376" t="s">
        <v>748</v>
      </c>
      <c r="E36" s="400">
        <v>501304.33250000019</v>
      </c>
      <c r="F36" s="400"/>
      <c r="G36" s="400"/>
      <c r="H36" s="400">
        <v>50688.539999999979</v>
      </c>
      <c r="I36" s="400">
        <f t="shared" si="1"/>
        <v>551992.87250000017</v>
      </c>
      <c r="J36" s="392">
        <v>1915</v>
      </c>
    </row>
    <row r="37" spans="1:10" ht="12.75" x14ac:dyDescent="0.2">
      <c r="A37" s="376" t="s">
        <v>716</v>
      </c>
      <c r="B37" s="375" t="s">
        <v>680</v>
      </c>
      <c r="C37" s="398" t="s">
        <v>47</v>
      </c>
      <c r="D37" s="376" t="s">
        <v>748</v>
      </c>
      <c r="E37" s="400">
        <v>1112032.0880000005</v>
      </c>
      <c r="F37" s="400"/>
      <c r="G37" s="400"/>
      <c r="H37" s="400">
        <v>526206.29999999981</v>
      </c>
      <c r="I37" s="400">
        <f t="shared" si="1"/>
        <v>1638238.3880000003</v>
      </c>
      <c r="J37" s="392">
        <v>1920</v>
      </c>
    </row>
    <row r="38" spans="1:10" ht="12.75" x14ac:dyDescent="0.2">
      <c r="A38" s="376" t="s">
        <v>716</v>
      </c>
      <c r="B38" s="375" t="s">
        <v>681</v>
      </c>
      <c r="C38" s="398" t="s">
        <v>48</v>
      </c>
      <c r="D38" s="376" t="s">
        <v>749</v>
      </c>
      <c r="E38" s="400">
        <v>6797224.6299999999</v>
      </c>
      <c r="F38" s="400"/>
      <c r="G38" s="400">
        <v>-1381409.17</v>
      </c>
      <c r="H38" s="400">
        <v>3267784.88</v>
      </c>
      <c r="I38" s="400">
        <f t="shared" si="1"/>
        <v>8683600.3399999999</v>
      </c>
      <c r="J38" s="392">
        <v>1930</v>
      </c>
    </row>
    <row r="39" spans="1:10" ht="12.75" x14ac:dyDescent="0.2">
      <c r="A39" s="376" t="s">
        <v>716</v>
      </c>
      <c r="B39" s="375" t="s">
        <v>682</v>
      </c>
      <c r="C39" s="398" t="s">
        <v>49</v>
      </c>
      <c r="D39" s="376" t="s">
        <v>749</v>
      </c>
      <c r="E39" s="400">
        <v>178302.14242536633</v>
      </c>
      <c r="F39" s="400"/>
      <c r="G39" s="400"/>
      <c r="H39" s="400">
        <v>0</v>
      </c>
      <c r="I39" s="400">
        <f t="shared" si="1"/>
        <v>178302.14242536633</v>
      </c>
      <c r="J39" s="392">
        <v>1935</v>
      </c>
    </row>
    <row r="40" spans="1:10" ht="12.75" x14ac:dyDescent="0.2">
      <c r="A40" s="376" t="s">
        <v>716</v>
      </c>
      <c r="B40" s="375" t="s">
        <v>683</v>
      </c>
      <c r="C40" s="398" t="s">
        <v>684</v>
      </c>
      <c r="D40" s="376" t="s">
        <v>749</v>
      </c>
      <c r="E40" s="400">
        <v>970118.35666666797</v>
      </c>
      <c r="F40" s="400"/>
      <c r="G40" s="400"/>
      <c r="H40" s="400">
        <v>269951.47000000009</v>
      </c>
      <c r="I40" s="400">
        <f t="shared" si="1"/>
        <v>1240069.8266666681</v>
      </c>
      <c r="J40" s="392">
        <v>1940</v>
      </c>
    </row>
    <row r="41" spans="1:10" ht="12.75" x14ac:dyDescent="0.2">
      <c r="A41" s="376" t="s">
        <v>716</v>
      </c>
      <c r="B41" s="375" t="s">
        <v>750</v>
      </c>
      <c r="C41" s="398" t="s">
        <v>52</v>
      </c>
      <c r="D41" s="376" t="s">
        <v>749</v>
      </c>
      <c r="E41" s="400">
        <v>0</v>
      </c>
      <c r="F41" s="400"/>
      <c r="G41" s="400"/>
      <c r="H41" s="400">
        <v>0</v>
      </c>
      <c r="I41" s="400">
        <f t="shared" si="1"/>
        <v>0</v>
      </c>
    </row>
    <row r="42" spans="1:10" ht="12.75" x14ac:dyDescent="0.2">
      <c r="A42" s="376" t="s">
        <v>716</v>
      </c>
      <c r="B42" s="375" t="s">
        <v>685</v>
      </c>
      <c r="C42" s="398" t="s">
        <v>686</v>
      </c>
      <c r="D42" s="376" t="s">
        <v>722</v>
      </c>
      <c r="E42" s="401">
        <v>1561095.8090201684</v>
      </c>
      <c r="F42" s="401"/>
      <c r="G42" s="401"/>
      <c r="H42" s="401">
        <v>45693.919999999925</v>
      </c>
      <c r="I42" s="401">
        <f t="shared" si="1"/>
        <v>1606789.7290201683</v>
      </c>
      <c r="J42" s="392">
        <v>1955</v>
      </c>
    </row>
    <row r="43" spans="1:10" ht="12.75" x14ac:dyDescent="0.2">
      <c r="A43" s="376" t="s">
        <v>716</v>
      </c>
      <c r="B43" s="375" t="s">
        <v>687</v>
      </c>
      <c r="C43" s="398" t="s">
        <v>688</v>
      </c>
      <c r="D43" s="403" t="s">
        <v>751</v>
      </c>
      <c r="E43" s="401">
        <v>41720.349206349165</v>
      </c>
      <c r="F43" s="401"/>
      <c r="G43" s="401"/>
      <c r="H43" s="401">
        <v>15916.900000000001</v>
      </c>
      <c r="I43" s="401">
        <f t="shared" si="1"/>
        <v>57637.249206349166</v>
      </c>
      <c r="J43" s="392">
        <v>1955</v>
      </c>
    </row>
    <row r="44" spans="1:10" ht="12.75" x14ac:dyDescent="0.2">
      <c r="A44" s="376" t="s">
        <v>716</v>
      </c>
      <c r="B44" s="375" t="s">
        <v>689</v>
      </c>
      <c r="C44" s="398" t="s">
        <v>690</v>
      </c>
      <c r="D44" s="403" t="s">
        <v>751</v>
      </c>
      <c r="E44" s="401">
        <v>2288496.2857766668</v>
      </c>
      <c r="F44" s="401"/>
      <c r="G44" s="401"/>
      <c r="H44" s="401">
        <v>366712.83999999985</v>
      </c>
      <c r="I44" s="401">
        <f t="shared" si="1"/>
        <v>2655209.1257766667</v>
      </c>
      <c r="J44" s="392">
        <v>1980</v>
      </c>
    </row>
    <row r="45" spans="1:10" ht="12.75" x14ac:dyDescent="0.2">
      <c r="A45" s="376" t="s">
        <v>716</v>
      </c>
      <c r="B45" s="375" t="s">
        <v>752</v>
      </c>
      <c r="C45" s="398" t="s">
        <v>753</v>
      </c>
      <c r="D45" s="376" t="s">
        <v>754</v>
      </c>
      <c r="E45" s="401">
        <v>-2.2737367544323206E-13</v>
      </c>
      <c r="F45" s="401"/>
      <c r="G45" s="401"/>
      <c r="H45" s="401">
        <v>2.2737367544323206E-13</v>
      </c>
      <c r="I45" s="401">
        <f t="shared" si="1"/>
        <v>0</v>
      </c>
    </row>
    <row r="46" spans="1:10" ht="12.75" x14ac:dyDescent="0.2">
      <c r="A46" s="376" t="s">
        <v>716</v>
      </c>
      <c r="B46" s="375" t="s">
        <v>755</v>
      </c>
      <c r="C46" s="398" t="s">
        <v>756</v>
      </c>
      <c r="D46" s="376" t="s">
        <v>754</v>
      </c>
      <c r="E46" s="401">
        <v>0</v>
      </c>
      <c r="F46" s="401"/>
      <c r="G46" s="401"/>
      <c r="H46" s="401">
        <v>2.2737367544323206E-13</v>
      </c>
      <c r="I46" s="401">
        <f t="shared" si="1"/>
        <v>2.2737367544323206E-13</v>
      </c>
    </row>
    <row r="47" spans="1:10" ht="12.75" x14ac:dyDescent="0.2">
      <c r="A47" s="376" t="s">
        <v>716</v>
      </c>
      <c r="B47" s="375" t="s">
        <v>757</v>
      </c>
      <c r="C47" s="398" t="s">
        <v>758</v>
      </c>
      <c r="D47" s="376" t="s">
        <v>759</v>
      </c>
      <c r="E47" s="401">
        <v>0</v>
      </c>
      <c r="F47" s="400"/>
      <c r="G47" s="400"/>
      <c r="H47" s="400">
        <v>0</v>
      </c>
      <c r="I47" s="401">
        <f t="shared" si="1"/>
        <v>0</v>
      </c>
    </row>
    <row r="48" spans="1:10" ht="12.75" x14ac:dyDescent="0.2">
      <c r="A48" s="376" t="s">
        <v>716</v>
      </c>
      <c r="B48" s="375" t="s">
        <v>760</v>
      </c>
      <c r="C48" s="398" t="s">
        <v>761</v>
      </c>
      <c r="D48" s="403" t="s">
        <v>762</v>
      </c>
      <c r="E48" s="401">
        <v>0</v>
      </c>
      <c r="F48" s="400"/>
      <c r="G48" s="400"/>
      <c r="H48" s="400">
        <v>0</v>
      </c>
      <c r="I48" s="401">
        <f t="shared" si="1"/>
        <v>0</v>
      </c>
    </row>
    <row r="49" spans="1:11" ht="12.75" x14ac:dyDescent="0.2">
      <c r="A49" s="376"/>
      <c r="B49" s="375"/>
      <c r="C49" s="398"/>
      <c r="D49" s="403"/>
      <c r="E49" s="404"/>
      <c r="F49" s="400"/>
      <c r="G49" s="400"/>
      <c r="H49" s="400"/>
      <c r="I49" s="400"/>
    </row>
    <row r="50" spans="1:11" ht="13.5" thickBot="1" x14ac:dyDescent="0.25">
      <c r="A50" s="393" t="s">
        <v>763</v>
      </c>
      <c r="B50" s="394"/>
      <c r="C50" s="395"/>
      <c r="D50" s="405" t="s">
        <v>764</v>
      </c>
      <c r="E50" s="402">
        <f>SUM(E8:E49)</f>
        <v>336730293.11937755</v>
      </c>
      <c r="F50" s="402">
        <f t="shared" ref="F50:I50" si="2">SUM(F8:F49)</f>
        <v>-4957817.72</v>
      </c>
      <c r="G50" s="402">
        <f t="shared" si="2"/>
        <v>-1381409.17</v>
      </c>
      <c r="H50" s="402">
        <f t="shared" si="2"/>
        <v>42898965.640000001</v>
      </c>
      <c r="I50" s="402">
        <f t="shared" si="2"/>
        <v>373290031.86937749</v>
      </c>
    </row>
    <row r="51" spans="1:11" ht="13.5" thickTop="1" x14ac:dyDescent="0.2">
      <c r="A51" s="376"/>
      <c r="B51" s="375"/>
      <c r="C51" s="398"/>
      <c r="D51" s="403"/>
      <c r="E51" s="401"/>
      <c r="F51" s="400"/>
      <c r="G51" s="400"/>
      <c r="H51" s="400"/>
      <c r="I51" s="400"/>
    </row>
    <row r="52" spans="1:11" ht="12.75" x14ac:dyDescent="0.2">
      <c r="A52" s="376"/>
      <c r="B52" s="375"/>
      <c r="C52" s="398"/>
      <c r="D52" s="403"/>
      <c r="E52" s="401"/>
      <c r="F52" s="400"/>
      <c r="G52" s="400"/>
      <c r="H52" s="400"/>
      <c r="I52" s="400"/>
    </row>
    <row r="53" spans="1:11" ht="12.75" x14ac:dyDescent="0.2">
      <c r="A53" s="376"/>
      <c r="B53" s="375"/>
      <c r="C53" s="398"/>
      <c r="D53" s="403"/>
      <c r="E53" s="401"/>
      <c r="F53" s="400"/>
      <c r="G53" s="400"/>
      <c r="H53" s="400"/>
      <c r="I53" s="400"/>
    </row>
    <row r="54" spans="1:11" ht="12.75" x14ac:dyDescent="0.2">
      <c r="A54" s="376"/>
      <c r="B54" s="375"/>
      <c r="C54" s="398"/>
      <c r="D54" s="403"/>
      <c r="E54" s="401"/>
      <c r="F54" s="400"/>
      <c r="G54" s="400"/>
      <c r="H54" s="400"/>
      <c r="I54" s="400"/>
    </row>
    <row r="55" spans="1:11" ht="33.75" x14ac:dyDescent="0.2">
      <c r="A55" s="376"/>
      <c r="B55" s="375"/>
      <c r="C55" s="398"/>
      <c r="D55" s="403"/>
      <c r="E55" s="391" t="s">
        <v>765</v>
      </c>
      <c r="F55" s="406" t="s">
        <v>766</v>
      </c>
      <c r="G55" s="406" t="s">
        <v>767</v>
      </c>
      <c r="H55" s="406" t="s">
        <v>768</v>
      </c>
      <c r="I55" s="391" t="s">
        <v>709</v>
      </c>
    </row>
    <row r="56" spans="1:11" ht="12.75" x14ac:dyDescent="0.2">
      <c r="A56" s="376" t="s">
        <v>769</v>
      </c>
      <c r="B56" s="375" t="s">
        <v>770</v>
      </c>
      <c r="C56" s="398" t="s">
        <v>771</v>
      </c>
      <c r="D56" s="403" t="s">
        <v>714</v>
      </c>
      <c r="E56" s="401">
        <v>0</v>
      </c>
      <c r="F56" s="400"/>
      <c r="G56" s="400"/>
      <c r="H56" s="400">
        <v>0</v>
      </c>
      <c r="I56" s="401">
        <f t="shared" ref="I56:I74" si="3">SUM(E56:H56)</f>
        <v>0</v>
      </c>
      <c r="K56" s="392">
        <v>1612</v>
      </c>
    </row>
    <row r="57" spans="1:11" ht="12.75" x14ac:dyDescent="0.2">
      <c r="A57" s="376" t="s">
        <v>769</v>
      </c>
      <c r="B57" s="375" t="s">
        <v>772</v>
      </c>
      <c r="C57" s="398" t="s">
        <v>773</v>
      </c>
      <c r="D57" s="403" t="s">
        <v>714</v>
      </c>
      <c r="E57" s="401">
        <v>-787801.75</v>
      </c>
      <c r="F57" s="400"/>
      <c r="G57" s="400"/>
      <c r="H57" s="400">
        <v>-787852.10000000009</v>
      </c>
      <c r="I57" s="401">
        <f t="shared" si="3"/>
        <v>-1575653.85</v>
      </c>
      <c r="K57" s="392">
        <v>1808</v>
      </c>
    </row>
    <row r="58" spans="1:11" ht="12.75" x14ac:dyDescent="0.2">
      <c r="A58" s="376" t="s">
        <v>769</v>
      </c>
      <c r="B58" s="375" t="s">
        <v>774</v>
      </c>
      <c r="C58" s="398" t="s">
        <v>775</v>
      </c>
      <c r="D58" s="403" t="s">
        <v>714</v>
      </c>
      <c r="E58" s="401">
        <v>-319114.20000000007</v>
      </c>
      <c r="F58" s="400"/>
      <c r="G58" s="400"/>
      <c r="H58" s="400">
        <v>-1734523.19</v>
      </c>
      <c r="I58" s="401">
        <f t="shared" si="3"/>
        <v>-2053637.3900000001</v>
      </c>
      <c r="K58" s="392">
        <v>1830</v>
      </c>
    </row>
    <row r="59" spans="1:11" ht="12.75" x14ac:dyDescent="0.2">
      <c r="A59" s="376" t="s">
        <v>769</v>
      </c>
      <c r="B59" s="375" t="s">
        <v>776</v>
      </c>
      <c r="C59" s="398" t="s">
        <v>777</v>
      </c>
      <c r="D59" s="403" t="s">
        <v>714</v>
      </c>
      <c r="E59" s="401">
        <v>-700569.2</v>
      </c>
      <c r="F59" s="400"/>
      <c r="G59" s="400"/>
      <c r="H59" s="400">
        <v>-642448.82000000007</v>
      </c>
      <c r="I59" s="401">
        <f t="shared" si="3"/>
        <v>-1343018.02</v>
      </c>
      <c r="K59" s="392">
        <v>1815</v>
      </c>
    </row>
    <row r="60" spans="1:11" ht="12.75" x14ac:dyDescent="0.2">
      <c r="A60" s="376" t="s">
        <v>769</v>
      </c>
      <c r="B60" s="375" t="s">
        <v>778</v>
      </c>
      <c r="C60" s="398" t="s">
        <v>779</v>
      </c>
      <c r="D60" s="403" t="s">
        <v>714</v>
      </c>
      <c r="E60" s="401">
        <v>-183168.13</v>
      </c>
      <c r="F60" s="400"/>
      <c r="G60" s="400"/>
      <c r="H60" s="400">
        <v>-182989.84999999998</v>
      </c>
      <c r="I60" s="401">
        <f t="shared" si="3"/>
        <v>-366157.98</v>
      </c>
      <c r="K60" s="392">
        <v>1820</v>
      </c>
    </row>
    <row r="61" spans="1:11" ht="12.75" x14ac:dyDescent="0.2">
      <c r="A61" s="376" t="s">
        <v>769</v>
      </c>
      <c r="B61" s="375" t="s">
        <v>780</v>
      </c>
      <c r="C61" s="398" t="s">
        <v>781</v>
      </c>
      <c r="D61" s="403" t="s">
        <v>714</v>
      </c>
      <c r="E61" s="401">
        <v>-1164608.6200000001</v>
      </c>
      <c r="F61" s="400">
        <v>550627.06999999995</v>
      </c>
      <c r="G61" s="400"/>
      <c r="H61" s="400">
        <v>-1097165.92</v>
      </c>
      <c r="I61" s="401">
        <f t="shared" si="3"/>
        <v>-1711147.4700000002</v>
      </c>
      <c r="K61" s="797">
        <v>1835</v>
      </c>
    </row>
    <row r="62" spans="1:11" ht="12.75" x14ac:dyDescent="0.2">
      <c r="A62" s="376" t="s">
        <v>769</v>
      </c>
      <c r="B62" s="375" t="s">
        <v>782</v>
      </c>
      <c r="C62" s="398" t="s">
        <v>783</v>
      </c>
      <c r="D62" s="403" t="s">
        <v>714</v>
      </c>
      <c r="E62" s="401">
        <v>-4977817.9800000004</v>
      </c>
      <c r="F62" s="400">
        <v>157059.44</v>
      </c>
      <c r="G62" s="400"/>
      <c r="H62" s="400">
        <v>-5424019.0300000003</v>
      </c>
      <c r="I62" s="401">
        <f t="shared" si="3"/>
        <v>-10244777.57</v>
      </c>
      <c r="K62" s="797">
        <v>1845</v>
      </c>
    </row>
    <row r="63" spans="1:11" ht="12.75" x14ac:dyDescent="0.2">
      <c r="A63" s="376" t="s">
        <v>769</v>
      </c>
      <c r="B63" s="375" t="s">
        <v>784</v>
      </c>
      <c r="C63" s="398" t="s">
        <v>785</v>
      </c>
      <c r="D63" s="403" t="s">
        <v>714</v>
      </c>
      <c r="E63" s="401">
        <v>-509564.22000000003</v>
      </c>
      <c r="F63" s="400">
        <v>575473.48</v>
      </c>
      <c r="G63" s="400"/>
      <c r="H63" s="400">
        <v>-919788.78</v>
      </c>
      <c r="I63" s="401">
        <f t="shared" si="3"/>
        <v>-853879.52</v>
      </c>
      <c r="K63" s="392">
        <v>1850</v>
      </c>
    </row>
    <row r="64" spans="1:11" ht="12.75" x14ac:dyDescent="0.2">
      <c r="A64" s="376" t="s">
        <v>769</v>
      </c>
      <c r="B64" s="375" t="s">
        <v>786</v>
      </c>
      <c r="C64" s="398" t="s">
        <v>787</v>
      </c>
      <c r="D64" s="403" t="s">
        <v>714</v>
      </c>
      <c r="E64" s="401">
        <v>-2578903.1</v>
      </c>
      <c r="F64" s="400">
        <v>1077240.95</v>
      </c>
      <c r="G64" s="400"/>
      <c r="H64" s="400">
        <v>-1736792.8799999997</v>
      </c>
      <c r="I64" s="401">
        <f t="shared" si="3"/>
        <v>-3238455.03</v>
      </c>
      <c r="K64" s="392">
        <v>1860</v>
      </c>
    </row>
    <row r="65" spans="1:11" ht="12.75" x14ac:dyDescent="0.2">
      <c r="A65" s="376" t="s">
        <v>769</v>
      </c>
      <c r="B65" s="375" t="s">
        <v>788</v>
      </c>
      <c r="C65" s="398" t="s">
        <v>789</v>
      </c>
      <c r="D65" s="403" t="s">
        <v>714</v>
      </c>
      <c r="E65" s="401">
        <v>-12288.69</v>
      </c>
      <c r="F65" s="400"/>
      <c r="G65" s="400"/>
      <c r="H65" s="400">
        <v>-12288.699999999999</v>
      </c>
      <c r="I65" s="401">
        <f t="shared" si="3"/>
        <v>-24577.39</v>
      </c>
      <c r="K65" s="392">
        <v>1908</v>
      </c>
    </row>
    <row r="66" spans="1:11" ht="12.75" x14ac:dyDescent="0.2">
      <c r="A66" s="376" t="s">
        <v>769</v>
      </c>
      <c r="B66" s="375" t="s">
        <v>790</v>
      </c>
      <c r="C66" s="398" t="s">
        <v>791</v>
      </c>
      <c r="D66" s="403" t="s">
        <v>714</v>
      </c>
      <c r="E66" s="401">
        <v>-66174.58</v>
      </c>
      <c r="F66" s="400"/>
      <c r="G66" s="400"/>
      <c r="H66" s="400">
        <v>-54478.06</v>
      </c>
      <c r="I66" s="401">
        <f t="shared" si="3"/>
        <v>-120652.64</v>
      </c>
      <c r="K66" s="392">
        <v>1915</v>
      </c>
    </row>
    <row r="67" spans="1:11" ht="12.75" x14ac:dyDescent="0.2">
      <c r="A67" s="376" t="s">
        <v>769</v>
      </c>
      <c r="B67" s="375" t="s">
        <v>792</v>
      </c>
      <c r="C67" s="398" t="s">
        <v>793</v>
      </c>
      <c r="D67" s="403" t="s">
        <v>714</v>
      </c>
      <c r="E67" s="401">
        <v>-332470.48</v>
      </c>
      <c r="F67" s="400"/>
      <c r="G67" s="400"/>
      <c r="H67" s="400">
        <v>-241245.71999999997</v>
      </c>
      <c r="I67" s="401">
        <f t="shared" si="3"/>
        <v>-573716.19999999995</v>
      </c>
      <c r="K67" s="392">
        <v>1920</v>
      </c>
    </row>
    <row r="68" spans="1:11" ht="12.75" x14ac:dyDescent="0.2">
      <c r="A68" s="376" t="s">
        <v>769</v>
      </c>
      <c r="B68" s="375" t="s">
        <v>794</v>
      </c>
      <c r="C68" s="398" t="s">
        <v>795</v>
      </c>
      <c r="D68" s="403" t="s">
        <v>714</v>
      </c>
      <c r="E68" s="401">
        <v>-181221.13</v>
      </c>
      <c r="F68" s="400"/>
      <c r="G68" s="400">
        <v>1266438.56</v>
      </c>
      <c r="H68" s="400">
        <v>-1006576.42</v>
      </c>
      <c r="I68" s="401">
        <f t="shared" si="3"/>
        <v>78641.010000000126</v>
      </c>
      <c r="K68" s="392">
        <v>1930</v>
      </c>
    </row>
    <row r="69" spans="1:11" ht="12.75" x14ac:dyDescent="0.2">
      <c r="A69" s="376" t="s">
        <v>769</v>
      </c>
      <c r="B69" s="375" t="s">
        <v>796</v>
      </c>
      <c r="C69" s="398" t="s">
        <v>797</v>
      </c>
      <c r="D69" s="403" t="s">
        <v>714</v>
      </c>
      <c r="E69" s="401">
        <v>-44803.59</v>
      </c>
      <c r="F69" s="400"/>
      <c r="G69" s="400"/>
      <c r="H69" s="400">
        <v>-55571.48000000001</v>
      </c>
      <c r="I69" s="401">
        <f t="shared" si="3"/>
        <v>-100375.07</v>
      </c>
      <c r="K69" s="392">
        <v>1935</v>
      </c>
    </row>
    <row r="70" spans="1:11" ht="12.75" x14ac:dyDescent="0.2">
      <c r="A70" s="376" t="s">
        <v>769</v>
      </c>
      <c r="B70" s="375" t="s">
        <v>798</v>
      </c>
      <c r="C70" s="398" t="s">
        <v>799</v>
      </c>
      <c r="D70" s="403" t="s">
        <v>714</v>
      </c>
      <c r="E70" s="401">
        <v>-0.01</v>
      </c>
      <c r="F70" s="400"/>
      <c r="G70" s="400"/>
      <c r="H70" s="400">
        <v>0</v>
      </c>
      <c r="I70" s="401">
        <f t="shared" si="3"/>
        <v>-0.01</v>
      </c>
    </row>
    <row r="71" spans="1:11" ht="12.75" x14ac:dyDescent="0.2">
      <c r="A71" s="376" t="s">
        <v>769</v>
      </c>
      <c r="B71" s="375" t="s">
        <v>800</v>
      </c>
      <c r="C71" s="398" t="s">
        <v>801</v>
      </c>
      <c r="D71" s="403" t="s">
        <v>714</v>
      </c>
      <c r="E71" s="401">
        <v>-162396.69</v>
      </c>
      <c r="F71" s="400"/>
      <c r="G71" s="400"/>
      <c r="H71" s="400">
        <v>-148595.77999999997</v>
      </c>
      <c r="I71" s="401">
        <f t="shared" si="3"/>
        <v>-310992.46999999997</v>
      </c>
      <c r="K71" s="392">
        <v>1940</v>
      </c>
    </row>
    <row r="72" spans="1:11" ht="12.75" x14ac:dyDescent="0.2">
      <c r="A72" s="376" t="s">
        <v>769</v>
      </c>
      <c r="B72" s="375" t="s">
        <v>802</v>
      </c>
      <c r="C72" s="398" t="s">
        <v>803</v>
      </c>
      <c r="D72" s="403" t="s">
        <v>714</v>
      </c>
      <c r="E72" s="401">
        <v>-161857.89000000001</v>
      </c>
      <c r="F72" s="400"/>
      <c r="G72" s="400"/>
      <c r="H72" s="400">
        <v>-149656.06</v>
      </c>
      <c r="I72" s="401">
        <f t="shared" si="3"/>
        <v>-311513.95</v>
      </c>
      <c r="K72" s="392">
        <v>1955</v>
      </c>
    </row>
    <row r="73" spans="1:11" ht="12.75" x14ac:dyDescent="0.2">
      <c r="A73" s="376" t="s">
        <v>769</v>
      </c>
      <c r="B73" s="375" t="s">
        <v>804</v>
      </c>
      <c r="C73" s="398" t="s">
        <v>805</v>
      </c>
      <c r="D73" s="403" t="s">
        <v>714</v>
      </c>
      <c r="E73" s="401">
        <v>-216370.66</v>
      </c>
      <c r="F73" s="400"/>
      <c r="G73" s="400"/>
      <c r="H73" s="400">
        <v>-209094.24000000002</v>
      </c>
      <c r="I73" s="401">
        <f t="shared" si="3"/>
        <v>-425464.9</v>
      </c>
      <c r="K73" s="392">
        <v>1980</v>
      </c>
    </row>
    <row r="74" spans="1:11" ht="21.95" customHeight="1" x14ac:dyDescent="0.2">
      <c r="A74" s="376" t="s">
        <v>769</v>
      </c>
      <c r="B74" s="375" t="s">
        <v>806</v>
      </c>
      <c r="C74" s="398" t="s">
        <v>807</v>
      </c>
      <c r="D74" s="403" t="s">
        <v>714</v>
      </c>
      <c r="E74" s="401">
        <v>0</v>
      </c>
      <c r="F74" s="400"/>
      <c r="G74" s="400"/>
      <c r="H74" s="400">
        <v>0</v>
      </c>
      <c r="I74" s="401">
        <f t="shared" si="3"/>
        <v>0</v>
      </c>
    </row>
    <row r="75" spans="1:11" ht="12.75" x14ac:dyDescent="0.2">
      <c r="A75" s="376"/>
      <c r="B75" s="407"/>
      <c r="C75" s="408"/>
      <c r="D75" s="409"/>
      <c r="E75" s="401"/>
      <c r="F75" s="400"/>
      <c r="G75" s="400"/>
      <c r="H75" s="400"/>
      <c r="I75" s="400"/>
    </row>
    <row r="76" spans="1:11" ht="13.5" thickBot="1" x14ac:dyDescent="0.25">
      <c r="A76" s="410" t="s">
        <v>808</v>
      </c>
      <c r="B76" s="394"/>
      <c r="C76" s="395"/>
      <c r="D76" s="405" t="s">
        <v>808</v>
      </c>
      <c r="E76" s="411">
        <f>SUM(E56:E75)</f>
        <v>-12399130.920000002</v>
      </c>
      <c r="F76" s="411">
        <f t="shared" ref="F76:I76" si="4">SUM(F56:F75)</f>
        <v>2360400.94</v>
      </c>
      <c r="G76" s="411">
        <f t="shared" si="4"/>
        <v>1266438.56</v>
      </c>
      <c r="H76" s="411">
        <f t="shared" si="4"/>
        <v>-14403087.029999999</v>
      </c>
      <c r="I76" s="411">
        <f t="shared" si="4"/>
        <v>-23175378.449999999</v>
      </c>
    </row>
    <row r="77" spans="1:11" ht="13.5" thickTop="1" x14ac:dyDescent="0.2">
      <c r="A77" s="412"/>
      <c r="B77" s="407"/>
      <c r="C77" s="408"/>
      <c r="D77" s="409"/>
      <c r="E77" s="401"/>
      <c r="F77" s="400"/>
      <c r="G77" s="400"/>
      <c r="H77" s="400"/>
      <c r="I77" s="400"/>
    </row>
    <row r="78" spans="1:11" ht="13.5" thickBot="1" x14ac:dyDescent="0.25">
      <c r="A78" s="393" t="s">
        <v>809</v>
      </c>
      <c r="B78" s="413"/>
      <c r="C78" s="414"/>
      <c r="D78" s="393" t="s">
        <v>23</v>
      </c>
      <c r="E78" s="415">
        <v>324331162.20009404</v>
      </c>
      <c r="F78" s="415">
        <f>F50+F76</f>
        <v>-2597416.7799999998</v>
      </c>
      <c r="G78" s="415">
        <f>G50+G76</f>
        <v>-114970.60999999987</v>
      </c>
      <c r="H78" s="415">
        <f t="shared" ref="H78:I78" si="5">H50+H76</f>
        <v>28495878.609999999</v>
      </c>
      <c r="I78" s="415">
        <f t="shared" si="5"/>
        <v>350114653.41937751</v>
      </c>
    </row>
    <row r="79" spans="1:11" ht="13.5" thickTop="1" x14ac:dyDescent="0.2">
      <c r="A79" s="376"/>
      <c r="B79" s="407"/>
      <c r="C79" s="408"/>
      <c r="D79" s="409"/>
      <c r="E79" s="400"/>
      <c r="F79" s="400"/>
      <c r="G79" s="400"/>
      <c r="H79" s="400"/>
      <c r="I79" s="400"/>
    </row>
    <row r="80" spans="1:11" ht="12.75" x14ac:dyDescent="0.2">
      <c r="A80" s="376"/>
      <c r="B80" s="407"/>
      <c r="C80" s="408"/>
      <c r="D80" s="409"/>
      <c r="E80" s="400"/>
      <c r="F80" s="400"/>
      <c r="G80" s="400"/>
      <c r="H80" s="400"/>
      <c r="I80" s="400"/>
    </row>
    <row r="81" spans="1:11" ht="13.5" thickBot="1" x14ac:dyDescent="0.25">
      <c r="A81" s="393" t="s">
        <v>692</v>
      </c>
      <c r="B81" s="394" t="s">
        <v>691</v>
      </c>
      <c r="C81" s="395" t="s">
        <v>67</v>
      </c>
      <c r="D81" s="416" t="s">
        <v>692</v>
      </c>
      <c r="E81" s="411">
        <v>3639417.61</v>
      </c>
      <c r="F81" s="411">
        <v>0</v>
      </c>
      <c r="G81" s="411">
        <v>0</v>
      </c>
      <c r="H81" s="411">
        <v>359867.45000000019</v>
      </c>
      <c r="I81" s="411">
        <f>SUM(E81:H81)</f>
        <v>3999285.06</v>
      </c>
      <c r="J81" s="392">
        <v>2040</v>
      </c>
    </row>
    <row r="82" spans="1:11" ht="13.5" thickTop="1" x14ac:dyDescent="0.2">
      <c r="A82" s="376"/>
      <c r="B82" s="375"/>
      <c r="C82" s="398"/>
      <c r="D82" s="403"/>
      <c r="E82" s="401"/>
      <c r="F82" s="401"/>
      <c r="G82" s="401"/>
      <c r="H82" s="400"/>
      <c r="I82" s="400"/>
    </row>
    <row r="83" spans="1:11" ht="13.5" thickBot="1" x14ac:dyDescent="0.25">
      <c r="A83" s="393" t="s">
        <v>759</v>
      </c>
      <c r="B83" s="394" t="s">
        <v>693</v>
      </c>
      <c r="C83" s="395" t="s">
        <v>694</v>
      </c>
      <c r="D83" s="393" t="s">
        <v>759</v>
      </c>
      <c r="E83" s="411">
        <v>5711090.1100000003</v>
      </c>
      <c r="F83" s="411">
        <v>0</v>
      </c>
      <c r="G83" s="411">
        <v>0</v>
      </c>
      <c r="H83" s="411">
        <v>2204799.0090000015</v>
      </c>
      <c r="I83" s="411">
        <f>SUM(E83:H83)</f>
        <v>7915889.1190000018</v>
      </c>
      <c r="J83" s="392">
        <v>2055</v>
      </c>
    </row>
    <row r="84" spans="1:11" ht="13.5" thickTop="1" x14ac:dyDescent="0.2">
      <c r="A84" s="376"/>
      <c r="B84" s="375"/>
      <c r="C84" s="398"/>
      <c r="D84" s="403"/>
      <c r="E84" s="401"/>
      <c r="F84" s="400"/>
      <c r="G84" s="400"/>
      <c r="H84" s="400"/>
      <c r="I84" s="400"/>
    </row>
    <row r="85" spans="1:11" ht="13.5" thickBot="1" x14ac:dyDescent="0.25">
      <c r="A85" s="417" t="s">
        <v>810</v>
      </c>
      <c r="B85" s="418"/>
      <c r="C85" s="419"/>
      <c r="D85" s="420"/>
      <c r="E85" s="421">
        <v>348016932.71009409</v>
      </c>
      <c r="F85" s="421">
        <f>F6+F78+F81+F83</f>
        <v>-2597416.7799999998</v>
      </c>
      <c r="G85" s="421">
        <f>G6+G78+G81+G83</f>
        <v>-114970.60999999987</v>
      </c>
      <c r="H85" s="421">
        <f>H6+H78+H81+H83</f>
        <v>38171359.689000003</v>
      </c>
      <c r="I85" s="421">
        <f>I6+I78+I81+I83</f>
        <v>383475905.00837755</v>
      </c>
    </row>
    <row r="86" spans="1:11" ht="12.75" x14ac:dyDescent="0.2">
      <c r="A86" s="376"/>
      <c r="B86" s="407"/>
      <c r="C86" s="408"/>
      <c r="D86" s="409"/>
      <c r="E86" s="400"/>
      <c r="F86" s="400"/>
      <c r="G86" s="400"/>
      <c r="H86" s="400"/>
      <c r="I86" s="400"/>
    </row>
    <row r="87" spans="1:11" ht="12.75" x14ac:dyDescent="0.2">
      <c r="A87" s="376"/>
      <c r="B87" s="407" t="s">
        <v>697</v>
      </c>
      <c r="C87" s="408" t="s">
        <v>698</v>
      </c>
      <c r="D87" s="422"/>
      <c r="E87" s="401">
        <v>-7924951.5300000003</v>
      </c>
      <c r="F87" s="401"/>
      <c r="G87" s="401"/>
      <c r="H87" s="401">
        <v>-8916338.4899999984</v>
      </c>
      <c r="I87" s="401">
        <f t="shared" ref="I87:I88" si="6">SUM(E87:H87)</f>
        <v>-16841290.02</v>
      </c>
      <c r="J87" s="392">
        <v>2440</v>
      </c>
    </row>
    <row r="88" spans="1:11" ht="12.75" x14ac:dyDescent="0.2">
      <c r="A88" s="376"/>
      <c r="B88" s="407" t="s">
        <v>699</v>
      </c>
      <c r="C88" s="408" t="s">
        <v>700</v>
      </c>
      <c r="D88" s="422"/>
      <c r="E88" s="401">
        <v>-6631733.0999999996</v>
      </c>
      <c r="F88" s="401"/>
      <c r="G88" s="401"/>
      <c r="H88" s="401">
        <v>-3460645.8900000006</v>
      </c>
      <c r="I88" s="401">
        <f t="shared" si="6"/>
        <v>-10092378.99</v>
      </c>
      <c r="J88" s="392">
        <v>2440</v>
      </c>
    </row>
    <row r="89" spans="1:11" ht="12.75" x14ac:dyDescent="0.2">
      <c r="A89" s="393" t="s">
        <v>84</v>
      </c>
      <c r="B89" s="394"/>
      <c r="C89" s="395"/>
      <c r="D89" s="396" t="s">
        <v>84</v>
      </c>
      <c r="E89" s="397">
        <f>SUM(E87:E88)</f>
        <v>-14556684.629999999</v>
      </c>
      <c r="F89" s="397">
        <f t="shared" ref="F89:I89" si="7">SUM(F87:F88)</f>
        <v>0</v>
      </c>
      <c r="G89" s="397">
        <f t="shared" si="7"/>
        <v>0</v>
      </c>
      <c r="H89" s="397">
        <f t="shared" si="7"/>
        <v>-12376984.379999999</v>
      </c>
      <c r="I89" s="397">
        <f t="shared" si="7"/>
        <v>-26933669.009999998</v>
      </c>
    </row>
    <row r="90" spans="1:11" ht="12.75" x14ac:dyDescent="0.2">
      <c r="A90" s="376"/>
      <c r="B90" s="375"/>
      <c r="C90" s="398"/>
      <c r="D90" s="376"/>
      <c r="E90" s="399"/>
      <c r="F90" s="400"/>
      <c r="G90" s="400"/>
      <c r="H90" s="400"/>
      <c r="I90" s="400"/>
    </row>
    <row r="91" spans="1:11" ht="12.75" x14ac:dyDescent="0.2">
      <c r="A91" s="376"/>
      <c r="B91" s="407" t="s">
        <v>697</v>
      </c>
      <c r="C91" s="408" t="s">
        <v>698</v>
      </c>
      <c r="D91" s="422"/>
      <c r="E91" s="400">
        <v>252372.65</v>
      </c>
      <c r="F91" s="400"/>
      <c r="G91" s="400"/>
      <c r="H91" s="400">
        <v>383264.9</v>
      </c>
      <c r="I91" s="400">
        <f t="shared" ref="I91:I92" si="8">SUM(E91:H91)</f>
        <v>635637.55000000005</v>
      </c>
      <c r="K91" s="392">
        <v>2440</v>
      </c>
    </row>
    <row r="92" spans="1:11" ht="12.75" x14ac:dyDescent="0.2">
      <c r="A92" s="376"/>
      <c r="B92" s="407" t="s">
        <v>699</v>
      </c>
      <c r="C92" s="408" t="s">
        <v>700</v>
      </c>
      <c r="D92" s="422"/>
      <c r="E92" s="400">
        <v>290027.90000000002</v>
      </c>
      <c r="F92" s="400"/>
      <c r="G92" s="400"/>
      <c r="H92" s="400">
        <v>221603.58</v>
      </c>
      <c r="I92" s="400">
        <f t="shared" si="8"/>
        <v>511631.48</v>
      </c>
      <c r="K92" s="392">
        <v>2440</v>
      </c>
    </row>
    <row r="93" spans="1:11" ht="12.75" x14ac:dyDescent="0.2">
      <c r="A93" s="393" t="s">
        <v>811</v>
      </c>
      <c r="B93" s="394"/>
      <c r="C93" s="395" t="s">
        <v>812</v>
      </c>
      <c r="D93" s="396" t="s">
        <v>714</v>
      </c>
      <c r="E93" s="397">
        <f>SUM(E91:E92)</f>
        <v>542400.55000000005</v>
      </c>
      <c r="F93" s="397">
        <f t="shared" ref="F93:I93" si="9">SUM(F91:F92)</f>
        <v>0</v>
      </c>
      <c r="G93" s="397">
        <f t="shared" si="9"/>
        <v>0</v>
      </c>
      <c r="H93" s="397">
        <f t="shared" si="9"/>
        <v>604868.48</v>
      </c>
      <c r="I93" s="397">
        <f t="shared" si="9"/>
        <v>1147269.03</v>
      </c>
    </row>
    <row r="94" spans="1:11" ht="12.75" x14ac:dyDescent="0.2">
      <c r="A94" s="376"/>
      <c r="B94" s="375"/>
      <c r="C94" s="398"/>
      <c r="D94" s="376"/>
      <c r="E94" s="401"/>
      <c r="F94" s="400"/>
      <c r="G94" s="400"/>
      <c r="H94" s="400"/>
      <c r="I94" s="400"/>
    </row>
    <row r="95" spans="1:11" ht="13.5" thickBot="1" x14ac:dyDescent="0.25">
      <c r="A95" s="393" t="s">
        <v>813</v>
      </c>
      <c r="B95" s="394"/>
      <c r="C95" s="395"/>
      <c r="D95" s="393" t="s">
        <v>813</v>
      </c>
      <c r="E95" s="402">
        <f t="shared" ref="E95:H95" si="10">E89+E93</f>
        <v>-14014284.079999998</v>
      </c>
      <c r="F95" s="402">
        <f t="shared" si="10"/>
        <v>0</v>
      </c>
      <c r="G95" s="402">
        <f t="shared" si="10"/>
        <v>0</v>
      </c>
      <c r="H95" s="402">
        <f t="shared" si="10"/>
        <v>-11772115.899999999</v>
      </c>
      <c r="I95" s="402">
        <f>I89+I93</f>
        <v>-25786399.979999997</v>
      </c>
    </row>
    <row r="96" spans="1:11" ht="13.5" thickTop="1" x14ac:dyDescent="0.2">
      <c r="A96" s="376"/>
      <c r="B96" s="407"/>
      <c r="C96" s="408"/>
      <c r="D96" s="409"/>
      <c r="E96" s="400"/>
      <c r="F96" s="400"/>
      <c r="G96" s="400"/>
      <c r="H96" s="400"/>
      <c r="I96" s="400"/>
    </row>
    <row r="97" spans="1:9" ht="13.5" thickBot="1" x14ac:dyDescent="0.25">
      <c r="A97" s="417" t="s">
        <v>814</v>
      </c>
      <c r="B97" s="418"/>
      <c r="C97" s="419"/>
      <c r="D97" s="420"/>
      <c r="E97" s="421">
        <f t="shared" ref="E97:H97" si="11">+E85+E95</f>
        <v>334002648.63009411</v>
      </c>
      <c r="F97" s="421">
        <f t="shared" si="11"/>
        <v>-2597416.7799999998</v>
      </c>
      <c r="G97" s="421">
        <f t="shared" si="11"/>
        <v>-114970.60999999987</v>
      </c>
      <c r="H97" s="421">
        <f t="shared" si="11"/>
        <v>26399243.789000005</v>
      </c>
      <c r="I97" s="421">
        <f>+I85+I95</f>
        <v>357689505.02837753</v>
      </c>
    </row>
    <row r="101" spans="1:9" x14ac:dyDescent="0.25">
      <c r="D101" s="798" t="s">
        <v>1112</v>
      </c>
      <c r="E101" s="799">
        <f>E2+E50+E81+E83+E89</f>
        <v>346906774.03937757</v>
      </c>
      <c r="F101" s="799">
        <f t="shared" ref="F101:I101" si="12">F2+F50+F81+F83+F89</f>
        <v>-4957817.72</v>
      </c>
      <c r="G101" s="799">
        <f t="shared" si="12"/>
        <v>-1381409.17</v>
      </c>
      <c r="H101" s="799">
        <f>H2+H50+H81+H83+H89</f>
        <v>41330448.629000008</v>
      </c>
      <c r="I101" s="799">
        <f t="shared" si="12"/>
        <v>381897995.77837753</v>
      </c>
    </row>
    <row r="102" spans="1:9" x14ac:dyDescent="0.25">
      <c r="D102" s="392" t="s">
        <v>1113</v>
      </c>
      <c r="E102" s="800">
        <f>E4+E76+E93</f>
        <v>-12904125.41</v>
      </c>
      <c r="F102" s="800">
        <f t="shared" ref="F102:I102" si="13">F4+F76+F93</f>
        <v>2360400.94</v>
      </c>
      <c r="G102" s="800">
        <f t="shared" si="13"/>
        <v>1266438.56</v>
      </c>
      <c r="H102" s="800">
        <f t="shared" si="13"/>
        <v>-14931204.84</v>
      </c>
      <c r="I102" s="800">
        <f t="shared" si="13"/>
        <v>-24208490.75</v>
      </c>
    </row>
    <row r="103" spans="1:9" x14ac:dyDescent="0.25">
      <c r="D103" s="392" t="s">
        <v>1114</v>
      </c>
      <c r="E103" s="800">
        <f>SUM(E101:E102)</f>
        <v>334002648.62937754</v>
      </c>
      <c r="F103" s="800">
        <f t="shared" ref="F103:I103" si="14">SUM(F101:F102)</f>
        <v>-2597416.7799999998</v>
      </c>
      <c r="G103" s="800">
        <f t="shared" si="14"/>
        <v>-114970.60999999987</v>
      </c>
      <c r="H103" s="800">
        <f t="shared" si="14"/>
        <v>26399243.789000008</v>
      </c>
      <c r="I103" s="800">
        <f t="shared" si="14"/>
        <v>357689505.02837753</v>
      </c>
    </row>
    <row r="104" spans="1:9" x14ac:dyDescent="0.25">
      <c r="E104" s="800">
        <f t="shared" ref="E104:I104" si="15">+E97-E103</f>
        <v>7.1656703948974609E-4</v>
      </c>
      <c r="F104" s="800">
        <f t="shared" si="15"/>
        <v>0</v>
      </c>
      <c r="G104" s="800">
        <f t="shared" si="15"/>
        <v>0</v>
      </c>
      <c r="H104" s="800">
        <f t="shared" si="15"/>
        <v>0</v>
      </c>
      <c r="I104" s="800">
        <f t="shared" si="15"/>
        <v>0</v>
      </c>
    </row>
    <row r="105" spans="1:9" x14ac:dyDescent="0.25">
      <c r="E105" s="800"/>
    </row>
    <row r="108" spans="1:9" x14ac:dyDescent="0.25">
      <c r="C108" s="392" t="s">
        <v>1115</v>
      </c>
      <c r="D108" s="798" t="s">
        <v>1112</v>
      </c>
      <c r="E108" s="423" t="e">
        <f>#REF!</f>
        <v>#REF!</v>
      </c>
      <c r="F108" s="423" t="e">
        <f>#REF!</f>
        <v>#REF!</v>
      </c>
      <c r="H108" s="423" t="e">
        <f>#REF!</f>
        <v>#REF!</v>
      </c>
      <c r="I108" s="423" t="e">
        <f>#REF!</f>
        <v>#REF!</v>
      </c>
    </row>
    <row r="109" spans="1:9" x14ac:dyDescent="0.25">
      <c r="D109" s="392" t="s">
        <v>1113</v>
      </c>
      <c r="E109" s="423" t="e">
        <f>#REF!</f>
        <v>#REF!</v>
      </c>
      <c r="F109" s="423" t="e">
        <f>#REF!</f>
        <v>#REF!</v>
      </c>
      <c r="H109" s="423" t="e">
        <f>#REF!</f>
        <v>#REF!</v>
      </c>
      <c r="I109" s="423" t="e">
        <f>#REF!</f>
        <v>#REF!</v>
      </c>
    </row>
    <row r="110" spans="1:9" x14ac:dyDescent="0.25">
      <c r="D110" s="392" t="s">
        <v>1114</v>
      </c>
      <c r="E110" s="423" t="e">
        <f>SUM(E108:E109)</f>
        <v>#REF!</v>
      </c>
      <c r="F110" s="423" t="e">
        <f>SUM(F108:F109)</f>
        <v>#REF!</v>
      </c>
      <c r="G110" s="423">
        <f>SUM(G108:G109)</f>
        <v>0</v>
      </c>
      <c r="H110" s="423" t="e">
        <f>SUM(H108:H109)</f>
        <v>#REF!</v>
      </c>
      <c r="I110" s="423" t="e">
        <f>#REF!</f>
        <v>#REF!</v>
      </c>
    </row>
    <row r="113" spans="3:9" x14ac:dyDescent="0.25">
      <c r="C113" s="392" t="s">
        <v>93</v>
      </c>
      <c r="D113" s="798" t="s">
        <v>1112</v>
      </c>
      <c r="E113" s="795" t="e">
        <f>E101-E108</f>
        <v>#REF!</v>
      </c>
      <c r="F113" s="795" t="e">
        <f t="shared" ref="F113:I113" si="16">F101-F108</f>
        <v>#REF!</v>
      </c>
      <c r="G113" s="795">
        <f t="shared" si="16"/>
        <v>-1381409.17</v>
      </c>
      <c r="H113" s="795" t="e">
        <f t="shared" si="16"/>
        <v>#REF!</v>
      </c>
      <c r="I113" s="795" t="e">
        <f t="shared" si="16"/>
        <v>#REF!</v>
      </c>
    </row>
    <row r="114" spans="3:9" x14ac:dyDescent="0.25">
      <c r="D114" s="392" t="s">
        <v>1113</v>
      </c>
      <c r="E114" s="795" t="e">
        <f t="shared" ref="E114:I115" si="17">E102-E109</f>
        <v>#REF!</v>
      </c>
      <c r="F114" s="795" t="e">
        <f t="shared" si="17"/>
        <v>#REF!</v>
      </c>
      <c r="G114" s="795">
        <f t="shared" si="17"/>
        <v>1266438.56</v>
      </c>
      <c r="H114" s="795" t="e">
        <f t="shared" si="17"/>
        <v>#REF!</v>
      </c>
      <c r="I114" s="795" t="e">
        <f t="shared" si="17"/>
        <v>#REF!</v>
      </c>
    </row>
    <row r="115" spans="3:9" x14ac:dyDescent="0.25">
      <c r="D115" s="392" t="s">
        <v>1114</v>
      </c>
      <c r="E115" s="795" t="e">
        <f t="shared" si="17"/>
        <v>#REF!</v>
      </c>
      <c r="F115" s="795" t="e">
        <f t="shared" si="17"/>
        <v>#REF!</v>
      </c>
      <c r="G115" s="795">
        <f t="shared" si="17"/>
        <v>-114970.60999999987</v>
      </c>
      <c r="H115" s="795" t="e">
        <f t="shared" si="17"/>
        <v>#REF!</v>
      </c>
      <c r="I115" s="795" t="e">
        <f t="shared" si="17"/>
        <v>#REF!</v>
      </c>
    </row>
  </sheetData>
  <autoFilter ref="A1:K97" xr:uid="{D4D2A58A-47C1-4392-BB38-6293836B9E3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B1CAE-2363-4FF4-9543-78C26485B238}">
  <sheetPr>
    <pageSetUpPr fitToPage="1"/>
  </sheetPr>
  <dimension ref="A1:S450"/>
  <sheetViews>
    <sheetView zoomScale="90" zoomScaleNormal="90" workbookViewId="0">
      <selection activeCell="C454" sqref="A454:XFD539"/>
    </sheetView>
  </sheetViews>
  <sheetFormatPr defaultColWidth="9.42578125" defaultRowHeight="12.75" x14ac:dyDescent="0.2"/>
  <cols>
    <col min="1" max="1" width="7.5703125" style="1" customWidth="1"/>
    <col min="2" max="2" width="10.42578125" style="1" customWidth="1"/>
    <col min="3" max="3" width="37.5703125" style="2" customWidth="1"/>
    <col min="4" max="4" width="17.42578125" style="2" customWidth="1"/>
    <col min="5" max="5" width="18.5703125" style="2" customWidth="1"/>
    <col min="6" max="10" width="17.42578125" style="2" customWidth="1"/>
    <col min="11" max="11" width="1.5703125" style="2" customWidth="1"/>
    <col min="12" max="19" width="17.42578125" style="2" customWidth="1"/>
    <col min="20" max="16384" width="9.42578125" style="2"/>
  </cols>
  <sheetData>
    <row r="1" spans="1:19" x14ac:dyDescent="0.2">
      <c r="R1" s="3" t="s">
        <v>0</v>
      </c>
      <c r="S1" s="4" t="s">
        <v>1</v>
      </c>
    </row>
    <row r="2" spans="1:19" x14ac:dyDescent="0.2">
      <c r="R2" s="3" t="s">
        <v>2</v>
      </c>
      <c r="S2" s="5"/>
    </row>
    <row r="3" spans="1:19" x14ac:dyDescent="0.2">
      <c r="R3" s="3" t="s">
        <v>3</v>
      </c>
      <c r="S3" s="5"/>
    </row>
    <row r="4" spans="1:19" x14ac:dyDescent="0.2">
      <c r="R4" s="3" t="s">
        <v>4</v>
      </c>
      <c r="S4" s="5"/>
    </row>
    <row r="5" spans="1:19" x14ac:dyDescent="0.2">
      <c r="R5" s="3" t="s">
        <v>5</v>
      </c>
      <c r="S5" s="6"/>
    </row>
    <row r="6" spans="1:19" ht="9" customHeight="1" x14ac:dyDescent="0.2">
      <c r="R6" s="3"/>
      <c r="S6" s="7"/>
    </row>
    <row r="7" spans="1:19" x14ac:dyDescent="0.2">
      <c r="R7" s="3" t="s">
        <v>6</v>
      </c>
      <c r="S7" s="6"/>
    </row>
    <row r="8" spans="1:19" ht="9" customHeight="1" x14ac:dyDescent="0.2"/>
    <row r="9" spans="1:19" ht="20.25" customHeight="1" x14ac:dyDescent="0.2">
      <c r="A9" s="1227" t="s">
        <v>7</v>
      </c>
      <c r="B9" s="1227"/>
      <c r="C9" s="1227"/>
      <c r="D9" s="1227"/>
      <c r="E9" s="1227"/>
      <c r="F9" s="1227"/>
      <c r="G9" s="1227"/>
      <c r="H9" s="1227"/>
      <c r="I9" s="1227"/>
      <c r="J9" s="1227"/>
      <c r="K9" s="1227"/>
      <c r="L9" s="1227"/>
      <c r="M9" s="1227"/>
      <c r="N9" s="1227"/>
      <c r="O9" s="1227"/>
      <c r="P9" s="1227"/>
      <c r="Q9" s="1227"/>
      <c r="R9" s="1227"/>
      <c r="S9" s="1227"/>
    </row>
    <row r="10" spans="1:19" ht="21" x14ac:dyDescent="0.2">
      <c r="A10" s="1227" t="s">
        <v>8</v>
      </c>
      <c r="B10" s="1227"/>
      <c r="C10" s="1227"/>
      <c r="D10" s="1227"/>
      <c r="E10" s="1227"/>
      <c r="F10" s="1227"/>
      <c r="G10" s="1227"/>
      <c r="H10" s="1227"/>
      <c r="I10" s="1227"/>
      <c r="J10" s="1227"/>
      <c r="K10" s="1227"/>
      <c r="L10" s="1227"/>
      <c r="M10" s="1227"/>
      <c r="N10" s="1227"/>
      <c r="O10" s="1227"/>
      <c r="P10" s="1227"/>
      <c r="Q10" s="1227"/>
      <c r="R10" s="1227"/>
      <c r="S10" s="1227"/>
    </row>
    <row r="11" spans="1:19" ht="20.25" x14ac:dyDescent="0.3">
      <c r="I11" s="51" t="s">
        <v>92</v>
      </c>
    </row>
    <row r="12" spans="1:19" ht="32.1" customHeight="1" x14ac:dyDescent="0.2"/>
    <row r="14" spans="1:19" ht="13.5" thickBot="1" x14ac:dyDescent="0.25">
      <c r="H14" s="8" t="s">
        <v>9</v>
      </c>
      <c r="I14" s="9" t="s">
        <v>10</v>
      </c>
    </row>
    <row r="15" spans="1:19" ht="15.75" thickBot="1" x14ac:dyDescent="0.3">
      <c r="H15" s="8" t="s">
        <v>11</v>
      </c>
      <c r="I15" s="10">
        <v>2013</v>
      </c>
      <c r="J15" s="11"/>
    </row>
    <row r="17" spans="1:19" x14ac:dyDescent="0.2">
      <c r="D17" s="1225" t="s">
        <v>12</v>
      </c>
      <c r="E17" s="1226"/>
      <c r="F17" s="1226"/>
      <c r="G17" s="1226"/>
      <c r="H17" s="1226"/>
      <c r="I17" s="1226"/>
      <c r="J17" s="1226"/>
      <c r="L17" s="12"/>
      <c r="M17" s="13"/>
      <c r="N17" s="13"/>
      <c r="O17" s="13"/>
      <c r="P17" s="14" t="s">
        <v>13</v>
      </c>
      <c r="Q17" s="14"/>
      <c r="R17" s="15"/>
    </row>
    <row r="18" spans="1:19" ht="30" customHeight="1" x14ac:dyDescent="0.2">
      <c r="A18" s="16" t="s">
        <v>14</v>
      </c>
      <c r="B18" s="16" t="s">
        <v>15</v>
      </c>
      <c r="C18" s="17" t="s">
        <v>16</v>
      </c>
      <c r="D18" s="18" t="s">
        <v>17</v>
      </c>
      <c r="E18" s="44" t="s">
        <v>90</v>
      </c>
      <c r="F18" s="44" t="s">
        <v>90</v>
      </c>
      <c r="G18" s="18" t="s">
        <v>18</v>
      </c>
      <c r="H18" s="19" t="s">
        <v>19</v>
      </c>
      <c r="I18" s="19" t="s">
        <v>20</v>
      </c>
      <c r="J18" s="16" t="s">
        <v>21</v>
      </c>
      <c r="K18" s="20"/>
      <c r="L18" s="18" t="s">
        <v>17</v>
      </c>
      <c r="M18" s="44" t="s">
        <v>90</v>
      </c>
      <c r="N18" s="44" t="s">
        <v>90</v>
      </c>
      <c r="O18" s="18" t="s">
        <v>18</v>
      </c>
      <c r="P18" s="21" t="s">
        <v>22</v>
      </c>
      <c r="Q18" s="21" t="s">
        <v>20</v>
      </c>
      <c r="R18" s="22" t="s">
        <v>21</v>
      </c>
      <c r="S18" s="16" t="s">
        <v>23</v>
      </c>
    </row>
    <row r="19" spans="1:19" ht="25.5" customHeight="1" x14ac:dyDescent="0.25">
      <c r="A19" s="16"/>
      <c r="B19" s="23">
        <v>1531</v>
      </c>
      <c r="C19" s="24" t="s">
        <v>24</v>
      </c>
      <c r="D19" s="802">
        <f>SUMIFS('ERZ - 2013'!E$10:E$114,'ERZ - 2013'!$Y$10:$Y$114,B19)</f>
        <v>278896.15999999997</v>
      </c>
      <c r="E19" s="25"/>
      <c r="F19" s="25"/>
      <c r="G19" s="25">
        <f>SUM(D19:F19)</f>
        <v>278896.15999999997</v>
      </c>
      <c r="H19" s="803">
        <f>SUMIFS('ERZ - 2013'!F$10:F$114,'ERZ - 2013'!$Y$10:$Y$114,$B19)+SUMIFS('ERZ - 2013'!G$10:G$114,'ERZ - 2013'!$Y$10:$Y$114,$B19)</f>
        <v>166244.34</v>
      </c>
      <c r="I19" s="803">
        <f>SUMIFS('ERZ - 2013'!H$10:H$114,'ERZ - 2013'!$Y$10:$Y$114,$B19)+SUMIFS('ERZ - 2013'!I$10:I$114,'ERZ - 2013'!$Y$10:$Y$114,$B19)+SUMIFS('ERZ - 2013'!J$10:J$114,'ERZ - 2013'!$Y$10:$Y$114,$B19)</f>
        <v>0</v>
      </c>
      <c r="J19" s="27">
        <f>D19+H19+I19</f>
        <v>445140.5</v>
      </c>
      <c r="K19" s="20"/>
      <c r="L19" s="802">
        <f>SUMIFS('ERZ - 2013'!O$10:O$114,'ERZ - 2013'!$Y$10:$Y$114,$B19)</f>
        <v>-17508.400000000001</v>
      </c>
      <c r="M19" s="25"/>
      <c r="N19" s="25"/>
      <c r="O19" s="25">
        <f>SUM(L19:N19)</f>
        <v>-17508.400000000001</v>
      </c>
      <c r="P19" s="803">
        <f>SUMIFS('ERZ - 2013'!P$10:P$114,'ERZ - 2013'!$Y$10:$Y$114,$B19)+SUMIFS('ERZ - 2013'!Q$10:Q$114,'ERZ - 2013'!$Y$10:$Y$114,$B19)</f>
        <v>-24185.64</v>
      </c>
      <c r="Q19" s="803">
        <f>SUMIFS('ERZ - 2013'!R$10:R$114,'ERZ - 2013'!$Y$10:$Y$114,$B19)+SUMIFS('ERZ - 2013'!S$10:S$114,'ERZ - 2013'!$Y$10:$Y$114,$B19)+SUMIFS('ERZ - 2013'!T$10:T$114,'ERZ - 2013'!$Y$10:$Y$114,$B19)</f>
        <v>0</v>
      </c>
      <c r="R19" s="27">
        <f>L19+P19+Q19</f>
        <v>-41694.04</v>
      </c>
      <c r="S19" s="28">
        <f t="shared" ref="S19:S64" si="0">J19+R19</f>
        <v>403446.46</v>
      </c>
    </row>
    <row r="20" spans="1:19" ht="25.5" customHeight="1" x14ac:dyDescent="0.25">
      <c r="A20" s="16"/>
      <c r="B20" s="23">
        <v>1609</v>
      </c>
      <c r="C20" s="24" t="s">
        <v>25</v>
      </c>
      <c r="D20" s="802">
        <f>SUMIFS('ERZ - 2013'!E$10:E$114,'ERZ - 2013'!$Y$10:$Y$114,B20)</f>
        <v>0</v>
      </c>
      <c r="E20" s="25"/>
      <c r="F20" s="25"/>
      <c r="G20" s="25">
        <f>SUM(D20:F20)</f>
        <v>0</v>
      </c>
      <c r="H20" s="803">
        <f>SUMIFS('ERZ - 2013'!F$10:F$114,'ERZ - 2013'!$Y$10:$Y$114,$B20)+SUMIFS('ERZ - 2013'!G$10:G$114,'ERZ - 2013'!$Y$10:$Y$114,$B20)</f>
        <v>0</v>
      </c>
      <c r="I20" s="803">
        <f>SUMIFS('ERZ - 2013'!H$10:H$114,'ERZ - 2013'!$Y$10:$Y$114,$B20)+SUMIFS('ERZ - 2013'!I$10:I$114,'ERZ - 2013'!$Y$10:$Y$114,$B20)+SUMIFS('ERZ - 2013'!J$10:J$114,'ERZ - 2013'!$Y$10:$Y$114,$B20)</f>
        <v>0</v>
      </c>
      <c r="J20" s="27">
        <f>D20+H20+I20</f>
        <v>0</v>
      </c>
      <c r="K20" s="20"/>
      <c r="L20" s="802">
        <f>SUMIFS('ERZ - 2013'!O$10:O$114,'ERZ - 2013'!$Y$10:$Y$114,$B20)</f>
        <v>0</v>
      </c>
      <c r="M20" s="25"/>
      <c r="N20" s="25"/>
      <c r="O20" s="25">
        <f t="shared" ref="O20:O55" si="1">SUM(L20:N20)</f>
        <v>0</v>
      </c>
      <c r="P20" s="803">
        <f>SUMIFS('ERZ - 2013'!P$10:P$114,'ERZ - 2013'!$Y$10:$Y$114,$B20)+SUMIFS('ERZ - 2013'!Q$10:Q$114,'ERZ - 2013'!$Y$10:$Y$114,$B20)</f>
        <v>0</v>
      </c>
      <c r="Q20" s="803">
        <f>SUMIFS('ERZ - 2013'!R$10:R$114,'ERZ - 2013'!$Y$10:$Y$114,$B20)+SUMIFS('ERZ - 2013'!S$10:S$114,'ERZ - 2013'!$Y$10:$Y$114,$B20)+SUMIFS('ERZ - 2013'!T$10:T$114,'ERZ - 2013'!$Y$10:$Y$114,$B20)</f>
        <v>0</v>
      </c>
      <c r="R20" s="27">
        <f t="shared" ref="R20:R57" si="2">L20+P20+Q20</f>
        <v>0</v>
      </c>
      <c r="S20" s="28">
        <f t="shared" si="0"/>
        <v>0</v>
      </c>
    </row>
    <row r="21" spans="1:19" ht="25.5" x14ac:dyDescent="0.25">
      <c r="A21" s="23">
        <v>12</v>
      </c>
      <c r="B21" s="23">
        <v>1611</v>
      </c>
      <c r="C21" s="24" t="s">
        <v>26</v>
      </c>
      <c r="D21" s="802">
        <f>SUMIFS('ERZ - 2013'!E$10:E$114,'ERZ - 2013'!$Y$10:$Y$114,B21)</f>
        <v>22090158.860000003</v>
      </c>
      <c r="E21" s="25"/>
      <c r="F21" s="25"/>
      <c r="G21" s="25">
        <f t="shared" ref="G21:G35" si="3">SUM(D21:F21)</f>
        <v>22090158.860000003</v>
      </c>
      <c r="H21" s="803">
        <f>SUMIFS('ERZ - 2013'!F$10:F$114,'ERZ - 2013'!$Y$10:$Y$114,$B21)+SUMIFS('ERZ - 2013'!G$10:G$114,'ERZ - 2013'!$Y$10:$Y$114,$B21)</f>
        <v>1650594.04</v>
      </c>
      <c r="I21" s="803">
        <f>SUMIFS('ERZ - 2013'!H$10:H$114,'ERZ - 2013'!$Y$10:$Y$114,$B21)+SUMIFS('ERZ - 2013'!I$10:I$114,'ERZ - 2013'!$Y$10:$Y$114,$B21)+SUMIFS('ERZ - 2013'!J$10:J$114,'ERZ - 2013'!$Y$10:$Y$114,$B21)</f>
        <v>-24261.01</v>
      </c>
      <c r="J21" s="27">
        <f>D21+H21+I21</f>
        <v>23716491.890000001</v>
      </c>
      <c r="K21" s="30"/>
      <c r="L21" s="802">
        <f>SUMIFS('ERZ - 2013'!O$10:O$114,'ERZ - 2013'!$Y$10:$Y$114,$B21)</f>
        <v>-4964071.17</v>
      </c>
      <c r="M21" s="25"/>
      <c r="N21" s="25"/>
      <c r="O21" s="25">
        <f t="shared" si="1"/>
        <v>-4964071.17</v>
      </c>
      <c r="P21" s="803">
        <f>SUMIFS('ERZ - 2013'!P$10:P$114,'ERZ - 2013'!$Y$10:$Y$114,$B21)+SUMIFS('ERZ - 2013'!Q$10:Q$114,'ERZ - 2013'!$Y$10:$Y$114,$B21)</f>
        <v>-3197677.53</v>
      </c>
      <c r="Q21" s="803">
        <f>SUMIFS('ERZ - 2013'!R$10:R$114,'ERZ - 2013'!$Y$10:$Y$114,$B21)+SUMIFS('ERZ - 2013'!S$10:S$114,'ERZ - 2013'!$Y$10:$Y$114,$B21)+SUMIFS('ERZ - 2013'!T$10:T$114,'ERZ - 2013'!$Y$10:$Y$114,$B21)</f>
        <v>24261.01</v>
      </c>
      <c r="R21" s="27">
        <f t="shared" si="2"/>
        <v>-8137487.6899999995</v>
      </c>
      <c r="S21" s="28">
        <f t="shared" si="0"/>
        <v>15579004.200000001</v>
      </c>
    </row>
    <row r="22" spans="1:19" ht="25.5" x14ac:dyDescent="0.25">
      <c r="A22" s="23" t="s">
        <v>27</v>
      </c>
      <c r="B22" s="23">
        <v>1612</v>
      </c>
      <c r="C22" s="24" t="s">
        <v>28</v>
      </c>
      <c r="D22" s="802">
        <f>SUMIFS('ERZ - 2013'!E$10:E$114,'ERZ - 2013'!$Y$10:$Y$114,B22)</f>
        <v>523172.08</v>
      </c>
      <c r="E22" s="25"/>
      <c r="F22" s="25"/>
      <c r="G22" s="25">
        <f t="shared" si="3"/>
        <v>523172.08</v>
      </c>
      <c r="H22" s="803">
        <f>SUMIFS('ERZ - 2013'!F$10:F$114,'ERZ - 2013'!$Y$10:$Y$114,$B22)+SUMIFS('ERZ - 2013'!G$10:G$114,'ERZ - 2013'!$Y$10:$Y$114,$B22)</f>
        <v>40949.410000000003</v>
      </c>
      <c r="I22" s="803">
        <f>SUMIFS('ERZ - 2013'!H$10:H$114,'ERZ - 2013'!$Y$10:$Y$114,$B22)+SUMIFS('ERZ - 2013'!I$10:I$114,'ERZ - 2013'!$Y$10:$Y$114,$B22)+SUMIFS('ERZ - 2013'!J$10:J$114,'ERZ - 2013'!$Y$10:$Y$114,$B22)</f>
        <v>0</v>
      </c>
      <c r="J22" s="27">
        <f>D22+H22+I22</f>
        <v>564121.49</v>
      </c>
      <c r="K22" s="30"/>
      <c r="L22" s="802">
        <f>SUMIFS('ERZ - 2013'!O$10:O$114,'ERZ - 2013'!$Y$10:$Y$114,$B22)</f>
        <v>0</v>
      </c>
      <c r="M22" s="25"/>
      <c r="N22" s="25"/>
      <c r="O22" s="25">
        <f t="shared" si="1"/>
        <v>0</v>
      </c>
      <c r="P22" s="803">
        <f>SUMIFS('ERZ - 2013'!P$10:P$114,'ERZ - 2013'!$Y$10:$Y$114,$B22)+SUMIFS('ERZ - 2013'!Q$10:Q$114,'ERZ - 2013'!$Y$10:$Y$114,$B22)</f>
        <v>0</v>
      </c>
      <c r="Q22" s="803">
        <f>SUMIFS('ERZ - 2013'!R$10:R$114,'ERZ - 2013'!$Y$10:$Y$114,$B22)+SUMIFS('ERZ - 2013'!S$10:S$114,'ERZ - 2013'!$Y$10:$Y$114,$B22)+SUMIFS('ERZ - 2013'!T$10:T$114,'ERZ - 2013'!$Y$10:$Y$114,$B22)</f>
        <v>0</v>
      </c>
      <c r="R22" s="27">
        <f t="shared" si="2"/>
        <v>0</v>
      </c>
      <c r="S22" s="28">
        <f t="shared" si="0"/>
        <v>564121.49</v>
      </c>
    </row>
    <row r="23" spans="1:19" ht="15" x14ac:dyDescent="0.25">
      <c r="A23" s="23" t="s">
        <v>29</v>
      </c>
      <c r="B23" s="23">
        <v>1805</v>
      </c>
      <c r="C23" s="24" t="s">
        <v>30</v>
      </c>
      <c r="D23" s="802">
        <f>SUMIFS('ERZ - 2013'!E$10:E$114,'ERZ - 2013'!$Y$10:$Y$114,B23)</f>
        <v>9892423.3499999996</v>
      </c>
      <c r="E23" s="25"/>
      <c r="F23" s="25"/>
      <c r="G23" s="25">
        <f t="shared" si="3"/>
        <v>9892423.3499999996</v>
      </c>
      <c r="H23" s="803">
        <f>SUMIFS('ERZ - 2013'!F$10:F$114,'ERZ - 2013'!$Y$10:$Y$114,$B23)+SUMIFS('ERZ - 2013'!G$10:G$114,'ERZ - 2013'!$Y$10:$Y$114,$B23)</f>
        <v>-13024.36</v>
      </c>
      <c r="I23" s="803">
        <f>SUMIFS('ERZ - 2013'!H$10:H$114,'ERZ - 2013'!$Y$10:$Y$114,$B23)+SUMIFS('ERZ - 2013'!I$10:I$114,'ERZ - 2013'!$Y$10:$Y$114,$B23)+SUMIFS('ERZ - 2013'!J$10:J$114,'ERZ - 2013'!$Y$10:$Y$114,$B23)</f>
        <v>0</v>
      </c>
      <c r="J23" s="27">
        <f>D23+H23+I23</f>
        <v>9879398.9900000002</v>
      </c>
      <c r="K23" s="30"/>
      <c r="L23" s="802">
        <f>SUMIFS('ERZ - 2013'!O$10:O$114,'ERZ - 2013'!$Y$10:$Y$114,$B23)</f>
        <v>0</v>
      </c>
      <c r="M23" s="25"/>
      <c r="N23" s="25"/>
      <c r="O23" s="25">
        <f t="shared" si="1"/>
        <v>0</v>
      </c>
      <c r="P23" s="803">
        <f>SUMIFS('ERZ - 2013'!P$10:P$114,'ERZ - 2013'!$Y$10:$Y$114,$B23)+SUMIFS('ERZ - 2013'!Q$10:Q$114,'ERZ - 2013'!$Y$10:$Y$114,$B23)</f>
        <v>0</v>
      </c>
      <c r="Q23" s="803">
        <f>SUMIFS('ERZ - 2013'!R$10:R$114,'ERZ - 2013'!$Y$10:$Y$114,$B23)+SUMIFS('ERZ - 2013'!S$10:S$114,'ERZ - 2013'!$Y$10:$Y$114,$B23)+SUMIFS('ERZ - 2013'!T$10:T$114,'ERZ - 2013'!$Y$10:$Y$114,$B23)</f>
        <v>0</v>
      </c>
      <c r="R23" s="27">
        <f t="shared" si="2"/>
        <v>0</v>
      </c>
      <c r="S23" s="28">
        <f t="shared" si="0"/>
        <v>9879398.9900000002</v>
      </c>
    </row>
    <row r="24" spans="1:19" ht="15" x14ac:dyDescent="0.25">
      <c r="A24" s="23">
        <v>47</v>
      </c>
      <c r="B24" s="23">
        <v>1808</v>
      </c>
      <c r="C24" s="24" t="s">
        <v>31</v>
      </c>
      <c r="D24" s="802">
        <f>SUMIFS('ERZ - 2013'!E$10:E$114,'ERZ - 2013'!$Y$10:$Y$114,B24)</f>
        <v>32378128.989999998</v>
      </c>
      <c r="E24" s="25"/>
      <c r="F24" s="25"/>
      <c r="G24" s="25">
        <f t="shared" si="3"/>
        <v>32378128.989999998</v>
      </c>
      <c r="H24" s="803">
        <f>SUMIFS('ERZ - 2013'!F$10:F$114,'ERZ - 2013'!$Y$10:$Y$114,$B24)+SUMIFS('ERZ - 2013'!G$10:G$114,'ERZ - 2013'!$Y$10:$Y$114,$B24)</f>
        <v>1662634.49</v>
      </c>
      <c r="I24" s="803">
        <f>SUMIFS('ERZ - 2013'!H$10:H$114,'ERZ - 2013'!$Y$10:$Y$114,$B24)+SUMIFS('ERZ - 2013'!I$10:I$114,'ERZ - 2013'!$Y$10:$Y$114,$B24)+SUMIFS('ERZ - 2013'!J$10:J$114,'ERZ - 2013'!$Y$10:$Y$114,$B24)</f>
        <v>0</v>
      </c>
      <c r="J24" s="27">
        <f t="shared" ref="J24:J57" si="4">D24+H24+I24</f>
        <v>34040763.479999997</v>
      </c>
      <c r="K24" s="30"/>
      <c r="L24" s="802">
        <f>SUMIFS('ERZ - 2013'!O$10:O$114,'ERZ - 2013'!$Y$10:$Y$114,$B24)</f>
        <v>-1383769.72</v>
      </c>
      <c r="M24" s="25"/>
      <c r="N24" s="25"/>
      <c r="O24" s="25">
        <f t="shared" si="1"/>
        <v>-1383769.72</v>
      </c>
      <c r="P24" s="803">
        <f>SUMIFS('ERZ - 2013'!P$10:P$114,'ERZ - 2013'!$Y$10:$Y$114,$B24)+SUMIFS('ERZ - 2013'!Q$10:Q$114,'ERZ - 2013'!$Y$10:$Y$114,$B24)</f>
        <v>-1141113.29</v>
      </c>
      <c r="Q24" s="803">
        <f>SUMIFS('ERZ - 2013'!R$10:R$114,'ERZ - 2013'!$Y$10:$Y$114,$B24)+SUMIFS('ERZ - 2013'!S$10:S$114,'ERZ - 2013'!$Y$10:$Y$114,$B24)+SUMIFS('ERZ - 2013'!T$10:T$114,'ERZ - 2013'!$Y$10:$Y$114,$B24)</f>
        <v>0</v>
      </c>
      <c r="R24" s="27">
        <f t="shared" si="2"/>
        <v>-2524883.0099999998</v>
      </c>
      <c r="S24" s="28">
        <f t="shared" si="0"/>
        <v>31515880.469999999</v>
      </c>
    </row>
    <row r="25" spans="1:19" ht="15" x14ac:dyDescent="0.25">
      <c r="A25" s="23">
        <v>13</v>
      </c>
      <c r="B25" s="23">
        <v>1810</v>
      </c>
      <c r="C25" s="24" t="s">
        <v>32</v>
      </c>
      <c r="D25" s="802">
        <f>SUMIFS('ERZ - 2013'!E$10:E$114,'ERZ - 2013'!$Y$10:$Y$114,B25)</f>
        <v>0</v>
      </c>
      <c r="E25" s="25"/>
      <c r="F25" s="25"/>
      <c r="G25" s="25">
        <f t="shared" si="3"/>
        <v>0</v>
      </c>
      <c r="H25" s="803">
        <f>SUMIFS('ERZ - 2013'!F$10:F$114,'ERZ - 2013'!$Y$10:$Y$114,$B25)+SUMIFS('ERZ - 2013'!G$10:G$114,'ERZ - 2013'!$Y$10:$Y$114,$B25)</f>
        <v>0</v>
      </c>
      <c r="I25" s="803">
        <f>SUMIFS('ERZ - 2013'!H$10:H$114,'ERZ - 2013'!$Y$10:$Y$114,$B25)+SUMIFS('ERZ - 2013'!I$10:I$114,'ERZ - 2013'!$Y$10:$Y$114,$B25)+SUMIFS('ERZ - 2013'!J$10:J$114,'ERZ - 2013'!$Y$10:$Y$114,$B25)</f>
        <v>0</v>
      </c>
      <c r="J25" s="27">
        <f t="shared" si="4"/>
        <v>0</v>
      </c>
      <c r="K25" s="30"/>
      <c r="L25" s="802">
        <f>SUMIFS('ERZ - 2013'!O$10:O$114,'ERZ - 2013'!$Y$10:$Y$114,$B25)</f>
        <v>0</v>
      </c>
      <c r="M25" s="25"/>
      <c r="N25" s="25"/>
      <c r="O25" s="25">
        <f t="shared" si="1"/>
        <v>0</v>
      </c>
      <c r="P25" s="803">
        <f>SUMIFS('ERZ - 2013'!P$10:P$114,'ERZ - 2013'!$Y$10:$Y$114,$B25)+SUMIFS('ERZ - 2013'!Q$10:Q$114,'ERZ - 2013'!$Y$10:$Y$114,$B25)</f>
        <v>0</v>
      </c>
      <c r="Q25" s="803">
        <f>SUMIFS('ERZ - 2013'!R$10:R$114,'ERZ - 2013'!$Y$10:$Y$114,$B25)+SUMIFS('ERZ - 2013'!S$10:S$114,'ERZ - 2013'!$Y$10:$Y$114,$B25)+SUMIFS('ERZ - 2013'!T$10:T$114,'ERZ - 2013'!$Y$10:$Y$114,$B25)</f>
        <v>0</v>
      </c>
      <c r="R25" s="27">
        <f t="shared" si="2"/>
        <v>0</v>
      </c>
      <c r="S25" s="28">
        <f t="shared" si="0"/>
        <v>0</v>
      </c>
    </row>
    <row r="26" spans="1:19" ht="15" x14ac:dyDescent="0.25">
      <c r="A26" s="23">
        <v>47</v>
      </c>
      <c r="B26" s="23">
        <v>1815</v>
      </c>
      <c r="C26" s="24" t="s">
        <v>33</v>
      </c>
      <c r="D26" s="802">
        <f>SUMIFS('ERZ - 2013'!E$10:E$114,'ERZ - 2013'!$Y$10:$Y$114,B26)</f>
        <v>0</v>
      </c>
      <c r="E26" s="25"/>
      <c r="F26" s="25"/>
      <c r="G26" s="25">
        <f t="shared" si="3"/>
        <v>0</v>
      </c>
      <c r="H26" s="803">
        <f>SUMIFS('ERZ - 2013'!F$10:F$114,'ERZ - 2013'!$Y$10:$Y$114,$B26)+SUMIFS('ERZ - 2013'!G$10:G$114,'ERZ - 2013'!$Y$10:$Y$114,$B26)</f>
        <v>0</v>
      </c>
      <c r="I26" s="803">
        <f>SUMIFS('ERZ - 2013'!H$10:H$114,'ERZ - 2013'!$Y$10:$Y$114,$B26)+SUMIFS('ERZ - 2013'!I$10:I$114,'ERZ - 2013'!$Y$10:$Y$114,$B26)+SUMIFS('ERZ - 2013'!J$10:J$114,'ERZ - 2013'!$Y$10:$Y$114,$B26)</f>
        <v>0</v>
      </c>
      <c r="J26" s="27">
        <f t="shared" si="4"/>
        <v>0</v>
      </c>
      <c r="K26" s="30"/>
      <c r="L26" s="802">
        <f>SUMIFS('ERZ - 2013'!O$10:O$114,'ERZ - 2013'!$Y$10:$Y$114,$B26)</f>
        <v>0</v>
      </c>
      <c r="M26" s="25"/>
      <c r="N26" s="25"/>
      <c r="O26" s="25">
        <f t="shared" si="1"/>
        <v>0</v>
      </c>
      <c r="P26" s="803">
        <f>SUMIFS('ERZ - 2013'!P$10:P$114,'ERZ - 2013'!$Y$10:$Y$114,$B26)+SUMIFS('ERZ - 2013'!Q$10:Q$114,'ERZ - 2013'!$Y$10:$Y$114,$B26)</f>
        <v>0</v>
      </c>
      <c r="Q26" s="803">
        <f>SUMIFS('ERZ - 2013'!R$10:R$114,'ERZ - 2013'!$Y$10:$Y$114,$B26)+SUMIFS('ERZ - 2013'!S$10:S$114,'ERZ - 2013'!$Y$10:$Y$114,$B26)+SUMIFS('ERZ - 2013'!T$10:T$114,'ERZ - 2013'!$Y$10:$Y$114,$B26)</f>
        <v>0</v>
      </c>
      <c r="R26" s="27">
        <f t="shared" si="2"/>
        <v>0</v>
      </c>
      <c r="S26" s="28">
        <f t="shared" si="0"/>
        <v>0</v>
      </c>
    </row>
    <row r="27" spans="1:19" ht="15" x14ac:dyDescent="0.25">
      <c r="A27" s="23">
        <v>47</v>
      </c>
      <c r="B27" s="23">
        <v>1820</v>
      </c>
      <c r="C27" s="24" t="s">
        <v>34</v>
      </c>
      <c r="D27" s="802">
        <f>SUMIFS('ERZ - 2013'!E$10:E$114,'ERZ - 2013'!$Y$10:$Y$114,B27)</f>
        <v>55681356.300000004</v>
      </c>
      <c r="E27" s="25"/>
      <c r="F27" s="25"/>
      <c r="G27" s="25">
        <f t="shared" si="3"/>
        <v>55681356.300000004</v>
      </c>
      <c r="H27" s="803">
        <f>SUMIFS('ERZ - 2013'!F$10:F$114,'ERZ - 2013'!$Y$10:$Y$114,$B27)+SUMIFS('ERZ - 2013'!G$10:G$114,'ERZ - 2013'!$Y$10:$Y$114,$B27)</f>
        <v>3519625.29</v>
      </c>
      <c r="I27" s="803">
        <f>SUMIFS('ERZ - 2013'!H$10:H$114,'ERZ - 2013'!$Y$10:$Y$114,$B27)+SUMIFS('ERZ - 2013'!I$10:I$114,'ERZ - 2013'!$Y$10:$Y$114,$B27)+SUMIFS('ERZ - 2013'!J$10:J$114,'ERZ - 2013'!$Y$10:$Y$114,$B27)</f>
        <v>-231489.54</v>
      </c>
      <c r="J27" s="27">
        <f t="shared" si="4"/>
        <v>58969492.050000004</v>
      </c>
      <c r="K27" s="30"/>
      <c r="L27" s="802">
        <f>SUMIFS('ERZ - 2013'!O$10:O$114,'ERZ - 2013'!$Y$10:$Y$114,$B27)</f>
        <v>-3438882.82</v>
      </c>
      <c r="M27" s="25"/>
      <c r="N27" s="25"/>
      <c r="O27" s="25">
        <f t="shared" si="1"/>
        <v>-3438882.82</v>
      </c>
      <c r="P27" s="803">
        <f>SUMIFS('ERZ - 2013'!P$10:P$114,'ERZ - 2013'!$Y$10:$Y$114,$B27)+SUMIFS('ERZ - 2013'!Q$10:Q$114,'ERZ - 2013'!$Y$10:$Y$114,$B27)</f>
        <v>-1831044.03</v>
      </c>
      <c r="Q27" s="803">
        <f>SUMIFS('ERZ - 2013'!R$10:R$114,'ERZ - 2013'!$Y$10:$Y$114,$B27)+SUMIFS('ERZ - 2013'!S$10:S$114,'ERZ - 2013'!$Y$10:$Y$114,$B27)+SUMIFS('ERZ - 2013'!T$10:T$114,'ERZ - 2013'!$Y$10:$Y$114,$B27)</f>
        <v>32300.880000000005</v>
      </c>
      <c r="R27" s="27">
        <f t="shared" si="2"/>
        <v>-5237625.97</v>
      </c>
      <c r="S27" s="28">
        <f t="shared" si="0"/>
        <v>53731866.080000006</v>
      </c>
    </row>
    <row r="28" spans="1:19" ht="15" x14ac:dyDescent="0.25">
      <c r="A28" s="23">
        <v>47</v>
      </c>
      <c r="B28" s="23">
        <v>1825</v>
      </c>
      <c r="C28" s="24" t="s">
        <v>35</v>
      </c>
      <c r="D28" s="802">
        <f>SUMIFS('ERZ - 2013'!E$10:E$114,'ERZ - 2013'!$Y$10:$Y$114,B28)</f>
        <v>0</v>
      </c>
      <c r="E28" s="25"/>
      <c r="F28" s="25"/>
      <c r="G28" s="25">
        <f t="shared" si="3"/>
        <v>0</v>
      </c>
      <c r="H28" s="803">
        <f>SUMIFS('ERZ - 2013'!F$10:F$114,'ERZ - 2013'!$Y$10:$Y$114,$B28)+SUMIFS('ERZ - 2013'!G$10:G$114,'ERZ - 2013'!$Y$10:$Y$114,$B28)</f>
        <v>0</v>
      </c>
      <c r="I28" s="803">
        <f>SUMIFS('ERZ - 2013'!H$10:H$114,'ERZ - 2013'!$Y$10:$Y$114,$B28)+SUMIFS('ERZ - 2013'!I$10:I$114,'ERZ - 2013'!$Y$10:$Y$114,$B28)+SUMIFS('ERZ - 2013'!J$10:J$114,'ERZ - 2013'!$Y$10:$Y$114,$B28)</f>
        <v>0</v>
      </c>
      <c r="J28" s="27">
        <f t="shared" si="4"/>
        <v>0</v>
      </c>
      <c r="K28" s="30"/>
      <c r="L28" s="802">
        <f>SUMIFS('ERZ - 2013'!O$10:O$114,'ERZ - 2013'!$Y$10:$Y$114,$B28)</f>
        <v>0</v>
      </c>
      <c r="M28" s="25"/>
      <c r="N28" s="25"/>
      <c r="O28" s="25">
        <f t="shared" si="1"/>
        <v>0</v>
      </c>
      <c r="P28" s="803">
        <f>SUMIFS('ERZ - 2013'!P$10:P$114,'ERZ - 2013'!$Y$10:$Y$114,$B28)+SUMIFS('ERZ - 2013'!Q$10:Q$114,'ERZ - 2013'!$Y$10:$Y$114,$B28)</f>
        <v>0</v>
      </c>
      <c r="Q28" s="803">
        <f>SUMIFS('ERZ - 2013'!R$10:R$114,'ERZ - 2013'!$Y$10:$Y$114,$B28)+SUMIFS('ERZ - 2013'!S$10:S$114,'ERZ - 2013'!$Y$10:$Y$114,$B28)+SUMIFS('ERZ - 2013'!T$10:T$114,'ERZ - 2013'!$Y$10:$Y$114,$B28)</f>
        <v>0</v>
      </c>
      <c r="R28" s="27">
        <f t="shared" si="2"/>
        <v>0</v>
      </c>
      <c r="S28" s="28">
        <f t="shared" si="0"/>
        <v>0</v>
      </c>
    </row>
    <row r="29" spans="1:19" ht="15" x14ac:dyDescent="0.25">
      <c r="A29" s="23">
        <v>47</v>
      </c>
      <c r="B29" s="23">
        <v>1830</v>
      </c>
      <c r="C29" s="24" t="s">
        <v>36</v>
      </c>
      <c r="D29" s="802">
        <f>SUMIFS('ERZ - 2013'!E$10:E$114,'ERZ - 2013'!$Y$10:$Y$114,B29)</f>
        <v>92846629.560000002</v>
      </c>
      <c r="E29" s="25"/>
      <c r="F29" s="25"/>
      <c r="G29" s="25">
        <f t="shared" si="3"/>
        <v>92846629.560000002</v>
      </c>
      <c r="H29" s="803">
        <f>SUMIFS('ERZ - 2013'!F$10:F$114,'ERZ - 2013'!$Y$10:$Y$114,$B29)+SUMIFS('ERZ - 2013'!G$10:G$114,'ERZ - 2013'!$Y$10:$Y$114,$B29)</f>
        <v>5473091.3100000005</v>
      </c>
      <c r="I29" s="803">
        <f>SUMIFS('ERZ - 2013'!H$10:H$114,'ERZ - 2013'!$Y$10:$Y$114,$B29)+SUMIFS('ERZ - 2013'!I$10:I$114,'ERZ - 2013'!$Y$10:$Y$114,$B29)+SUMIFS('ERZ - 2013'!J$10:J$114,'ERZ - 2013'!$Y$10:$Y$114,$B29)</f>
        <v>-356294.18</v>
      </c>
      <c r="J29" s="27">
        <f t="shared" si="4"/>
        <v>97963426.689999998</v>
      </c>
      <c r="K29" s="30"/>
      <c r="L29" s="802">
        <f>SUMIFS('ERZ - 2013'!O$10:O$114,'ERZ - 2013'!$Y$10:$Y$114,$B29)</f>
        <v>-3929230.58</v>
      </c>
      <c r="M29" s="25"/>
      <c r="N29" s="25"/>
      <c r="O29" s="25">
        <f t="shared" si="1"/>
        <v>-3929230.58</v>
      </c>
      <c r="P29" s="803">
        <f>SUMIFS('ERZ - 2013'!P$10:P$114,'ERZ - 2013'!$Y$10:$Y$114,$B29)+SUMIFS('ERZ - 2013'!Q$10:Q$114,'ERZ - 2013'!$Y$10:$Y$114,$B29)</f>
        <v>-2148707.7999999998</v>
      </c>
      <c r="Q29" s="803">
        <f>SUMIFS('ERZ - 2013'!R$10:R$114,'ERZ - 2013'!$Y$10:$Y$114,$B29)+SUMIFS('ERZ - 2013'!S$10:S$114,'ERZ - 2013'!$Y$10:$Y$114,$B29)+SUMIFS('ERZ - 2013'!T$10:T$114,'ERZ - 2013'!$Y$10:$Y$114,$B29)</f>
        <v>23952.079999999998</v>
      </c>
      <c r="R29" s="27">
        <f t="shared" si="2"/>
        <v>-6053986.2999999998</v>
      </c>
      <c r="S29" s="28">
        <f t="shared" si="0"/>
        <v>91909440.390000001</v>
      </c>
    </row>
    <row r="30" spans="1:19" ht="15" x14ac:dyDescent="0.25">
      <c r="A30" s="23">
        <v>47</v>
      </c>
      <c r="B30" s="23">
        <v>1835</v>
      </c>
      <c r="C30" s="24" t="s">
        <v>37</v>
      </c>
      <c r="D30" s="802">
        <f>SUMIFS('ERZ - 2013'!E$10:E$114,'ERZ - 2013'!$Y$10:$Y$114,B30)</f>
        <v>23250670.390000001</v>
      </c>
      <c r="E30" s="25"/>
      <c r="F30" s="25"/>
      <c r="G30" s="25">
        <f t="shared" si="3"/>
        <v>23250670.390000001</v>
      </c>
      <c r="H30" s="803">
        <f>SUMIFS('ERZ - 2013'!F$10:F$114,'ERZ - 2013'!$Y$10:$Y$114,$B30)+SUMIFS('ERZ - 2013'!G$10:G$114,'ERZ - 2013'!$Y$10:$Y$114,$B30)</f>
        <v>1783150.47</v>
      </c>
      <c r="I30" s="803">
        <f>SUMIFS('ERZ - 2013'!H$10:H$114,'ERZ - 2013'!$Y$10:$Y$114,$B30)+SUMIFS('ERZ - 2013'!I$10:I$114,'ERZ - 2013'!$Y$10:$Y$114,$B30)+SUMIFS('ERZ - 2013'!J$10:J$114,'ERZ - 2013'!$Y$10:$Y$114,$B30)</f>
        <v>-118370.76</v>
      </c>
      <c r="J30" s="27">
        <f t="shared" si="4"/>
        <v>24915450.099999998</v>
      </c>
      <c r="K30" s="30"/>
      <c r="L30" s="802">
        <f>SUMIFS('ERZ - 2013'!O$10:O$114,'ERZ - 2013'!$Y$10:$Y$114,$B30)</f>
        <v>-1723134.76</v>
      </c>
      <c r="M30" s="25"/>
      <c r="N30" s="25"/>
      <c r="O30" s="25">
        <f t="shared" si="1"/>
        <v>-1723134.76</v>
      </c>
      <c r="P30" s="803">
        <f>SUMIFS('ERZ - 2013'!P$10:P$114,'ERZ - 2013'!$Y$10:$Y$114,$B30)+SUMIFS('ERZ - 2013'!Q$10:Q$114,'ERZ - 2013'!$Y$10:$Y$114,$B30)</f>
        <v>-931856.84</v>
      </c>
      <c r="Q30" s="803">
        <f>SUMIFS('ERZ - 2013'!R$10:R$114,'ERZ - 2013'!$Y$10:$Y$114,$B30)+SUMIFS('ERZ - 2013'!S$10:S$114,'ERZ - 2013'!$Y$10:$Y$114,$B30)+SUMIFS('ERZ - 2013'!T$10:T$114,'ERZ - 2013'!$Y$10:$Y$114,$B30)</f>
        <v>10949.630000000001</v>
      </c>
      <c r="R30" s="27">
        <f t="shared" si="2"/>
        <v>-2644041.9700000002</v>
      </c>
      <c r="S30" s="28">
        <f t="shared" si="0"/>
        <v>22271408.129999999</v>
      </c>
    </row>
    <row r="31" spans="1:19" ht="15" x14ac:dyDescent="0.25">
      <c r="A31" s="23">
        <v>47</v>
      </c>
      <c r="B31" s="23">
        <v>1840</v>
      </c>
      <c r="C31" s="24" t="s">
        <v>38</v>
      </c>
      <c r="D31" s="802">
        <f>SUMIFS('ERZ - 2013'!E$10:E$114,'ERZ - 2013'!$Y$10:$Y$114,B31)</f>
        <v>45258358.450000003</v>
      </c>
      <c r="E31" s="25"/>
      <c r="F31" s="25"/>
      <c r="G31" s="25">
        <f t="shared" si="3"/>
        <v>45258358.450000003</v>
      </c>
      <c r="H31" s="803">
        <f>SUMIFS('ERZ - 2013'!F$10:F$114,'ERZ - 2013'!$Y$10:$Y$114,$B31)+SUMIFS('ERZ - 2013'!G$10:G$114,'ERZ - 2013'!$Y$10:$Y$114,$B31)</f>
        <v>5462803.6400000006</v>
      </c>
      <c r="I31" s="803">
        <f>SUMIFS('ERZ - 2013'!H$10:H$114,'ERZ - 2013'!$Y$10:$Y$114,$B31)+SUMIFS('ERZ - 2013'!I$10:I$114,'ERZ - 2013'!$Y$10:$Y$114,$B31)+SUMIFS('ERZ - 2013'!J$10:J$114,'ERZ - 2013'!$Y$10:$Y$114,$B31)</f>
        <v>-32704.46</v>
      </c>
      <c r="J31" s="27">
        <f t="shared" si="4"/>
        <v>50688457.630000003</v>
      </c>
      <c r="K31" s="30"/>
      <c r="L31" s="802">
        <f>SUMIFS('ERZ - 2013'!O$10:O$114,'ERZ - 2013'!$Y$10:$Y$114,$B31)</f>
        <v>-3614261.67</v>
      </c>
      <c r="M31" s="25"/>
      <c r="N31" s="25"/>
      <c r="O31" s="25">
        <f t="shared" si="1"/>
        <v>-3614261.67</v>
      </c>
      <c r="P31" s="803">
        <f>SUMIFS('ERZ - 2013'!P$10:P$114,'ERZ - 2013'!$Y$10:$Y$114,$B31)+SUMIFS('ERZ - 2013'!Q$10:Q$114,'ERZ - 2013'!$Y$10:$Y$114,$B31)</f>
        <v>-1704351.5299999998</v>
      </c>
      <c r="Q31" s="803">
        <f>SUMIFS('ERZ - 2013'!R$10:R$114,'ERZ - 2013'!$Y$10:$Y$114,$B31)+SUMIFS('ERZ - 2013'!S$10:S$114,'ERZ - 2013'!$Y$10:$Y$114,$B31)+SUMIFS('ERZ - 2013'!T$10:T$114,'ERZ - 2013'!$Y$10:$Y$114,$B31)</f>
        <v>11532.06</v>
      </c>
      <c r="R31" s="27">
        <f t="shared" si="2"/>
        <v>-5307081.1399999997</v>
      </c>
      <c r="S31" s="28">
        <f t="shared" si="0"/>
        <v>45381376.490000002</v>
      </c>
    </row>
    <row r="32" spans="1:19" ht="15" x14ac:dyDescent="0.25">
      <c r="A32" s="23">
        <v>47</v>
      </c>
      <c r="B32" s="23">
        <v>1845</v>
      </c>
      <c r="C32" s="24" t="s">
        <v>39</v>
      </c>
      <c r="D32" s="802">
        <f>SUMIFS('ERZ - 2013'!E$10:E$114,'ERZ - 2013'!$Y$10:$Y$114,B32)</f>
        <v>154248471.09999999</v>
      </c>
      <c r="E32" s="25"/>
      <c r="F32" s="25"/>
      <c r="G32" s="25">
        <f t="shared" si="3"/>
        <v>154248471.09999999</v>
      </c>
      <c r="H32" s="803">
        <f>SUMIFS('ERZ - 2013'!F$10:F$114,'ERZ - 2013'!$Y$10:$Y$114,$B32)+SUMIFS('ERZ - 2013'!G$10:G$114,'ERZ - 2013'!$Y$10:$Y$114,$B32)</f>
        <v>16110411.75</v>
      </c>
      <c r="I32" s="803">
        <f>SUMIFS('ERZ - 2013'!H$10:H$114,'ERZ - 2013'!$Y$10:$Y$114,$B32)+SUMIFS('ERZ - 2013'!I$10:I$114,'ERZ - 2013'!$Y$10:$Y$114,$B32)+SUMIFS('ERZ - 2013'!J$10:J$114,'ERZ - 2013'!$Y$10:$Y$114,$B32)</f>
        <v>-723860.11</v>
      </c>
      <c r="J32" s="27">
        <f t="shared" si="4"/>
        <v>169635022.73999998</v>
      </c>
      <c r="K32" s="30"/>
      <c r="L32" s="802">
        <f>SUMIFS('ERZ - 2013'!O$10:O$114,'ERZ - 2013'!$Y$10:$Y$114,$B32)</f>
        <v>-10413206.77</v>
      </c>
      <c r="M32" s="25"/>
      <c r="N32" s="25"/>
      <c r="O32" s="25">
        <f t="shared" si="1"/>
        <v>-10413206.77</v>
      </c>
      <c r="P32" s="803">
        <f>SUMIFS('ERZ - 2013'!P$10:P$114,'ERZ - 2013'!$Y$10:$Y$114,$B32)+SUMIFS('ERZ - 2013'!Q$10:Q$114,'ERZ - 2013'!$Y$10:$Y$114,$B32)</f>
        <v>-5685518.2700000005</v>
      </c>
      <c r="Q32" s="803">
        <f>SUMIFS('ERZ - 2013'!R$10:R$114,'ERZ - 2013'!$Y$10:$Y$114,$B32)+SUMIFS('ERZ - 2013'!S$10:S$114,'ERZ - 2013'!$Y$10:$Y$114,$B32)+SUMIFS('ERZ - 2013'!T$10:T$114,'ERZ - 2013'!$Y$10:$Y$114,$B32)</f>
        <v>127737.24</v>
      </c>
      <c r="R32" s="27">
        <f t="shared" si="2"/>
        <v>-15970987.799999999</v>
      </c>
      <c r="S32" s="28">
        <f t="shared" si="0"/>
        <v>153664034.93999997</v>
      </c>
    </row>
    <row r="33" spans="1:19" ht="15" x14ac:dyDescent="0.25">
      <c r="A33" s="23">
        <v>47</v>
      </c>
      <c r="B33" s="23">
        <v>1850</v>
      </c>
      <c r="C33" s="24" t="s">
        <v>40</v>
      </c>
      <c r="D33" s="802">
        <f>SUMIFS('ERZ - 2013'!E$10:E$114,'ERZ - 2013'!$Y$10:$Y$114,B33)</f>
        <v>56439337.159999996</v>
      </c>
      <c r="E33" s="25"/>
      <c r="F33" s="25"/>
      <c r="G33" s="25">
        <f t="shared" si="3"/>
        <v>56439337.159999996</v>
      </c>
      <c r="H33" s="803">
        <f>SUMIFS('ERZ - 2013'!F$10:F$114,'ERZ - 2013'!$Y$10:$Y$114,$B33)+SUMIFS('ERZ - 2013'!G$10:G$114,'ERZ - 2013'!$Y$10:$Y$114,$B33)</f>
        <v>5770295.8899999997</v>
      </c>
      <c r="I33" s="803">
        <f>SUMIFS('ERZ - 2013'!H$10:H$114,'ERZ - 2013'!$Y$10:$Y$114,$B33)+SUMIFS('ERZ - 2013'!I$10:I$114,'ERZ - 2013'!$Y$10:$Y$114,$B33)+SUMIFS('ERZ - 2013'!J$10:J$114,'ERZ - 2013'!$Y$10:$Y$114,$B33)</f>
        <v>-507434.17</v>
      </c>
      <c r="J33" s="27">
        <f t="shared" si="4"/>
        <v>61702198.879999995</v>
      </c>
      <c r="K33" s="30"/>
      <c r="L33" s="802">
        <f>SUMIFS('ERZ - 2013'!O$10:O$114,'ERZ - 2013'!$Y$10:$Y$114,$B33)</f>
        <v>-4717134.78</v>
      </c>
      <c r="M33" s="25"/>
      <c r="N33" s="25"/>
      <c r="O33" s="25">
        <f t="shared" si="1"/>
        <v>-4717134.78</v>
      </c>
      <c r="P33" s="803">
        <f>SUMIFS('ERZ - 2013'!P$10:P$114,'ERZ - 2013'!$Y$10:$Y$114,$B33)+SUMIFS('ERZ - 2013'!Q$10:Q$114,'ERZ - 2013'!$Y$10:$Y$114,$B33)</f>
        <v>-2516267.4399999995</v>
      </c>
      <c r="Q33" s="803">
        <f>SUMIFS('ERZ - 2013'!R$10:R$114,'ERZ - 2013'!$Y$10:$Y$114,$B33)+SUMIFS('ERZ - 2013'!S$10:S$114,'ERZ - 2013'!$Y$10:$Y$114,$B33)+SUMIFS('ERZ - 2013'!T$10:T$114,'ERZ - 2013'!$Y$10:$Y$114,$B33)</f>
        <v>95481.16</v>
      </c>
      <c r="R33" s="27">
        <f t="shared" si="2"/>
        <v>-7137921.0599999996</v>
      </c>
      <c r="S33" s="28">
        <f t="shared" si="0"/>
        <v>54564277.819999993</v>
      </c>
    </row>
    <row r="34" spans="1:19" ht="15" x14ac:dyDescent="0.25">
      <c r="A34" s="23">
        <v>47</v>
      </c>
      <c r="B34" s="23">
        <v>1855</v>
      </c>
      <c r="C34" s="24" t="s">
        <v>41</v>
      </c>
      <c r="D34" s="802">
        <f>SUMIFS('ERZ - 2013'!E$10:E$114,'ERZ - 2013'!$Y$10:$Y$114,B34)</f>
        <v>0</v>
      </c>
      <c r="E34" s="25"/>
      <c r="F34" s="25"/>
      <c r="G34" s="25">
        <f t="shared" si="3"/>
        <v>0</v>
      </c>
      <c r="H34" s="803">
        <f>SUMIFS('ERZ - 2013'!F$10:F$114,'ERZ - 2013'!$Y$10:$Y$114,$B34)+SUMIFS('ERZ - 2013'!G$10:G$114,'ERZ - 2013'!$Y$10:$Y$114,$B34)</f>
        <v>0</v>
      </c>
      <c r="I34" s="803">
        <f>SUMIFS('ERZ - 2013'!H$10:H$114,'ERZ - 2013'!$Y$10:$Y$114,$B34)+SUMIFS('ERZ - 2013'!I$10:I$114,'ERZ - 2013'!$Y$10:$Y$114,$B34)+SUMIFS('ERZ - 2013'!J$10:J$114,'ERZ - 2013'!$Y$10:$Y$114,$B34)</f>
        <v>0</v>
      </c>
      <c r="J34" s="27">
        <f t="shared" si="4"/>
        <v>0</v>
      </c>
      <c r="K34" s="30"/>
      <c r="L34" s="802">
        <f>SUMIFS('ERZ - 2013'!O$10:O$114,'ERZ - 2013'!$Y$10:$Y$114,$B34)</f>
        <v>0</v>
      </c>
      <c r="M34" s="25"/>
      <c r="N34" s="25"/>
      <c r="O34" s="25">
        <f t="shared" si="1"/>
        <v>0</v>
      </c>
      <c r="P34" s="803">
        <f>SUMIFS('ERZ - 2013'!P$10:P$114,'ERZ - 2013'!$Y$10:$Y$114,$B34)+SUMIFS('ERZ - 2013'!Q$10:Q$114,'ERZ - 2013'!$Y$10:$Y$114,$B34)</f>
        <v>0</v>
      </c>
      <c r="Q34" s="803">
        <f>SUMIFS('ERZ - 2013'!R$10:R$114,'ERZ - 2013'!$Y$10:$Y$114,$B34)+SUMIFS('ERZ - 2013'!S$10:S$114,'ERZ - 2013'!$Y$10:$Y$114,$B34)+SUMIFS('ERZ - 2013'!T$10:T$114,'ERZ - 2013'!$Y$10:$Y$114,$B34)</f>
        <v>0</v>
      </c>
      <c r="R34" s="27">
        <f t="shared" si="2"/>
        <v>0</v>
      </c>
      <c r="S34" s="28">
        <f t="shared" si="0"/>
        <v>0</v>
      </c>
    </row>
    <row r="35" spans="1:19" ht="15" x14ac:dyDescent="0.25">
      <c r="A35" s="23">
        <v>47</v>
      </c>
      <c r="B35" s="23">
        <v>1860</v>
      </c>
      <c r="C35" s="24" t="s">
        <v>42</v>
      </c>
      <c r="D35" s="802">
        <f>SUMIFS('ERZ - 2013'!E$10:E$114,'ERZ - 2013'!$Y$10:$Y$114,B35)</f>
        <v>42365571.210000001</v>
      </c>
      <c r="E35" s="25"/>
      <c r="F35" s="25"/>
      <c r="G35" s="25">
        <f t="shared" si="3"/>
        <v>42365571.210000001</v>
      </c>
      <c r="H35" s="803">
        <f>SUMIFS('ERZ - 2013'!F$10:F$114,'ERZ - 2013'!$Y$10:$Y$114,$B35)+SUMIFS('ERZ - 2013'!G$10:G$114,'ERZ - 2013'!$Y$10:$Y$114,$B35)</f>
        <v>2978303.23</v>
      </c>
      <c r="I35" s="803">
        <f>SUMIFS('ERZ - 2013'!H$10:H$114,'ERZ - 2013'!$Y$10:$Y$114,$B35)+SUMIFS('ERZ - 2013'!I$10:I$114,'ERZ - 2013'!$Y$10:$Y$114,$B35)+SUMIFS('ERZ - 2013'!J$10:J$114,'ERZ - 2013'!$Y$10:$Y$114,$B35)</f>
        <v>-425567.36</v>
      </c>
      <c r="J35" s="27">
        <f t="shared" si="4"/>
        <v>44918307.079999998</v>
      </c>
      <c r="K35" s="30"/>
      <c r="L35" s="802">
        <f>SUMIFS('ERZ - 2013'!O$10:O$114,'ERZ - 2013'!$Y$10:$Y$114,$B35)</f>
        <v>-5265924.6399999997</v>
      </c>
      <c r="M35" s="25"/>
      <c r="N35" s="25"/>
      <c r="O35" s="25">
        <f t="shared" si="1"/>
        <v>-5265924.6399999997</v>
      </c>
      <c r="P35" s="803">
        <f>SUMIFS('ERZ - 2013'!P$10:P$114,'ERZ - 2013'!$Y$10:$Y$114,$B35)+SUMIFS('ERZ - 2013'!Q$10:Q$114,'ERZ - 2013'!$Y$10:$Y$114,$B35)</f>
        <v>-2952758.66</v>
      </c>
      <c r="Q35" s="803">
        <f>SUMIFS('ERZ - 2013'!R$10:R$114,'ERZ - 2013'!$Y$10:$Y$114,$B35)+SUMIFS('ERZ - 2013'!S$10:S$114,'ERZ - 2013'!$Y$10:$Y$114,$B35)+SUMIFS('ERZ - 2013'!T$10:T$114,'ERZ - 2013'!$Y$10:$Y$114,$B35)</f>
        <v>58211.360000000001</v>
      </c>
      <c r="R35" s="27">
        <f t="shared" si="2"/>
        <v>-8160471.9399999995</v>
      </c>
      <c r="S35" s="28">
        <f t="shared" si="0"/>
        <v>36757835.140000001</v>
      </c>
    </row>
    <row r="36" spans="1:19" ht="15" x14ac:dyDescent="0.25">
      <c r="A36" s="46">
        <v>47</v>
      </c>
      <c r="B36" s="46">
        <v>1865</v>
      </c>
      <c r="C36" s="47" t="s">
        <v>43</v>
      </c>
      <c r="D36" s="802">
        <f>SUMIFS('ERZ - 2013'!E$10:E$114,'ERZ - 2013'!$Y$10:$Y$114,B36)</f>
        <v>0</v>
      </c>
      <c r="E36" s="25"/>
      <c r="F36" s="25"/>
      <c r="G36" s="25"/>
      <c r="H36" s="803">
        <f>SUMIFS('ERZ - 2013'!F$10:F$114,'ERZ - 2013'!$Y$10:$Y$114,$B36)+SUMIFS('ERZ - 2013'!G$10:G$114,'ERZ - 2013'!$Y$10:$Y$114,$B36)</f>
        <v>0</v>
      </c>
      <c r="I36" s="803">
        <f>SUMIFS('ERZ - 2013'!H$10:H$114,'ERZ - 2013'!$Y$10:$Y$114,$B36)+SUMIFS('ERZ - 2013'!I$10:I$114,'ERZ - 2013'!$Y$10:$Y$114,$B36)+SUMIFS('ERZ - 2013'!J$10:J$114,'ERZ - 2013'!$Y$10:$Y$114,$B36)</f>
        <v>0</v>
      </c>
      <c r="J36" s="27">
        <f t="shared" si="4"/>
        <v>0</v>
      </c>
      <c r="K36" s="30"/>
      <c r="L36" s="802">
        <f>SUMIFS('ERZ - 2013'!O$10:O$114,'ERZ - 2013'!$Y$10:$Y$114,$B36)</f>
        <v>0</v>
      </c>
      <c r="M36" s="45"/>
      <c r="N36" s="45"/>
      <c r="O36" s="45">
        <f t="shared" si="1"/>
        <v>0</v>
      </c>
      <c r="P36" s="803">
        <f>SUMIFS('ERZ - 2013'!P$10:P$114,'ERZ - 2013'!$Y$10:$Y$114,$B36)+SUMIFS('ERZ - 2013'!Q$10:Q$114,'ERZ - 2013'!$Y$10:$Y$114,$B36)</f>
        <v>0</v>
      </c>
      <c r="Q36" s="803">
        <f>SUMIFS('ERZ - 2013'!R$10:R$114,'ERZ - 2013'!$Y$10:$Y$114,$B36)+SUMIFS('ERZ - 2013'!S$10:S$114,'ERZ - 2013'!$Y$10:$Y$114,$B36)+SUMIFS('ERZ - 2013'!T$10:T$114,'ERZ - 2013'!$Y$10:$Y$114,$B36)</f>
        <v>0</v>
      </c>
      <c r="R36" s="27">
        <f t="shared" si="2"/>
        <v>0</v>
      </c>
      <c r="S36" s="28">
        <f t="shared" si="0"/>
        <v>0</v>
      </c>
    </row>
    <row r="37" spans="1:19" ht="15" x14ac:dyDescent="0.25">
      <c r="A37" s="23">
        <v>47</v>
      </c>
      <c r="B37" s="23">
        <v>1875</v>
      </c>
      <c r="C37" s="24" t="s">
        <v>44</v>
      </c>
      <c r="D37" s="802">
        <f>SUMIFS('ERZ - 2013'!E$10:E$114,'ERZ - 2013'!$Y$10:$Y$114,B37)</f>
        <v>0</v>
      </c>
      <c r="E37" s="25"/>
      <c r="F37" s="25"/>
      <c r="G37" s="25">
        <f t="shared" ref="G37:G64" si="5">SUM(D37:F37)</f>
        <v>0</v>
      </c>
      <c r="H37" s="803">
        <f>SUMIFS('ERZ - 2013'!F$10:F$114,'ERZ - 2013'!$Y$10:$Y$114,$B37)+SUMIFS('ERZ - 2013'!G$10:G$114,'ERZ - 2013'!$Y$10:$Y$114,$B37)</f>
        <v>0</v>
      </c>
      <c r="I37" s="803">
        <f>SUMIFS('ERZ - 2013'!H$10:H$114,'ERZ - 2013'!$Y$10:$Y$114,$B37)+SUMIFS('ERZ - 2013'!I$10:I$114,'ERZ - 2013'!$Y$10:$Y$114,$B37)+SUMIFS('ERZ - 2013'!J$10:J$114,'ERZ - 2013'!$Y$10:$Y$114,$B37)</f>
        <v>0</v>
      </c>
      <c r="J37" s="27">
        <f t="shared" si="4"/>
        <v>0</v>
      </c>
      <c r="K37" s="30"/>
      <c r="L37" s="802">
        <f>SUMIFS('ERZ - 2013'!O$10:O$114,'ERZ - 2013'!$Y$10:$Y$114,$B37)</f>
        <v>0</v>
      </c>
      <c r="M37" s="25"/>
      <c r="N37" s="25"/>
      <c r="O37" s="25">
        <f t="shared" si="1"/>
        <v>0</v>
      </c>
      <c r="P37" s="803">
        <f>SUMIFS('ERZ - 2013'!P$10:P$114,'ERZ - 2013'!$Y$10:$Y$114,$B37)+SUMIFS('ERZ - 2013'!Q$10:Q$114,'ERZ - 2013'!$Y$10:$Y$114,$B37)</f>
        <v>0</v>
      </c>
      <c r="Q37" s="803">
        <f>SUMIFS('ERZ - 2013'!R$10:R$114,'ERZ - 2013'!$Y$10:$Y$114,$B37)+SUMIFS('ERZ - 2013'!S$10:S$114,'ERZ - 2013'!$Y$10:$Y$114,$B37)+SUMIFS('ERZ - 2013'!T$10:T$114,'ERZ - 2013'!$Y$10:$Y$114,$B37)</f>
        <v>0</v>
      </c>
      <c r="R37" s="27">
        <f t="shared" si="2"/>
        <v>0</v>
      </c>
      <c r="S37" s="28">
        <f t="shared" si="0"/>
        <v>0</v>
      </c>
    </row>
    <row r="38" spans="1:19" ht="15" x14ac:dyDescent="0.25">
      <c r="A38" s="23" t="s">
        <v>29</v>
      </c>
      <c r="B38" s="23">
        <v>1905</v>
      </c>
      <c r="C38" s="24" t="s">
        <v>30</v>
      </c>
      <c r="D38" s="802">
        <f>SUMIFS('ERZ - 2013'!E$10:E$114,'ERZ - 2013'!$Y$10:$Y$114,B38)</f>
        <v>0</v>
      </c>
      <c r="E38" s="25"/>
      <c r="F38" s="25"/>
      <c r="G38" s="25">
        <f t="shared" si="5"/>
        <v>0</v>
      </c>
      <c r="H38" s="803">
        <f>SUMIFS('ERZ - 2013'!F$10:F$114,'ERZ - 2013'!$Y$10:$Y$114,$B38)+SUMIFS('ERZ - 2013'!G$10:G$114,'ERZ - 2013'!$Y$10:$Y$114,$B38)</f>
        <v>0</v>
      </c>
      <c r="I38" s="803">
        <f>SUMIFS('ERZ - 2013'!H$10:H$114,'ERZ - 2013'!$Y$10:$Y$114,$B38)+SUMIFS('ERZ - 2013'!I$10:I$114,'ERZ - 2013'!$Y$10:$Y$114,$B38)+SUMIFS('ERZ - 2013'!J$10:J$114,'ERZ - 2013'!$Y$10:$Y$114,$B38)</f>
        <v>0</v>
      </c>
      <c r="J38" s="27">
        <f t="shared" si="4"/>
        <v>0</v>
      </c>
      <c r="K38" s="30"/>
      <c r="L38" s="802">
        <f>SUMIFS('ERZ - 2013'!O$10:O$114,'ERZ - 2013'!$Y$10:$Y$114,$B38)</f>
        <v>0</v>
      </c>
      <c r="M38" s="25"/>
      <c r="N38" s="25"/>
      <c r="O38" s="25">
        <f t="shared" si="1"/>
        <v>0</v>
      </c>
      <c r="P38" s="803">
        <f>SUMIFS('ERZ - 2013'!P$10:P$114,'ERZ - 2013'!$Y$10:$Y$114,$B38)+SUMIFS('ERZ - 2013'!Q$10:Q$114,'ERZ - 2013'!$Y$10:$Y$114,$B38)</f>
        <v>0</v>
      </c>
      <c r="Q38" s="803">
        <f>SUMIFS('ERZ - 2013'!R$10:R$114,'ERZ - 2013'!$Y$10:$Y$114,$B38)+SUMIFS('ERZ - 2013'!S$10:S$114,'ERZ - 2013'!$Y$10:$Y$114,$B38)+SUMIFS('ERZ - 2013'!T$10:T$114,'ERZ - 2013'!$Y$10:$Y$114,$B38)</f>
        <v>0</v>
      </c>
      <c r="R38" s="27">
        <f t="shared" si="2"/>
        <v>0</v>
      </c>
      <c r="S38" s="28">
        <f t="shared" si="0"/>
        <v>0</v>
      </c>
    </row>
    <row r="39" spans="1:19" ht="15" x14ac:dyDescent="0.25">
      <c r="A39" s="23">
        <v>47</v>
      </c>
      <c r="B39" s="23">
        <v>1908</v>
      </c>
      <c r="C39" s="24" t="s">
        <v>45</v>
      </c>
      <c r="D39" s="802">
        <f>SUMIFS('ERZ - 2013'!E$10:E$114,'ERZ - 2013'!$Y$10:$Y$114,B39)</f>
        <v>0</v>
      </c>
      <c r="E39" s="25"/>
      <c r="F39" s="25"/>
      <c r="G39" s="25">
        <f t="shared" si="5"/>
        <v>0</v>
      </c>
      <c r="H39" s="803">
        <f>SUMIFS('ERZ - 2013'!F$10:F$114,'ERZ - 2013'!$Y$10:$Y$114,$B39)+SUMIFS('ERZ - 2013'!G$10:G$114,'ERZ - 2013'!$Y$10:$Y$114,$B39)</f>
        <v>0</v>
      </c>
      <c r="I39" s="803">
        <f>SUMIFS('ERZ - 2013'!H$10:H$114,'ERZ - 2013'!$Y$10:$Y$114,$B39)+SUMIFS('ERZ - 2013'!I$10:I$114,'ERZ - 2013'!$Y$10:$Y$114,$B39)+SUMIFS('ERZ - 2013'!J$10:J$114,'ERZ - 2013'!$Y$10:$Y$114,$B39)</f>
        <v>0</v>
      </c>
      <c r="J39" s="27">
        <f t="shared" si="4"/>
        <v>0</v>
      </c>
      <c r="K39" s="30"/>
      <c r="L39" s="802">
        <f>SUMIFS('ERZ - 2013'!O$10:O$114,'ERZ - 2013'!$Y$10:$Y$114,$B39)</f>
        <v>0</v>
      </c>
      <c r="M39" s="25"/>
      <c r="N39" s="25"/>
      <c r="O39" s="25">
        <f t="shared" si="1"/>
        <v>0</v>
      </c>
      <c r="P39" s="803">
        <f>SUMIFS('ERZ - 2013'!P$10:P$114,'ERZ - 2013'!$Y$10:$Y$114,$B39)+SUMIFS('ERZ - 2013'!Q$10:Q$114,'ERZ - 2013'!$Y$10:$Y$114,$B39)</f>
        <v>0</v>
      </c>
      <c r="Q39" s="803">
        <f>SUMIFS('ERZ - 2013'!R$10:R$114,'ERZ - 2013'!$Y$10:$Y$114,$B39)+SUMIFS('ERZ - 2013'!S$10:S$114,'ERZ - 2013'!$Y$10:$Y$114,$B39)+SUMIFS('ERZ - 2013'!T$10:T$114,'ERZ - 2013'!$Y$10:$Y$114,$B39)</f>
        <v>0</v>
      </c>
      <c r="R39" s="27">
        <f t="shared" si="2"/>
        <v>0</v>
      </c>
      <c r="S39" s="28">
        <f t="shared" si="0"/>
        <v>0</v>
      </c>
    </row>
    <row r="40" spans="1:19" ht="15" x14ac:dyDescent="0.25">
      <c r="A40" s="23">
        <v>13</v>
      </c>
      <c r="B40" s="23">
        <v>1910</v>
      </c>
      <c r="C40" s="24" t="s">
        <v>32</v>
      </c>
      <c r="D40" s="802">
        <f>SUMIFS('ERZ - 2013'!E$10:E$114,'ERZ - 2013'!$Y$10:$Y$114,B40)</f>
        <v>0</v>
      </c>
      <c r="E40" s="25"/>
      <c r="F40" s="25"/>
      <c r="G40" s="25">
        <f t="shared" si="5"/>
        <v>0</v>
      </c>
      <c r="H40" s="803">
        <f>SUMIFS('ERZ - 2013'!F$10:F$114,'ERZ - 2013'!$Y$10:$Y$114,$B40)+SUMIFS('ERZ - 2013'!G$10:G$114,'ERZ - 2013'!$Y$10:$Y$114,$B40)</f>
        <v>0</v>
      </c>
      <c r="I40" s="803">
        <f>SUMIFS('ERZ - 2013'!H$10:H$114,'ERZ - 2013'!$Y$10:$Y$114,$B40)+SUMIFS('ERZ - 2013'!I$10:I$114,'ERZ - 2013'!$Y$10:$Y$114,$B40)+SUMIFS('ERZ - 2013'!J$10:J$114,'ERZ - 2013'!$Y$10:$Y$114,$B40)</f>
        <v>0</v>
      </c>
      <c r="J40" s="27">
        <f t="shared" si="4"/>
        <v>0</v>
      </c>
      <c r="K40" s="30"/>
      <c r="L40" s="802">
        <f>SUMIFS('ERZ - 2013'!O$10:O$114,'ERZ - 2013'!$Y$10:$Y$114,$B40)</f>
        <v>0</v>
      </c>
      <c r="M40" s="25"/>
      <c r="N40" s="25"/>
      <c r="O40" s="25">
        <f t="shared" si="1"/>
        <v>0</v>
      </c>
      <c r="P40" s="803">
        <f>SUMIFS('ERZ - 2013'!P$10:P$114,'ERZ - 2013'!$Y$10:$Y$114,$B40)+SUMIFS('ERZ - 2013'!Q$10:Q$114,'ERZ - 2013'!$Y$10:$Y$114,$B40)</f>
        <v>0</v>
      </c>
      <c r="Q40" s="803">
        <f>SUMIFS('ERZ - 2013'!R$10:R$114,'ERZ - 2013'!$Y$10:$Y$114,$B40)+SUMIFS('ERZ - 2013'!S$10:S$114,'ERZ - 2013'!$Y$10:$Y$114,$B40)+SUMIFS('ERZ - 2013'!T$10:T$114,'ERZ - 2013'!$Y$10:$Y$114,$B40)</f>
        <v>0</v>
      </c>
      <c r="R40" s="27">
        <f t="shared" si="2"/>
        <v>0</v>
      </c>
      <c r="S40" s="28">
        <f t="shared" si="0"/>
        <v>0</v>
      </c>
    </row>
    <row r="41" spans="1:19" ht="15" x14ac:dyDescent="0.25">
      <c r="A41" s="23">
        <v>8</v>
      </c>
      <c r="B41" s="23">
        <v>1915</v>
      </c>
      <c r="C41" s="24" t="s">
        <v>46</v>
      </c>
      <c r="D41" s="802">
        <f>SUMIFS('ERZ - 2013'!E$10:E$114,'ERZ - 2013'!$Y$10:$Y$114,B41)</f>
        <v>5462657.7000000002</v>
      </c>
      <c r="E41" s="25"/>
      <c r="F41" s="25"/>
      <c r="G41" s="25">
        <f t="shared" si="5"/>
        <v>5462657.7000000002</v>
      </c>
      <c r="H41" s="803">
        <f>SUMIFS('ERZ - 2013'!F$10:F$114,'ERZ - 2013'!$Y$10:$Y$114,$B41)+SUMIFS('ERZ - 2013'!G$10:G$114,'ERZ - 2013'!$Y$10:$Y$114,$B41)</f>
        <v>457086.98</v>
      </c>
      <c r="I41" s="803">
        <f>SUMIFS('ERZ - 2013'!H$10:H$114,'ERZ - 2013'!$Y$10:$Y$114,$B41)+SUMIFS('ERZ - 2013'!I$10:I$114,'ERZ - 2013'!$Y$10:$Y$114,$B41)+SUMIFS('ERZ - 2013'!J$10:J$114,'ERZ - 2013'!$Y$10:$Y$114,$B41)</f>
        <v>-57246.65</v>
      </c>
      <c r="J41" s="27">
        <f t="shared" si="4"/>
        <v>5862498.0299999993</v>
      </c>
      <c r="K41" s="30"/>
      <c r="L41" s="802">
        <f>SUMIFS('ERZ - 2013'!O$10:O$114,'ERZ - 2013'!$Y$10:$Y$114,$B41)</f>
        <v>-1266696.3899999999</v>
      </c>
      <c r="M41" s="25"/>
      <c r="N41" s="25"/>
      <c r="O41" s="25">
        <f t="shared" si="1"/>
        <v>-1266696.3899999999</v>
      </c>
      <c r="P41" s="803">
        <f>SUMIFS('ERZ - 2013'!P$10:P$114,'ERZ - 2013'!$Y$10:$Y$114,$B41)+SUMIFS('ERZ - 2013'!Q$10:Q$114,'ERZ - 2013'!$Y$10:$Y$114,$B41)</f>
        <v>-775778.51</v>
      </c>
      <c r="Q41" s="803">
        <f>SUMIFS('ERZ - 2013'!R$10:R$114,'ERZ - 2013'!$Y$10:$Y$114,$B41)+SUMIFS('ERZ - 2013'!S$10:S$114,'ERZ - 2013'!$Y$10:$Y$114,$B41)+SUMIFS('ERZ - 2013'!T$10:T$114,'ERZ - 2013'!$Y$10:$Y$114,$B41)</f>
        <v>57246.65</v>
      </c>
      <c r="R41" s="27">
        <f t="shared" si="2"/>
        <v>-1985228.25</v>
      </c>
      <c r="S41" s="28">
        <f t="shared" si="0"/>
        <v>3877269.7799999993</v>
      </c>
    </row>
    <row r="42" spans="1:19" ht="15" x14ac:dyDescent="0.25">
      <c r="A42" s="23">
        <v>10</v>
      </c>
      <c r="B42" s="23">
        <v>1920</v>
      </c>
      <c r="C42" s="24" t="s">
        <v>47</v>
      </c>
      <c r="D42" s="802">
        <f>SUMIFS('ERZ - 2013'!E$10:E$114,'ERZ - 2013'!$Y$10:$Y$114,B42)</f>
        <v>6019196.9699999997</v>
      </c>
      <c r="E42" s="25"/>
      <c r="F42" s="25"/>
      <c r="G42" s="25">
        <f t="shared" si="5"/>
        <v>6019196.9699999997</v>
      </c>
      <c r="H42" s="803">
        <f>SUMIFS('ERZ - 2013'!F$10:F$114,'ERZ - 2013'!$Y$10:$Y$114,$B42)+SUMIFS('ERZ - 2013'!G$10:G$114,'ERZ - 2013'!$Y$10:$Y$114,$B42)</f>
        <v>770878.76</v>
      </c>
      <c r="I42" s="803">
        <f>SUMIFS('ERZ - 2013'!H$10:H$114,'ERZ - 2013'!$Y$10:$Y$114,$B42)+SUMIFS('ERZ - 2013'!I$10:I$114,'ERZ - 2013'!$Y$10:$Y$114,$B42)+SUMIFS('ERZ - 2013'!J$10:J$114,'ERZ - 2013'!$Y$10:$Y$114,$B42)</f>
        <v>-311364.69</v>
      </c>
      <c r="J42" s="27">
        <f t="shared" si="4"/>
        <v>6478711.0399999991</v>
      </c>
      <c r="K42" s="30"/>
      <c r="L42" s="802">
        <f>SUMIFS('ERZ - 2013'!O$10:O$114,'ERZ - 2013'!$Y$10:$Y$114,$B42)</f>
        <v>-2253451.66</v>
      </c>
      <c r="M42" s="25"/>
      <c r="N42" s="25"/>
      <c r="O42" s="25">
        <f t="shared" si="1"/>
        <v>-2253451.66</v>
      </c>
      <c r="P42" s="803">
        <f>SUMIFS('ERZ - 2013'!P$10:P$114,'ERZ - 2013'!$Y$10:$Y$114,$B42)+SUMIFS('ERZ - 2013'!Q$10:Q$114,'ERZ - 2013'!$Y$10:$Y$114,$B42)</f>
        <v>-1496415.73</v>
      </c>
      <c r="Q42" s="803">
        <f>SUMIFS('ERZ - 2013'!R$10:R$114,'ERZ - 2013'!$Y$10:$Y$114,$B42)+SUMIFS('ERZ - 2013'!S$10:S$114,'ERZ - 2013'!$Y$10:$Y$114,$B42)+SUMIFS('ERZ - 2013'!T$10:T$114,'ERZ - 2013'!$Y$10:$Y$114,$B42)</f>
        <v>311364.69</v>
      </c>
      <c r="R42" s="27">
        <f t="shared" si="2"/>
        <v>-3438502.7</v>
      </c>
      <c r="S42" s="28">
        <f t="shared" si="0"/>
        <v>3040208.3399999989</v>
      </c>
    </row>
    <row r="43" spans="1:19" ht="15" x14ac:dyDescent="0.25">
      <c r="A43" s="23">
        <v>10</v>
      </c>
      <c r="B43" s="23">
        <v>1930</v>
      </c>
      <c r="C43" s="24" t="s">
        <v>48</v>
      </c>
      <c r="D43" s="802">
        <f>SUMIFS('ERZ - 2013'!E$10:E$114,'ERZ - 2013'!$Y$10:$Y$114,B43)</f>
        <v>8822278.3399999999</v>
      </c>
      <c r="E43" s="25"/>
      <c r="F43" s="25"/>
      <c r="G43" s="25">
        <f t="shared" si="5"/>
        <v>8822278.3399999999</v>
      </c>
      <c r="H43" s="803">
        <f>SUMIFS('ERZ - 2013'!F$10:F$114,'ERZ - 2013'!$Y$10:$Y$114,$B43)+SUMIFS('ERZ - 2013'!G$10:G$114,'ERZ - 2013'!$Y$10:$Y$114,$B43)</f>
        <v>1969746.3</v>
      </c>
      <c r="I43" s="803">
        <f>SUMIFS('ERZ - 2013'!H$10:H$114,'ERZ - 2013'!$Y$10:$Y$114,$B43)+SUMIFS('ERZ - 2013'!I$10:I$114,'ERZ - 2013'!$Y$10:$Y$114,$B43)+SUMIFS('ERZ - 2013'!J$10:J$114,'ERZ - 2013'!$Y$10:$Y$114,$B43)</f>
        <v>-322055.2</v>
      </c>
      <c r="J43" s="27">
        <f t="shared" si="4"/>
        <v>10469969.440000001</v>
      </c>
      <c r="K43" s="30"/>
      <c r="L43" s="802">
        <f>SUMIFS('ERZ - 2013'!O$10:O$114,'ERZ - 2013'!$Y$10:$Y$114,$B43)</f>
        <v>-2416916.69</v>
      </c>
      <c r="M43" s="25"/>
      <c r="N43" s="25"/>
      <c r="O43" s="25">
        <f t="shared" si="1"/>
        <v>-2416916.69</v>
      </c>
      <c r="P43" s="803">
        <f>SUMIFS('ERZ - 2013'!P$10:P$114,'ERZ - 2013'!$Y$10:$Y$114,$B43)+SUMIFS('ERZ - 2013'!Q$10:Q$114,'ERZ - 2013'!$Y$10:$Y$114,$B43)</f>
        <v>-1342490.57</v>
      </c>
      <c r="Q43" s="803">
        <f>SUMIFS('ERZ - 2013'!R$10:R$114,'ERZ - 2013'!$Y$10:$Y$114,$B43)+SUMIFS('ERZ - 2013'!S$10:S$114,'ERZ - 2013'!$Y$10:$Y$114,$B43)+SUMIFS('ERZ - 2013'!T$10:T$114,'ERZ - 2013'!$Y$10:$Y$114,$B43)</f>
        <v>271415.59000000003</v>
      </c>
      <c r="R43" s="27">
        <f t="shared" si="2"/>
        <v>-3487991.67</v>
      </c>
      <c r="S43" s="28">
        <f t="shared" si="0"/>
        <v>6981977.7700000014</v>
      </c>
    </row>
    <row r="44" spans="1:19" ht="15" x14ac:dyDescent="0.25">
      <c r="A44" s="23">
        <v>8</v>
      </c>
      <c r="B44" s="23">
        <v>1935</v>
      </c>
      <c r="C44" s="24" t="s">
        <v>49</v>
      </c>
      <c r="D44" s="802">
        <f>SUMIFS('ERZ - 2013'!E$10:E$114,'ERZ - 2013'!$Y$10:$Y$114,B44)</f>
        <v>0</v>
      </c>
      <c r="E44" s="25"/>
      <c r="F44" s="25"/>
      <c r="G44" s="25">
        <f t="shared" si="5"/>
        <v>0</v>
      </c>
      <c r="H44" s="803">
        <f>SUMIFS('ERZ - 2013'!F$10:F$114,'ERZ - 2013'!$Y$10:$Y$114,$B44)+SUMIFS('ERZ - 2013'!G$10:G$114,'ERZ - 2013'!$Y$10:$Y$114,$B44)</f>
        <v>0</v>
      </c>
      <c r="I44" s="803">
        <f>SUMIFS('ERZ - 2013'!H$10:H$114,'ERZ - 2013'!$Y$10:$Y$114,$B44)+SUMIFS('ERZ - 2013'!I$10:I$114,'ERZ - 2013'!$Y$10:$Y$114,$B44)+SUMIFS('ERZ - 2013'!J$10:J$114,'ERZ - 2013'!$Y$10:$Y$114,$B44)</f>
        <v>0</v>
      </c>
      <c r="J44" s="27">
        <f t="shared" si="4"/>
        <v>0</v>
      </c>
      <c r="K44" s="30"/>
      <c r="L44" s="802">
        <f>SUMIFS('ERZ - 2013'!O$10:O$114,'ERZ - 2013'!$Y$10:$Y$114,$B44)</f>
        <v>0</v>
      </c>
      <c r="M44" s="25"/>
      <c r="N44" s="25"/>
      <c r="O44" s="25">
        <f t="shared" si="1"/>
        <v>0</v>
      </c>
      <c r="P44" s="803">
        <f>SUMIFS('ERZ - 2013'!P$10:P$114,'ERZ - 2013'!$Y$10:$Y$114,$B44)+SUMIFS('ERZ - 2013'!Q$10:Q$114,'ERZ - 2013'!$Y$10:$Y$114,$B44)</f>
        <v>0</v>
      </c>
      <c r="Q44" s="803">
        <f>SUMIFS('ERZ - 2013'!R$10:R$114,'ERZ - 2013'!$Y$10:$Y$114,$B44)+SUMIFS('ERZ - 2013'!S$10:S$114,'ERZ - 2013'!$Y$10:$Y$114,$B44)+SUMIFS('ERZ - 2013'!T$10:T$114,'ERZ - 2013'!$Y$10:$Y$114,$B44)</f>
        <v>0</v>
      </c>
      <c r="R44" s="27">
        <f t="shared" si="2"/>
        <v>0</v>
      </c>
      <c r="S44" s="28">
        <f t="shared" si="0"/>
        <v>0</v>
      </c>
    </row>
    <row r="45" spans="1:19" ht="15" x14ac:dyDescent="0.25">
      <c r="A45" s="23">
        <v>8</v>
      </c>
      <c r="B45" s="23">
        <v>1940</v>
      </c>
      <c r="C45" s="24" t="s">
        <v>50</v>
      </c>
      <c r="D45" s="802">
        <f>SUMIFS('ERZ - 2013'!E$10:E$114,'ERZ - 2013'!$Y$10:$Y$114,B45)</f>
        <v>1404629.59</v>
      </c>
      <c r="E45" s="25"/>
      <c r="F45" s="25"/>
      <c r="G45" s="25">
        <f t="shared" si="5"/>
        <v>1404629.59</v>
      </c>
      <c r="H45" s="803">
        <f>SUMIFS('ERZ - 2013'!F$10:F$114,'ERZ - 2013'!$Y$10:$Y$114,$B45)+SUMIFS('ERZ - 2013'!G$10:G$114,'ERZ - 2013'!$Y$10:$Y$114,$B45)</f>
        <v>101878.1</v>
      </c>
      <c r="I45" s="803">
        <f>SUMIFS('ERZ - 2013'!H$10:H$114,'ERZ - 2013'!$Y$10:$Y$114,$B45)+SUMIFS('ERZ - 2013'!I$10:I$114,'ERZ - 2013'!$Y$10:$Y$114,$B45)+SUMIFS('ERZ - 2013'!J$10:J$114,'ERZ - 2013'!$Y$10:$Y$114,$B45)</f>
        <v>-27286.51</v>
      </c>
      <c r="J45" s="27">
        <f t="shared" si="4"/>
        <v>1479221.1800000002</v>
      </c>
      <c r="K45" s="30"/>
      <c r="L45" s="802">
        <f>SUMIFS('ERZ - 2013'!O$10:O$114,'ERZ - 2013'!$Y$10:$Y$114,$B45)</f>
        <v>-348797.4</v>
      </c>
      <c r="M45" s="25"/>
      <c r="N45" s="25"/>
      <c r="O45" s="25">
        <f t="shared" si="1"/>
        <v>-348797.4</v>
      </c>
      <c r="P45" s="803">
        <f>SUMIFS('ERZ - 2013'!P$10:P$114,'ERZ - 2013'!$Y$10:$Y$114,$B45)+SUMIFS('ERZ - 2013'!Q$10:Q$114,'ERZ - 2013'!$Y$10:$Y$114,$B45)</f>
        <v>-196635.56</v>
      </c>
      <c r="Q45" s="803">
        <f>SUMIFS('ERZ - 2013'!R$10:R$114,'ERZ - 2013'!$Y$10:$Y$114,$B45)+SUMIFS('ERZ - 2013'!S$10:S$114,'ERZ - 2013'!$Y$10:$Y$114,$B45)+SUMIFS('ERZ - 2013'!T$10:T$114,'ERZ - 2013'!$Y$10:$Y$114,$B45)</f>
        <v>27286.51</v>
      </c>
      <c r="R45" s="27">
        <f t="shared" si="2"/>
        <v>-518146.44999999995</v>
      </c>
      <c r="S45" s="28">
        <f t="shared" si="0"/>
        <v>961074.73000000021</v>
      </c>
    </row>
    <row r="46" spans="1:19" ht="15" x14ac:dyDescent="0.25">
      <c r="A46" s="23">
        <v>8</v>
      </c>
      <c r="B46" s="23">
        <v>1945</v>
      </c>
      <c r="C46" s="24" t="s">
        <v>51</v>
      </c>
      <c r="D46" s="802">
        <f>SUMIFS('ERZ - 2013'!E$10:E$114,'ERZ - 2013'!$Y$10:$Y$114,B46)</f>
        <v>0</v>
      </c>
      <c r="E46" s="25"/>
      <c r="F46" s="25"/>
      <c r="G46" s="25">
        <f t="shared" si="5"/>
        <v>0</v>
      </c>
      <c r="H46" s="803">
        <f>SUMIFS('ERZ - 2013'!F$10:F$114,'ERZ - 2013'!$Y$10:$Y$114,$B46)+SUMIFS('ERZ - 2013'!G$10:G$114,'ERZ - 2013'!$Y$10:$Y$114,$B46)</f>
        <v>0</v>
      </c>
      <c r="I46" s="803">
        <f>SUMIFS('ERZ - 2013'!H$10:H$114,'ERZ - 2013'!$Y$10:$Y$114,$B46)+SUMIFS('ERZ - 2013'!I$10:I$114,'ERZ - 2013'!$Y$10:$Y$114,$B46)+SUMIFS('ERZ - 2013'!J$10:J$114,'ERZ - 2013'!$Y$10:$Y$114,$B46)</f>
        <v>0</v>
      </c>
      <c r="J46" s="27">
        <f t="shared" si="4"/>
        <v>0</v>
      </c>
      <c r="K46" s="30"/>
      <c r="L46" s="802">
        <f>SUMIFS('ERZ - 2013'!O$10:O$114,'ERZ - 2013'!$Y$10:$Y$114,$B46)</f>
        <v>0</v>
      </c>
      <c r="M46" s="25"/>
      <c r="N46" s="25"/>
      <c r="O46" s="25">
        <f t="shared" si="1"/>
        <v>0</v>
      </c>
      <c r="P46" s="803">
        <f>SUMIFS('ERZ - 2013'!P$10:P$114,'ERZ - 2013'!$Y$10:$Y$114,$B46)+SUMIFS('ERZ - 2013'!Q$10:Q$114,'ERZ - 2013'!$Y$10:$Y$114,$B46)</f>
        <v>0</v>
      </c>
      <c r="Q46" s="803">
        <f>SUMIFS('ERZ - 2013'!R$10:R$114,'ERZ - 2013'!$Y$10:$Y$114,$B46)+SUMIFS('ERZ - 2013'!S$10:S$114,'ERZ - 2013'!$Y$10:$Y$114,$B46)+SUMIFS('ERZ - 2013'!T$10:T$114,'ERZ - 2013'!$Y$10:$Y$114,$B46)</f>
        <v>0</v>
      </c>
      <c r="R46" s="27">
        <f t="shared" si="2"/>
        <v>0</v>
      </c>
      <c r="S46" s="28">
        <f t="shared" si="0"/>
        <v>0</v>
      </c>
    </row>
    <row r="47" spans="1:19" ht="15" x14ac:dyDescent="0.25">
      <c r="A47" s="23">
        <v>8</v>
      </c>
      <c r="B47" s="23">
        <v>1950</v>
      </c>
      <c r="C47" s="24" t="s">
        <v>52</v>
      </c>
      <c r="D47" s="802">
        <f>SUMIFS('ERZ - 2013'!E$10:E$114,'ERZ - 2013'!$Y$10:$Y$114,B47)</f>
        <v>0</v>
      </c>
      <c r="E47" s="25"/>
      <c r="F47" s="25"/>
      <c r="G47" s="25">
        <f t="shared" si="5"/>
        <v>0</v>
      </c>
      <c r="H47" s="803">
        <f>SUMIFS('ERZ - 2013'!F$10:F$114,'ERZ - 2013'!$Y$10:$Y$114,$B47)+SUMIFS('ERZ - 2013'!G$10:G$114,'ERZ - 2013'!$Y$10:$Y$114,$B47)</f>
        <v>0</v>
      </c>
      <c r="I47" s="803">
        <f>SUMIFS('ERZ - 2013'!H$10:H$114,'ERZ - 2013'!$Y$10:$Y$114,$B47)+SUMIFS('ERZ - 2013'!I$10:I$114,'ERZ - 2013'!$Y$10:$Y$114,$B47)+SUMIFS('ERZ - 2013'!J$10:J$114,'ERZ - 2013'!$Y$10:$Y$114,$B47)</f>
        <v>0</v>
      </c>
      <c r="J47" s="27">
        <f t="shared" si="4"/>
        <v>0</v>
      </c>
      <c r="K47" s="30"/>
      <c r="L47" s="802">
        <f>SUMIFS('ERZ - 2013'!O$10:O$114,'ERZ - 2013'!$Y$10:$Y$114,$B47)</f>
        <v>0</v>
      </c>
      <c r="M47" s="25"/>
      <c r="N47" s="25"/>
      <c r="O47" s="25">
        <f t="shared" si="1"/>
        <v>0</v>
      </c>
      <c r="P47" s="803">
        <f>SUMIFS('ERZ - 2013'!P$10:P$114,'ERZ - 2013'!$Y$10:$Y$114,$B47)+SUMIFS('ERZ - 2013'!Q$10:Q$114,'ERZ - 2013'!$Y$10:$Y$114,$B47)</f>
        <v>0</v>
      </c>
      <c r="Q47" s="803">
        <f>SUMIFS('ERZ - 2013'!R$10:R$114,'ERZ - 2013'!$Y$10:$Y$114,$B47)+SUMIFS('ERZ - 2013'!S$10:S$114,'ERZ - 2013'!$Y$10:$Y$114,$B47)+SUMIFS('ERZ - 2013'!T$10:T$114,'ERZ - 2013'!$Y$10:$Y$114,$B47)</f>
        <v>0</v>
      </c>
      <c r="R47" s="27">
        <f t="shared" si="2"/>
        <v>0</v>
      </c>
      <c r="S47" s="28">
        <f t="shared" si="0"/>
        <v>0</v>
      </c>
    </row>
    <row r="48" spans="1:19" ht="15" x14ac:dyDescent="0.25">
      <c r="A48" s="23">
        <v>8</v>
      </c>
      <c r="B48" s="23">
        <v>1955</v>
      </c>
      <c r="C48" s="24" t="s">
        <v>53</v>
      </c>
      <c r="D48" s="802">
        <f>SUMIFS('ERZ - 2013'!E$10:E$114,'ERZ - 2013'!$Y$10:$Y$114,B48)</f>
        <v>0</v>
      </c>
      <c r="E48" s="25"/>
      <c r="F48" s="25"/>
      <c r="G48" s="25">
        <f t="shared" si="5"/>
        <v>0</v>
      </c>
      <c r="H48" s="803">
        <f>SUMIFS('ERZ - 2013'!F$10:F$114,'ERZ - 2013'!$Y$10:$Y$114,$B48)+SUMIFS('ERZ - 2013'!G$10:G$114,'ERZ - 2013'!$Y$10:$Y$114,$B48)</f>
        <v>0</v>
      </c>
      <c r="I48" s="803">
        <f>SUMIFS('ERZ - 2013'!H$10:H$114,'ERZ - 2013'!$Y$10:$Y$114,$B48)+SUMIFS('ERZ - 2013'!I$10:I$114,'ERZ - 2013'!$Y$10:$Y$114,$B48)+SUMIFS('ERZ - 2013'!J$10:J$114,'ERZ - 2013'!$Y$10:$Y$114,$B48)</f>
        <v>0</v>
      </c>
      <c r="J48" s="27">
        <f t="shared" si="4"/>
        <v>0</v>
      </c>
      <c r="K48" s="30"/>
      <c r="L48" s="802">
        <f>SUMIFS('ERZ - 2013'!O$10:O$114,'ERZ - 2013'!$Y$10:$Y$114,$B48)</f>
        <v>0</v>
      </c>
      <c r="M48" s="25"/>
      <c r="N48" s="25"/>
      <c r="O48" s="25">
        <f t="shared" si="1"/>
        <v>0</v>
      </c>
      <c r="P48" s="803">
        <f>SUMIFS('ERZ - 2013'!P$10:P$114,'ERZ - 2013'!$Y$10:$Y$114,$B48)+SUMIFS('ERZ - 2013'!Q$10:Q$114,'ERZ - 2013'!$Y$10:$Y$114,$B48)</f>
        <v>0</v>
      </c>
      <c r="Q48" s="803">
        <f>SUMIFS('ERZ - 2013'!R$10:R$114,'ERZ - 2013'!$Y$10:$Y$114,$B48)+SUMIFS('ERZ - 2013'!S$10:S$114,'ERZ - 2013'!$Y$10:$Y$114,$B48)+SUMIFS('ERZ - 2013'!T$10:T$114,'ERZ - 2013'!$Y$10:$Y$114,$B48)</f>
        <v>0</v>
      </c>
      <c r="R48" s="27">
        <f t="shared" si="2"/>
        <v>0</v>
      </c>
      <c r="S48" s="28">
        <f t="shared" si="0"/>
        <v>0</v>
      </c>
    </row>
    <row r="49" spans="1:19" ht="15" x14ac:dyDescent="0.25">
      <c r="A49" s="23">
        <v>8</v>
      </c>
      <c r="B49" s="23">
        <v>1960</v>
      </c>
      <c r="C49" s="24" t="s">
        <v>54</v>
      </c>
      <c r="D49" s="802">
        <f>SUMIFS('ERZ - 2013'!E$10:E$114,'ERZ - 2013'!$Y$10:$Y$114,B49)</f>
        <v>0</v>
      </c>
      <c r="E49" s="25"/>
      <c r="F49" s="25"/>
      <c r="G49" s="25">
        <f t="shared" si="5"/>
        <v>0</v>
      </c>
      <c r="H49" s="803">
        <f>SUMIFS('ERZ - 2013'!F$10:F$114,'ERZ - 2013'!$Y$10:$Y$114,$B49)+SUMIFS('ERZ - 2013'!G$10:G$114,'ERZ - 2013'!$Y$10:$Y$114,$B49)</f>
        <v>0</v>
      </c>
      <c r="I49" s="803">
        <f>SUMIFS('ERZ - 2013'!H$10:H$114,'ERZ - 2013'!$Y$10:$Y$114,$B49)+SUMIFS('ERZ - 2013'!I$10:I$114,'ERZ - 2013'!$Y$10:$Y$114,$B49)+SUMIFS('ERZ - 2013'!J$10:J$114,'ERZ - 2013'!$Y$10:$Y$114,$B49)</f>
        <v>0</v>
      </c>
      <c r="J49" s="27">
        <f t="shared" si="4"/>
        <v>0</v>
      </c>
      <c r="K49" s="30"/>
      <c r="L49" s="802">
        <f>SUMIFS('ERZ - 2013'!O$10:O$114,'ERZ - 2013'!$Y$10:$Y$114,$B49)</f>
        <v>0</v>
      </c>
      <c r="M49" s="25"/>
      <c r="N49" s="25"/>
      <c r="O49" s="25">
        <f t="shared" si="1"/>
        <v>0</v>
      </c>
      <c r="P49" s="803">
        <f>SUMIFS('ERZ - 2013'!P$10:P$114,'ERZ - 2013'!$Y$10:$Y$114,$B49)+SUMIFS('ERZ - 2013'!Q$10:Q$114,'ERZ - 2013'!$Y$10:$Y$114,$B49)</f>
        <v>0</v>
      </c>
      <c r="Q49" s="803">
        <f>SUMIFS('ERZ - 2013'!R$10:R$114,'ERZ - 2013'!$Y$10:$Y$114,$B49)+SUMIFS('ERZ - 2013'!S$10:S$114,'ERZ - 2013'!$Y$10:$Y$114,$B49)+SUMIFS('ERZ - 2013'!T$10:T$114,'ERZ - 2013'!$Y$10:$Y$114,$B49)</f>
        <v>0</v>
      </c>
      <c r="R49" s="27">
        <f t="shared" si="2"/>
        <v>0</v>
      </c>
      <c r="S49" s="28">
        <f t="shared" si="0"/>
        <v>0</v>
      </c>
    </row>
    <row r="50" spans="1:19" ht="25.5" x14ac:dyDescent="0.25">
      <c r="A50" s="1">
        <v>47</v>
      </c>
      <c r="B50" s="23">
        <v>1970</v>
      </c>
      <c r="C50" s="24" t="s">
        <v>55</v>
      </c>
      <c r="D50" s="802">
        <f>SUMIFS('ERZ - 2013'!E$10:E$114,'ERZ - 2013'!$Y$10:$Y$114,B50)</f>
        <v>0</v>
      </c>
      <c r="E50" s="25"/>
      <c r="F50" s="25"/>
      <c r="G50" s="25">
        <f t="shared" si="5"/>
        <v>0</v>
      </c>
      <c r="H50" s="803">
        <f>SUMIFS('ERZ - 2013'!F$10:F$114,'ERZ - 2013'!$Y$10:$Y$114,$B50)+SUMIFS('ERZ - 2013'!G$10:G$114,'ERZ - 2013'!$Y$10:$Y$114,$B50)</f>
        <v>0</v>
      </c>
      <c r="I50" s="803">
        <f>SUMIFS('ERZ - 2013'!H$10:H$114,'ERZ - 2013'!$Y$10:$Y$114,$B50)+SUMIFS('ERZ - 2013'!I$10:I$114,'ERZ - 2013'!$Y$10:$Y$114,$B50)+SUMIFS('ERZ - 2013'!J$10:J$114,'ERZ - 2013'!$Y$10:$Y$114,$B50)</f>
        <v>0</v>
      </c>
      <c r="J50" s="27">
        <f t="shared" si="4"/>
        <v>0</v>
      </c>
      <c r="K50" s="30"/>
      <c r="L50" s="802">
        <f>SUMIFS('ERZ - 2013'!O$10:O$114,'ERZ - 2013'!$Y$10:$Y$114,$B50)</f>
        <v>0</v>
      </c>
      <c r="M50" s="25"/>
      <c r="N50" s="25"/>
      <c r="O50" s="25">
        <f t="shared" si="1"/>
        <v>0</v>
      </c>
      <c r="P50" s="803">
        <f>SUMIFS('ERZ - 2013'!P$10:P$114,'ERZ - 2013'!$Y$10:$Y$114,$B50)+SUMIFS('ERZ - 2013'!Q$10:Q$114,'ERZ - 2013'!$Y$10:$Y$114,$B50)</f>
        <v>0</v>
      </c>
      <c r="Q50" s="803">
        <f>SUMIFS('ERZ - 2013'!R$10:R$114,'ERZ - 2013'!$Y$10:$Y$114,$B50)+SUMIFS('ERZ - 2013'!S$10:S$114,'ERZ - 2013'!$Y$10:$Y$114,$B50)+SUMIFS('ERZ - 2013'!T$10:T$114,'ERZ - 2013'!$Y$10:$Y$114,$B50)</f>
        <v>0</v>
      </c>
      <c r="R50" s="27">
        <f t="shared" si="2"/>
        <v>0</v>
      </c>
      <c r="S50" s="28">
        <f t="shared" si="0"/>
        <v>0</v>
      </c>
    </row>
    <row r="51" spans="1:19" ht="25.5" x14ac:dyDescent="0.25">
      <c r="A51" s="23">
        <v>47</v>
      </c>
      <c r="B51" s="23">
        <v>1975</v>
      </c>
      <c r="C51" s="24" t="s">
        <v>56</v>
      </c>
      <c r="D51" s="802">
        <f>SUMIFS('ERZ - 2013'!E$10:E$114,'ERZ - 2013'!$Y$10:$Y$114,B51)</f>
        <v>0</v>
      </c>
      <c r="E51" s="25"/>
      <c r="F51" s="25"/>
      <c r="G51" s="25">
        <f t="shared" si="5"/>
        <v>0</v>
      </c>
      <c r="H51" s="803">
        <f>SUMIFS('ERZ - 2013'!F$10:F$114,'ERZ - 2013'!$Y$10:$Y$114,$B51)+SUMIFS('ERZ - 2013'!G$10:G$114,'ERZ - 2013'!$Y$10:$Y$114,$B51)</f>
        <v>0</v>
      </c>
      <c r="I51" s="803">
        <f>SUMIFS('ERZ - 2013'!H$10:H$114,'ERZ - 2013'!$Y$10:$Y$114,$B51)+SUMIFS('ERZ - 2013'!I$10:I$114,'ERZ - 2013'!$Y$10:$Y$114,$B51)+SUMIFS('ERZ - 2013'!J$10:J$114,'ERZ - 2013'!$Y$10:$Y$114,$B51)</f>
        <v>0</v>
      </c>
      <c r="J51" s="27">
        <f t="shared" si="4"/>
        <v>0</v>
      </c>
      <c r="K51" s="30"/>
      <c r="L51" s="802">
        <f>SUMIFS('ERZ - 2013'!O$10:O$114,'ERZ - 2013'!$Y$10:$Y$114,$B51)</f>
        <v>0</v>
      </c>
      <c r="M51" s="25"/>
      <c r="N51" s="25"/>
      <c r="O51" s="25">
        <f t="shared" si="1"/>
        <v>0</v>
      </c>
      <c r="P51" s="803">
        <f>SUMIFS('ERZ - 2013'!P$10:P$114,'ERZ - 2013'!$Y$10:$Y$114,$B51)+SUMIFS('ERZ - 2013'!Q$10:Q$114,'ERZ - 2013'!$Y$10:$Y$114,$B51)</f>
        <v>0</v>
      </c>
      <c r="Q51" s="803">
        <f>SUMIFS('ERZ - 2013'!R$10:R$114,'ERZ - 2013'!$Y$10:$Y$114,$B51)+SUMIFS('ERZ - 2013'!S$10:S$114,'ERZ - 2013'!$Y$10:$Y$114,$B51)+SUMIFS('ERZ - 2013'!T$10:T$114,'ERZ - 2013'!$Y$10:$Y$114,$B51)</f>
        <v>0</v>
      </c>
      <c r="R51" s="27">
        <f t="shared" si="2"/>
        <v>0</v>
      </c>
      <c r="S51" s="28">
        <f t="shared" si="0"/>
        <v>0</v>
      </c>
    </row>
    <row r="52" spans="1:19" ht="15" x14ac:dyDescent="0.25">
      <c r="A52" s="23">
        <v>47</v>
      </c>
      <c r="B52" s="23">
        <v>1980</v>
      </c>
      <c r="C52" s="24" t="s">
        <v>57</v>
      </c>
      <c r="D52" s="802">
        <f>SUMIFS('ERZ - 2013'!E$10:E$114,'ERZ - 2013'!$Y$10:$Y$114,B52)</f>
        <v>6678533.6200000001</v>
      </c>
      <c r="E52" s="25"/>
      <c r="F52" s="25"/>
      <c r="G52" s="25">
        <f t="shared" si="5"/>
        <v>6678533.6200000001</v>
      </c>
      <c r="H52" s="803">
        <f>SUMIFS('ERZ - 2013'!F$10:F$114,'ERZ - 2013'!$Y$10:$Y$114,$B52)+SUMIFS('ERZ - 2013'!G$10:G$114,'ERZ - 2013'!$Y$10:$Y$114,$B52)</f>
        <v>1087890.04</v>
      </c>
      <c r="I52" s="803">
        <f>SUMIFS('ERZ - 2013'!H$10:H$114,'ERZ - 2013'!$Y$10:$Y$114,$B52)+SUMIFS('ERZ - 2013'!I$10:I$114,'ERZ - 2013'!$Y$10:$Y$114,$B52)+SUMIFS('ERZ - 2013'!J$10:J$114,'ERZ - 2013'!$Y$10:$Y$114,$B52)</f>
        <v>0</v>
      </c>
      <c r="J52" s="27">
        <f t="shared" si="4"/>
        <v>7766423.6600000001</v>
      </c>
      <c r="K52" s="30"/>
      <c r="L52" s="802">
        <f>SUMIFS('ERZ - 2013'!O$10:O$114,'ERZ - 2013'!$Y$10:$Y$114,$B52)</f>
        <v>-1218406.1299999999</v>
      </c>
      <c r="M52" s="25"/>
      <c r="N52" s="25"/>
      <c r="O52" s="25">
        <f t="shared" si="1"/>
        <v>-1218406.1299999999</v>
      </c>
      <c r="P52" s="803">
        <f>SUMIFS('ERZ - 2013'!P$10:P$114,'ERZ - 2013'!$Y$10:$Y$114,$B52)+SUMIFS('ERZ - 2013'!Q$10:Q$114,'ERZ - 2013'!$Y$10:$Y$114,$B52)</f>
        <v>-666638.18000000005</v>
      </c>
      <c r="Q52" s="803">
        <f>SUMIFS('ERZ - 2013'!R$10:R$114,'ERZ - 2013'!$Y$10:$Y$114,$B52)+SUMIFS('ERZ - 2013'!S$10:S$114,'ERZ - 2013'!$Y$10:$Y$114,$B52)+SUMIFS('ERZ - 2013'!T$10:T$114,'ERZ - 2013'!$Y$10:$Y$114,$B52)</f>
        <v>0</v>
      </c>
      <c r="R52" s="27">
        <f t="shared" si="2"/>
        <v>-1885044.31</v>
      </c>
      <c r="S52" s="28">
        <f t="shared" si="0"/>
        <v>5881379.3499999996</v>
      </c>
    </row>
    <row r="53" spans="1:19" ht="15" x14ac:dyDescent="0.25">
      <c r="A53" s="23">
        <v>47</v>
      </c>
      <c r="B53" s="23">
        <v>1985</v>
      </c>
      <c r="C53" s="24" t="s">
        <v>58</v>
      </c>
      <c r="D53" s="802">
        <f>SUMIFS('ERZ - 2013'!E$10:E$114,'ERZ - 2013'!$Y$10:$Y$114,B53)</f>
        <v>0</v>
      </c>
      <c r="E53" s="25"/>
      <c r="F53" s="25"/>
      <c r="G53" s="25">
        <f t="shared" si="5"/>
        <v>0</v>
      </c>
      <c r="H53" s="803">
        <f>SUMIFS('ERZ - 2013'!F$10:F$114,'ERZ - 2013'!$Y$10:$Y$114,$B53)+SUMIFS('ERZ - 2013'!G$10:G$114,'ERZ - 2013'!$Y$10:$Y$114,$B53)</f>
        <v>0</v>
      </c>
      <c r="I53" s="803">
        <f>SUMIFS('ERZ - 2013'!H$10:H$114,'ERZ - 2013'!$Y$10:$Y$114,$B53)+SUMIFS('ERZ - 2013'!I$10:I$114,'ERZ - 2013'!$Y$10:$Y$114,$B53)+SUMIFS('ERZ - 2013'!J$10:J$114,'ERZ - 2013'!$Y$10:$Y$114,$B53)</f>
        <v>0</v>
      </c>
      <c r="J53" s="27">
        <f t="shared" si="4"/>
        <v>0</v>
      </c>
      <c r="K53" s="30"/>
      <c r="L53" s="802">
        <f>SUMIFS('ERZ - 2013'!O$10:O$114,'ERZ - 2013'!$Y$10:$Y$114,$B53)</f>
        <v>0</v>
      </c>
      <c r="M53" s="25"/>
      <c r="N53" s="25"/>
      <c r="O53" s="25">
        <f t="shared" si="1"/>
        <v>0</v>
      </c>
      <c r="P53" s="803">
        <f>SUMIFS('ERZ - 2013'!P$10:P$114,'ERZ - 2013'!$Y$10:$Y$114,$B53)+SUMIFS('ERZ - 2013'!Q$10:Q$114,'ERZ - 2013'!$Y$10:$Y$114,$B53)</f>
        <v>0</v>
      </c>
      <c r="Q53" s="803">
        <f>SUMIFS('ERZ - 2013'!R$10:R$114,'ERZ - 2013'!$Y$10:$Y$114,$B53)+SUMIFS('ERZ - 2013'!S$10:S$114,'ERZ - 2013'!$Y$10:$Y$114,$B53)+SUMIFS('ERZ - 2013'!T$10:T$114,'ERZ - 2013'!$Y$10:$Y$114,$B53)</f>
        <v>0</v>
      </c>
      <c r="R53" s="27">
        <f t="shared" si="2"/>
        <v>0</v>
      </c>
      <c r="S53" s="28">
        <f t="shared" si="0"/>
        <v>0</v>
      </c>
    </row>
    <row r="54" spans="1:19" ht="15" x14ac:dyDescent="0.25">
      <c r="A54" s="1">
        <v>47</v>
      </c>
      <c r="B54" s="23">
        <v>1990</v>
      </c>
      <c r="C54" s="31" t="s">
        <v>59</v>
      </c>
      <c r="D54" s="802">
        <f>SUMIFS('ERZ - 2013'!E$10:E$114,'ERZ - 2013'!$Y$10:$Y$114,B54)</f>
        <v>0</v>
      </c>
      <c r="E54" s="25"/>
      <c r="F54" s="25"/>
      <c r="G54" s="25">
        <f t="shared" si="5"/>
        <v>0</v>
      </c>
      <c r="H54" s="803">
        <f>SUMIFS('ERZ - 2013'!F$10:F$114,'ERZ - 2013'!$Y$10:$Y$114,$B54)+SUMIFS('ERZ - 2013'!G$10:G$114,'ERZ - 2013'!$Y$10:$Y$114,$B54)</f>
        <v>0</v>
      </c>
      <c r="I54" s="803">
        <f>SUMIFS('ERZ - 2013'!H$10:H$114,'ERZ - 2013'!$Y$10:$Y$114,$B54)+SUMIFS('ERZ - 2013'!I$10:I$114,'ERZ - 2013'!$Y$10:$Y$114,$B54)+SUMIFS('ERZ - 2013'!J$10:J$114,'ERZ - 2013'!$Y$10:$Y$114,$B54)</f>
        <v>0</v>
      </c>
      <c r="J54" s="27">
        <f t="shared" si="4"/>
        <v>0</v>
      </c>
      <c r="K54" s="30"/>
      <c r="L54" s="802">
        <f>SUMIFS('ERZ - 2013'!O$10:O$114,'ERZ - 2013'!$Y$10:$Y$114,$B54)</f>
        <v>0</v>
      </c>
      <c r="M54" s="25"/>
      <c r="N54" s="25"/>
      <c r="O54" s="25">
        <f t="shared" si="1"/>
        <v>0</v>
      </c>
      <c r="P54" s="803">
        <f>SUMIFS('ERZ - 2013'!P$10:P$114,'ERZ - 2013'!$Y$10:$Y$114,$B54)+SUMIFS('ERZ - 2013'!Q$10:Q$114,'ERZ - 2013'!$Y$10:$Y$114,$B54)</f>
        <v>0</v>
      </c>
      <c r="Q54" s="803">
        <f>SUMIFS('ERZ - 2013'!R$10:R$114,'ERZ - 2013'!$Y$10:$Y$114,$B54)+SUMIFS('ERZ - 2013'!S$10:S$114,'ERZ - 2013'!$Y$10:$Y$114,$B54)+SUMIFS('ERZ - 2013'!T$10:T$114,'ERZ - 2013'!$Y$10:$Y$114,$B54)</f>
        <v>0</v>
      </c>
      <c r="R54" s="27">
        <f t="shared" si="2"/>
        <v>0</v>
      </c>
      <c r="S54" s="28">
        <f t="shared" si="0"/>
        <v>0</v>
      </c>
    </row>
    <row r="55" spans="1:19" ht="15" x14ac:dyDescent="0.25">
      <c r="A55" s="23">
        <v>47</v>
      </c>
      <c r="B55" s="23">
        <v>1995</v>
      </c>
      <c r="C55" s="24" t="s">
        <v>60</v>
      </c>
      <c r="D55" s="802">
        <f>SUMIFS('ERZ - 2013'!E$10:E$114,'ERZ - 2013'!$Y$10:$Y$114,B55)</f>
        <v>0</v>
      </c>
      <c r="E55" s="25"/>
      <c r="F55" s="25"/>
      <c r="G55" s="25">
        <f t="shared" si="5"/>
        <v>0</v>
      </c>
      <c r="H55" s="803">
        <f>SUMIFS('ERZ - 2013'!F$10:F$114,'ERZ - 2013'!$Y$10:$Y$114,$B55)+SUMIFS('ERZ - 2013'!G$10:G$114,'ERZ - 2013'!$Y$10:$Y$114,$B55)</f>
        <v>0</v>
      </c>
      <c r="I55" s="803">
        <f>SUMIFS('ERZ - 2013'!H$10:H$114,'ERZ - 2013'!$Y$10:$Y$114,$B55)+SUMIFS('ERZ - 2013'!I$10:I$114,'ERZ - 2013'!$Y$10:$Y$114,$B55)+SUMIFS('ERZ - 2013'!J$10:J$114,'ERZ - 2013'!$Y$10:$Y$114,$B55)</f>
        <v>0</v>
      </c>
      <c r="J55" s="27">
        <f t="shared" si="4"/>
        <v>0</v>
      </c>
      <c r="K55" s="30"/>
      <c r="L55" s="802">
        <f>SUMIFS('ERZ - 2013'!O$10:O$114,'ERZ - 2013'!$Y$10:$Y$114,$B55)</f>
        <v>0</v>
      </c>
      <c r="M55" s="25"/>
      <c r="N55" s="25"/>
      <c r="O55" s="25">
        <f t="shared" si="1"/>
        <v>0</v>
      </c>
      <c r="P55" s="803">
        <f>SUMIFS('ERZ - 2013'!P$10:P$114,'ERZ - 2013'!$Y$10:$Y$114,$B55)+SUMIFS('ERZ - 2013'!Q$10:Q$114,'ERZ - 2013'!$Y$10:$Y$114,$B55)</f>
        <v>0</v>
      </c>
      <c r="Q55" s="803">
        <f>SUMIFS('ERZ - 2013'!R$10:R$114,'ERZ - 2013'!$Y$10:$Y$114,$B55)+SUMIFS('ERZ - 2013'!S$10:S$114,'ERZ - 2013'!$Y$10:$Y$114,$B55)+SUMIFS('ERZ - 2013'!T$10:T$114,'ERZ - 2013'!$Y$10:$Y$114,$B55)</f>
        <v>0</v>
      </c>
      <c r="R55" s="27">
        <f t="shared" si="2"/>
        <v>0</v>
      </c>
      <c r="S55" s="28">
        <f t="shared" si="0"/>
        <v>0</v>
      </c>
    </row>
    <row r="56" spans="1:19" ht="25.5" x14ac:dyDescent="0.25">
      <c r="A56" s="23">
        <v>47</v>
      </c>
      <c r="B56" s="32" t="s">
        <v>61</v>
      </c>
      <c r="C56" s="24" t="s">
        <v>62</v>
      </c>
      <c r="D56" s="802">
        <f>SUMIFS('ERZ - 2013'!E$10:E$114,'ERZ - 2013'!$Y$10:$Y$114,B56)</f>
        <v>0</v>
      </c>
      <c r="E56" s="25"/>
      <c r="F56" s="25"/>
      <c r="G56" s="25">
        <f t="shared" si="5"/>
        <v>0</v>
      </c>
      <c r="H56" s="803">
        <f>SUMIFS('ERZ - 2013'!F$10:F$114,'ERZ - 2013'!$Y$10:$Y$114,$B56)+SUMIFS('ERZ - 2013'!G$10:G$114,'ERZ - 2013'!$Y$10:$Y$114,$B56)</f>
        <v>0</v>
      </c>
      <c r="I56" s="803">
        <f>SUMIFS('ERZ - 2013'!H$10:H$114,'ERZ - 2013'!$Y$10:$Y$114,$B56)+SUMIFS('ERZ - 2013'!I$10:I$114,'ERZ - 2013'!$Y$10:$Y$114,$B56)+SUMIFS('ERZ - 2013'!J$10:J$114,'ERZ - 2013'!$Y$10:$Y$114,$B56)</f>
        <v>0</v>
      </c>
      <c r="J56" s="27">
        <f t="shared" si="4"/>
        <v>0</v>
      </c>
      <c r="K56" s="30"/>
      <c r="L56" s="802">
        <f>SUMIFS('ERZ - 2013'!O$10:O$114,'ERZ - 2013'!$Y$10:$Y$114,$B56)</f>
        <v>0</v>
      </c>
      <c r="M56" s="25"/>
      <c r="N56" s="25"/>
      <c r="O56" s="25">
        <f t="shared" ref="O56" si="6">SUM(L56:N56)</f>
        <v>0</v>
      </c>
      <c r="P56" s="803">
        <f>SUMIFS('ERZ - 2013'!P$10:P$114,'ERZ - 2013'!$Y$10:$Y$114,$B56)+SUMIFS('ERZ - 2013'!Q$10:Q$114,'ERZ - 2013'!$Y$10:$Y$114,$B56)</f>
        <v>0</v>
      </c>
      <c r="Q56" s="803">
        <f>SUMIFS('ERZ - 2013'!R$10:R$114,'ERZ - 2013'!$Y$10:$Y$114,$B56)+SUMIFS('ERZ - 2013'!S$10:S$114,'ERZ - 2013'!$Y$10:$Y$114,$B56)+SUMIFS('ERZ - 2013'!T$10:T$114,'ERZ - 2013'!$Y$10:$Y$114,$B56)</f>
        <v>0</v>
      </c>
      <c r="R56" s="27">
        <f t="shared" si="2"/>
        <v>0</v>
      </c>
      <c r="S56" s="28">
        <f t="shared" si="0"/>
        <v>0</v>
      </c>
    </row>
    <row r="57" spans="1:19" ht="15" x14ac:dyDescent="0.25">
      <c r="A57" s="23">
        <v>47</v>
      </c>
      <c r="B57" s="23">
        <v>2440</v>
      </c>
      <c r="C57" s="24" t="s">
        <v>63</v>
      </c>
      <c r="D57" s="802">
        <f>SUMIFS('ERZ - 2013'!E$10:E$114,'ERZ - 2013'!$Y$10:$Y$114,B57)</f>
        <v>-5298071.42</v>
      </c>
      <c r="E57" s="25"/>
      <c r="F57" s="25"/>
      <c r="G57" s="25">
        <f t="shared" si="5"/>
        <v>-5298071.42</v>
      </c>
      <c r="H57" s="803">
        <f>SUMIFS('ERZ - 2013'!F$10:F$114,'ERZ - 2013'!$Y$10:$Y$114,$B57)+SUMIFS('ERZ - 2013'!G$10:G$114,'ERZ - 2013'!$Y$10:$Y$114,$B57)</f>
        <v>-5717141.4600000009</v>
      </c>
      <c r="I57" s="803">
        <f>SUMIFS('ERZ - 2013'!H$10:H$114,'ERZ - 2013'!$Y$10:$Y$114,$B57)+SUMIFS('ERZ - 2013'!I$10:I$114,'ERZ - 2013'!$Y$10:$Y$114,$B57)+SUMIFS('ERZ - 2013'!J$10:J$114,'ERZ - 2013'!$Y$10:$Y$114,$B57)</f>
        <v>0</v>
      </c>
      <c r="J57" s="27">
        <f t="shared" si="4"/>
        <v>-11015212.880000001</v>
      </c>
      <c r="L57" s="802">
        <f>SUMIFS('ERZ - 2013'!O$10:O$114,'ERZ - 2013'!$Y$10:$Y$114,$B57)</f>
        <v>161898.24999999997</v>
      </c>
      <c r="M57" s="25"/>
      <c r="N57" s="25"/>
      <c r="O57" s="25">
        <f t="shared" ref="O57" si="7">SUM(L57:N57)</f>
        <v>161898.24999999997</v>
      </c>
      <c r="P57" s="803">
        <f>SUMIFS('ERZ - 2013'!P$10:P$114,'ERZ - 2013'!$Y$10:$Y$114,$B57)+SUMIFS('ERZ - 2013'!Q$10:Q$114,'ERZ - 2013'!$Y$10:$Y$114,$B57)</f>
        <v>191867.55000000002</v>
      </c>
      <c r="Q57" s="803">
        <f>SUMIFS('ERZ - 2013'!R$10:R$114,'ERZ - 2013'!$Y$10:$Y$114,$B57)+SUMIFS('ERZ - 2013'!S$10:S$114,'ERZ - 2013'!$Y$10:$Y$114,$B57)+SUMIFS('ERZ - 2013'!T$10:T$114,'ERZ - 2013'!$Y$10:$Y$114,$B57)</f>
        <v>0</v>
      </c>
      <c r="R57" s="27">
        <f t="shared" si="2"/>
        <v>353765.8</v>
      </c>
      <c r="S57" s="28">
        <f t="shared" si="0"/>
        <v>-10661447.08</v>
      </c>
    </row>
    <row r="58" spans="1:19" ht="15" x14ac:dyDescent="0.25">
      <c r="A58" s="23">
        <v>47</v>
      </c>
      <c r="B58" s="32" t="s">
        <v>64</v>
      </c>
      <c r="C58" s="24" t="s">
        <v>65</v>
      </c>
      <c r="D58" s="802">
        <f>SUMIFS('ERZ - 2013'!E$10:E$114,'ERZ - 2013'!$Y$10:$Y$114,B58)</f>
        <v>0</v>
      </c>
      <c r="E58" s="33"/>
      <c r="F58" s="33"/>
      <c r="G58" s="25">
        <f t="shared" si="5"/>
        <v>0</v>
      </c>
      <c r="H58" s="803">
        <f>SUMIFS('ERZ - 2013'!F$10:F$114,'ERZ - 2013'!$Y$10:$Y$114,$B58)+SUMIFS('ERZ - 2013'!G$10:G$114,'ERZ - 2013'!$Y$10:$Y$114,$B58)</f>
        <v>0</v>
      </c>
      <c r="I58" s="803">
        <f>SUMIFS('ERZ - 2013'!H$10:H$114,'ERZ - 2013'!$Y$10:$Y$114,$B58)+SUMIFS('ERZ - 2013'!I$10:I$114,'ERZ - 2013'!$Y$10:$Y$114,$B58)+SUMIFS('ERZ - 2013'!J$10:J$114,'ERZ - 2013'!$Y$10:$Y$114,$B58)</f>
        <v>0</v>
      </c>
      <c r="J58" s="27">
        <f t="shared" ref="J58" si="8">G58+H58+I58</f>
        <v>0</v>
      </c>
      <c r="L58" s="802">
        <f>SUMIFS('ERZ - 2013'!O$10:O$114,'ERZ - 2013'!$Y$10:$Y$114,$B58)</f>
        <v>0</v>
      </c>
      <c r="M58" s="25"/>
      <c r="N58" s="25"/>
      <c r="O58" s="25">
        <f t="shared" ref="O58" si="9">SUM(L58:N58)</f>
        <v>0</v>
      </c>
      <c r="P58" s="803">
        <f>SUMIFS('ERZ - 2013'!P$10:P$114,'ERZ - 2013'!$Y$10:$Y$114,$B58)+SUMIFS('ERZ - 2013'!Q$10:Q$114,'ERZ - 2013'!$Y$10:$Y$114,$B58)</f>
        <v>0</v>
      </c>
      <c r="Q58" s="803">
        <f>SUMIFS('ERZ - 2013'!R$10:R$114,'ERZ - 2013'!$Y$10:$Y$114,$B58)+SUMIFS('ERZ - 2013'!S$10:S$114,'ERZ - 2013'!$Y$10:$Y$114,$B58)+SUMIFS('ERZ - 2013'!T$10:T$114,'ERZ - 2013'!$Y$10:$Y$114,$B58)</f>
        <v>0</v>
      </c>
      <c r="R58" s="27">
        <f t="shared" ref="R58" si="10">O58+P58+Q58</f>
        <v>0</v>
      </c>
      <c r="S58" s="28">
        <f t="shared" si="0"/>
        <v>0</v>
      </c>
    </row>
    <row r="59" spans="1:19" ht="15" x14ac:dyDescent="0.25">
      <c r="A59" s="32"/>
      <c r="B59" s="32">
        <v>2005</v>
      </c>
      <c r="C59" s="33" t="s">
        <v>66</v>
      </c>
      <c r="D59" s="802">
        <f>SUMIFS('ERZ - 2013'!E$10:E$114,'ERZ - 2013'!$Y$10:$Y$114,B59)</f>
        <v>0</v>
      </c>
      <c r="E59" s="25"/>
      <c r="F59" s="25"/>
      <c r="G59" s="25">
        <f t="shared" si="5"/>
        <v>0</v>
      </c>
      <c r="H59" s="803">
        <f>SUMIFS('ERZ - 2013'!F$10:F$114,'ERZ - 2013'!$Y$10:$Y$114,$B59)+SUMIFS('ERZ - 2013'!G$10:G$114,'ERZ - 2013'!$Y$10:$Y$114,$B59)</f>
        <v>0</v>
      </c>
      <c r="I59" s="803">
        <f>SUMIFS('ERZ - 2013'!H$10:H$114,'ERZ - 2013'!$Y$10:$Y$114,$B59)+SUMIFS('ERZ - 2013'!I$10:I$114,'ERZ - 2013'!$Y$10:$Y$114,$B59)+SUMIFS('ERZ - 2013'!J$10:J$114,'ERZ - 2013'!$Y$10:$Y$114,$B59)</f>
        <v>0</v>
      </c>
      <c r="J59" s="27">
        <f t="shared" ref="J59:J64" si="11">D59+H59+I59</f>
        <v>0</v>
      </c>
      <c r="L59" s="802">
        <f>SUMIFS('ERZ - 2013'!O$10:O$114,'ERZ - 2013'!$Y$10:$Y$114,$B59)</f>
        <v>0</v>
      </c>
      <c r="M59" s="25"/>
      <c r="N59" s="25"/>
      <c r="O59" s="25">
        <f t="shared" ref="O59:O64" si="12">SUM(L59:N59)</f>
        <v>0</v>
      </c>
      <c r="P59" s="803">
        <f>SUMIFS('ERZ - 2013'!P$10:P$114,'ERZ - 2013'!$Y$10:$Y$114,$B59)+SUMIFS('ERZ - 2013'!Q$10:Q$114,'ERZ - 2013'!$Y$10:$Y$114,$B59)</f>
        <v>0</v>
      </c>
      <c r="Q59" s="803">
        <f>SUMIFS('ERZ - 2013'!R$10:R$114,'ERZ - 2013'!$Y$10:$Y$114,$B59)+SUMIFS('ERZ - 2013'!S$10:S$114,'ERZ - 2013'!$Y$10:$Y$114,$B59)+SUMIFS('ERZ - 2013'!T$10:T$114,'ERZ - 2013'!$Y$10:$Y$114,$B59)</f>
        <v>0</v>
      </c>
      <c r="R59" s="27">
        <f t="shared" ref="R59:R64" si="13">L59+P59+Q59</f>
        <v>0</v>
      </c>
      <c r="S59" s="28">
        <f t="shared" si="0"/>
        <v>0</v>
      </c>
    </row>
    <row r="60" spans="1:19" ht="15" x14ac:dyDescent="0.25">
      <c r="A60" s="32"/>
      <c r="B60" s="32">
        <v>2040</v>
      </c>
      <c r="C60" s="33" t="s">
        <v>67</v>
      </c>
      <c r="D60" s="802">
        <f>SUMIFS('ERZ - 2013'!E$10:E$114,'ERZ - 2013'!$Y$10:$Y$114,B60)</f>
        <v>0</v>
      </c>
      <c r="E60" s="25"/>
      <c r="F60" s="25"/>
      <c r="G60" s="25">
        <f t="shared" si="5"/>
        <v>0</v>
      </c>
      <c r="H60" s="803">
        <f>SUMIFS('ERZ - 2013'!F$10:F$114,'ERZ - 2013'!$Y$10:$Y$114,$B60)+SUMIFS('ERZ - 2013'!G$10:G$114,'ERZ - 2013'!$Y$10:$Y$114,$B60)</f>
        <v>0</v>
      </c>
      <c r="I60" s="803">
        <f>SUMIFS('ERZ - 2013'!H$10:H$114,'ERZ - 2013'!$Y$10:$Y$114,$B60)+SUMIFS('ERZ - 2013'!I$10:I$114,'ERZ - 2013'!$Y$10:$Y$114,$B60)+SUMIFS('ERZ - 2013'!J$10:J$114,'ERZ - 2013'!$Y$10:$Y$114,$B60)</f>
        <v>0</v>
      </c>
      <c r="J60" s="27">
        <f t="shared" si="11"/>
        <v>0</v>
      </c>
      <c r="L60" s="802">
        <f>SUMIFS('ERZ - 2013'!O$10:O$114,'ERZ - 2013'!$Y$10:$Y$114,$B60)</f>
        <v>0</v>
      </c>
      <c r="M60" s="25"/>
      <c r="N60" s="25"/>
      <c r="O60" s="25">
        <f t="shared" si="12"/>
        <v>0</v>
      </c>
      <c r="P60" s="803">
        <f>SUMIFS('ERZ - 2013'!P$10:P$114,'ERZ - 2013'!$Y$10:$Y$114,$B60)+SUMIFS('ERZ - 2013'!Q$10:Q$114,'ERZ - 2013'!$Y$10:$Y$114,$B60)</f>
        <v>0</v>
      </c>
      <c r="Q60" s="803">
        <f>SUMIFS('ERZ - 2013'!R$10:R$114,'ERZ - 2013'!$Y$10:$Y$114,$B60)+SUMIFS('ERZ - 2013'!S$10:S$114,'ERZ - 2013'!$Y$10:$Y$114,$B60)+SUMIFS('ERZ - 2013'!T$10:T$114,'ERZ - 2013'!$Y$10:$Y$114,$B60)</f>
        <v>0</v>
      </c>
      <c r="R60" s="27">
        <f t="shared" si="13"/>
        <v>0</v>
      </c>
      <c r="S60" s="28">
        <f t="shared" si="0"/>
        <v>0</v>
      </c>
    </row>
    <row r="61" spans="1:19" ht="15" x14ac:dyDescent="0.25">
      <c r="A61" s="32"/>
      <c r="B61" s="32">
        <v>2050</v>
      </c>
      <c r="C61" s="33" t="s">
        <v>68</v>
      </c>
      <c r="D61" s="802">
        <f>SUMIFS('ERZ - 2013'!E$10:E$114,'ERZ - 2013'!$Y$10:$Y$114,B61)</f>
        <v>0</v>
      </c>
      <c r="E61" s="25"/>
      <c r="F61" s="25"/>
      <c r="G61" s="25">
        <f t="shared" si="5"/>
        <v>0</v>
      </c>
      <c r="H61" s="803">
        <f>SUMIFS('ERZ - 2013'!F$10:F$114,'ERZ - 2013'!$Y$10:$Y$114,$B61)+SUMIFS('ERZ - 2013'!G$10:G$114,'ERZ - 2013'!$Y$10:$Y$114,$B61)</f>
        <v>0</v>
      </c>
      <c r="I61" s="803">
        <f>SUMIFS('ERZ - 2013'!H$10:H$114,'ERZ - 2013'!$Y$10:$Y$114,$B61)+SUMIFS('ERZ - 2013'!I$10:I$114,'ERZ - 2013'!$Y$10:$Y$114,$B61)+SUMIFS('ERZ - 2013'!J$10:J$114,'ERZ - 2013'!$Y$10:$Y$114,$B61)</f>
        <v>0</v>
      </c>
      <c r="J61" s="27">
        <f t="shared" si="11"/>
        <v>0</v>
      </c>
      <c r="L61" s="802">
        <f>SUMIFS('ERZ - 2013'!O$10:O$114,'ERZ - 2013'!$Y$10:$Y$114,$B61)</f>
        <v>0</v>
      </c>
      <c r="M61" s="25"/>
      <c r="N61" s="25"/>
      <c r="O61" s="25">
        <f t="shared" si="12"/>
        <v>0</v>
      </c>
      <c r="P61" s="803">
        <f>SUMIFS('ERZ - 2013'!P$10:P$114,'ERZ - 2013'!$Y$10:$Y$114,$B61)+SUMIFS('ERZ - 2013'!Q$10:Q$114,'ERZ - 2013'!$Y$10:$Y$114,$B61)</f>
        <v>0</v>
      </c>
      <c r="Q61" s="803">
        <f>SUMIFS('ERZ - 2013'!R$10:R$114,'ERZ - 2013'!$Y$10:$Y$114,$B61)+SUMIFS('ERZ - 2013'!S$10:S$114,'ERZ - 2013'!$Y$10:$Y$114,$B61)+SUMIFS('ERZ - 2013'!T$10:T$114,'ERZ - 2013'!$Y$10:$Y$114,$B61)</f>
        <v>0</v>
      </c>
      <c r="R61" s="27">
        <f t="shared" si="13"/>
        <v>0</v>
      </c>
      <c r="S61" s="28">
        <f t="shared" si="0"/>
        <v>0</v>
      </c>
    </row>
    <row r="62" spans="1:19" ht="15" x14ac:dyDescent="0.25">
      <c r="A62" s="32"/>
      <c r="B62" s="32">
        <v>2075</v>
      </c>
      <c r="C62" s="33" t="s">
        <v>69</v>
      </c>
      <c r="D62" s="802">
        <f>SUMIFS('ERZ - 2013'!E$10:E$114,'ERZ - 2013'!$Y$10:$Y$114,B62)</f>
        <v>0</v>
      </c>
      <c r="E62" s="25"/>
      <c r="F62" s="25"/>
      <c r="G62" s="25">
        <f t="shared" si="5"/>
        <v>0</v>
      </c>
      <c r="H62" s="803">
        <f>SUMIFS('ERZ - 2013'!F$10:F$114,'ERZ - 2013'!$Y$10:$Y$114,$B62)+SUMIFS('ERZ - 2013'!G$10:G$114,'ERZ - 2013'!$Y$10:$Y$114,$B62)</f>
        <v>0</v>
      </c>
      <c r="I62" s="803">
        <f>SUMIFS('ERZ - 2013'!H$10:H$114,'ERZ - 2013'!$Y$10:$Y$114,$B62)+SUMIFS('ERZ - 2013'!I$10:I$114,'ERZ - 2013'!$Y$10:$Y$114,$B62)+SUMIFS('ERZ - 2013'!J$10:J$114,'ERZ - 2013'!$Y$10:$Y$114,$B62)</f>
        <v>0</v>
      </c>
      <c r="J62" s="27">
        <f t="shared" si="11"/>
        <v>0</v>
      </c>
      <c r="L62" s="802">
        <f>SUMIFS('ERZ - 2013'!O$10:O$114,'ERZ - 2013'!$Y$10:$Y$114,$B62)</f>
        <v>0</v>
      </c>
      <c r="M62" s="25"/>
      <c r="N62" s="25"/>
      <c r="O62" s="25">
        <f t="shared" si="12"/>
        <v>0</v>
      </c>
      <c r="P62" s="803">
        <f>SUMIFS('ERZ - 2013'!P$10:P$114,'ERZ - 2013'!$Y$10:$Y$114,$B62)+SUMIFS('ERZ - 2013'!Q$10:Q$114,'ERZ - 2013'!$Y$10:$Y$114,$B62)</f>
        <v>0</v>
      </c>
      <c r="Q62" s="803">
        <f>SUMIFS('ERZ - 2013'!R$10:R$114,'ERZ - 2013'!$Y$10:$Y$114,$B62)+SUMIFS('ERZ - 2013'!S$10:S$114,'ERZ - 2013'!$Y$10:$Y$114,$B62)+SUMIFS('ERZ - 2013'!T$10:T$114,'ERZ - 2013'!$Y$10:$Y$114,$B62)</f>
        <v>0</v>
      </c>
      <c r="R62" s="27">
        <f t="shared" si="13"/>
        <v>0</v>
      </c>
      <c r="S62" s="28">
        <f t="shared" si="0"/>
        <v>0</v>
      </c>
    </row>
    <row r="63" spans="1:19" ht="15" x14ac:dyDescent="0.25">
      <c r="A63" s="32"/>
      <c r="B63" s="32">
        <v>2055</v>
      </c>
      <c r="C63" s="33" t="s">
        <v>70</v>
      </c>
      <c r="D63" s="802">
        <f>SUMIFS('ERZ - 2013'!E$10:E$114,'ERZ - 2013'!$Y$10:$Y$114,B63)</f>
        <v>6463037.879999999</v>
      </c>
      <c r="E63" s="25"/>
      <c r="F63" s="25"/>
      <c r="G63" s="25">
        <f t="shared" si="5"/>
        <v>6463037.879999999</v>
      </c>
      <c r="H63" s="803">
        <f>SUMIFS('ERZ - 2013'!F$10:F$114,'ERZ - 2013'!$Y$10:$Y$114,$B63)+SUMIFS('ERZ - 2013'!G$10:G$114,'ERZ - 2013'!$Y$10:$Y$114,$B63)</f>
        <v>-332916.65000000002</v>
      </c>
      <c r="I63" s="803">
        <f>SUMIFS('ERZ - 2013'!H$10:H$114,'ERZ - 2013'!$Y$10:$Y$114,$B63)+SUMIFS('ERZ - 2013'!I$10:I$114,'ERZ - 2013'!$Y$10:$Y$114,$B63)+SUMIFS('ERZ - 2013'!J$10:J$114,'ERZ - 2013'!$Y$10:$Y$114,$B63)</f>
        <v>0</v>
      </c>
      <c r="J63" s="27">
        <f t="shared" si="11"/>
        <v>6130121.2299999986</v>
      </c>
      <c r="L63" s="802">
        <f>SUMIFS('ERZ - 2013'!O$10:O$114,'ERZ - 2013'!$Y$10:$Y$114,$B63)</f>
        <v>0</v>
      </c>
      <c r="M63" s="25"/>
      <c r="N63" s="25"/>
      <c r="O63" s="25">
        <f t="shared" si="12"/>
        <v>0</v>
      </c>
      <c r="P63" s="803">
        <f>SUMIFS('ERZ - 2013'!P$10:P$114,'ERZ - 2013'!$Y$10:$Y$114,$B63)+SUMIFS('ERZ - 2013'!Q$10:Q$114,'ERZ - 2013'!$Y$10:$Y$114,$B63)</f>
        <v>0</v>
      </c>
      <c r="Q63" s="803">
        <f>SUMIFS('ERZ - 2013'!R$10:R$114,'ERZ - 2013'!$Y$10:$Y$114,$B63)+SUMIFS('ERZ - 2013'!S$10:S$114,'ERZ - 2013'!$Y$10:$Y$114,$B63)+SUMIFS('ERZ - 2013'!T$10:T$114,'ERZ - 2013'!$Y$10:$Y$114,$B63)</f>
        <v>0</v>
      </c>
      <c r="R63" s="27">
        <f t="shared" si="13"/>
        <v>0</v>
      </c>
      <c r="S63" s="28">
        <f t="shared" si="0"/>
        <v>6130121.2299999986</v>
      </c>
    </row>
    <row r="64" spans="1:19" ht="15" x14ac:dyDescent="0.25">
      <c r="A64" s="32"/>
      <c r="B64" s="32" t="s">
        <v>71</v>
      </c>
      <c r="C64" s="33" t="s">
        <v>72</v>
      </c>
      <c r="D64" s="802">
        <f>SUMIFS('ERZ - 2013'!E$10:E$114,'ERZ - 2013'!$Y$10:$Y$114,B64)</f>
        <v>-443413.91999999981</v>
      </c>
      <c r="E64" s="25"/>
      <c r="F64" s="25"/>
      <c r="G64" s="25">
        <f t="shared" si="5"/>
        <v>-443413.91999999981</v>
      </c>
      <c r="H64" s="803">
        <f>SUMIFS('ERZ - 2013'!F$10:F$114,'ERZ - 2013'!$Y$10:$Y$114,$B64)+SUMIFS('ERZ - 2013'!G$10:G$114,'ERZ - 2013'!$Y$10:$Y$114,$B64)</f>
        <v>-151530.80999999974</v>
      </c>
      <c r="I64" s="803">
        <f>SUMIFS('ERZ - 2013'!H$10:H$114,'ERZ - 2013'!$Y$10:$Y$114,$B64)+SUMIFS('ERZ - 2013'!I$10:I$114,'ERZ - 2013'!$Y$10:$Y$114,$B64)+SUMIFS('ERZ - 2013'!J$10:J$114,'ERZ - 2013'!$Y$10:$Y$114,$B64)</f>
        <v>0</v>
      </c>
      <c r="J64" s="27">
        <f t="shared" si="11"/>
        <v>-594944.72999999952</v>
      </c>
      <c r="L64" s="802">
        <f>SUMIFS('ERZ - 2013'!O$10:O$114,'ERZ - 2013'!$Y$10:$Y$114,$B64)</f>
        <v>0</v>
      </c>
      <c r="M64" s="25"/>
      <c r="N64" s="25"/>
      <c r="O64" s="25">
        <f t="shared" si="12"/>
        <v>0</v>
      </c>
      <c r="P64" s="803">
        <f>SUMIFS('ERZ - 2013'!P$10:P$114,'ERZ - 2013'!$Y$10:$Y$114,$B64)+SUMIFS('ERZ - 2013'!Q$10:Q$114,'ERZ - 2013'!$Y$10:$Y$114,$B64)</f>
        <v>0</v>
      </c>
      <c r="Q64" s="803">
        <f>SUMIFS('ERZ - 2013'!R$10:R$114,'ERZ - 2013'!$Y$10:$Y$114,$B64)+SUMIFS('ERZ - 2013'!S$10:S$114,'ERZ - 2013'!$Y$10:$Y$114,$B64)+SUMIFS('ERZ - 2013'!T$10:T$114,'ERZ - 2013'!$Y$10:$Y$114,$B64)</f>
        <v>0</v>
      </c>
      <c r="R64" s="27">
        <f t="shared" si="13"/>
        <v>0</v>
      </c>
      <c r="S64" s="28">
        <f t="shared" si="0"/>
        <v>-594944.72999999952</v>
      </c>
    </row>
    <row r="65" spans="1:19" x14ac:dyDescent="0.2">
      <c r="A65" s="32"/>
      <c r="B65" s="32"/>
      <c r="C65" s="34" t="s">
        <v>73</v>
      </c>
      <c r="D65" s="35">
        <f t="shared" ref="D65:J65" si="14">SUM(D19:D64)</f>
        <v>564362022.37000012</v>
      </c>
      <c r="E65" s="35">
        <f t="shared" si="14"/>
        <v>0</v>
      </c>
      <c r="F65" s="35">
        <f t="shared" si="14"/>
        <v>0</v>
      </c>
      <c r="G65" s="35">
        <f t="shared" si="14"/>
        <v>564362022.37000012</v>
      </c>
      <c r="H65" s="35">
        <f t="shared" si="14"/>
        <v>42790970.75999999</v>
      </c>
      <c r="I65" s="35">
        <f t="shared" si="14"/>
        <v>-3137934.6399999997</v>
      </c>
      <c r="J65" s="35">
        <f t="shared" si="14"/>
        <v>604015058.48999989</v>
      </c>
      <c r="K65" s="36"/>
      <c r="L65" s="35">
        <f t="shared" ref="L65:S65" si="15">SUM(L19:L64)</f>
        <v>-46809495.329999998</v>
      </c>
      <c r="M65" s="35">
        <f t="shared" si="15"/>
        <v>0</v>
      </c>
      <c r="N65" s="35">
        <f t="shared" si="15"/>
        <v>0</v>
      </c>
      <c r="O65" s="35">
        <f t="shared" si="15"/>
        <v>-46809495.329999998</v>
      </c>
      <c r="P65" s="35">
        <f t="shared" si="15"/>
        <v>-26419572.029999997</v>
      </c>
      <c r="Q65" s="35">
        <f t="shared" si="15"/>
        <v>1051738.8600000001</v>
      </c>
      <c r="R65" s="35">
        <f t="shared" si="15"/>
        <v>-72177328.5</v>
      </c>
      <c r="S65" s="35">
        <f t="shared" si="15"/>
        <v>531837729.98999995</v>
      </c>
    </row>
    <row r="66" spans="1:19" ht="25.5" x14ac:dyDescent="0.25">
      <c r="A66" s="32"/>
      <c r="B66" s="32">
        <v>1531</v>
      </c>
      <c r="C66" s="24" t="s">
        <v>74</v>
      </c>
      <c r="D66" s="25">
        <f>-D19</f>
        <v>-278896.15999999997</v>
      </c>
      <c r="E66" s="25"/>
      <c r="F66" s="25"/>
      <c r="G66" s="25">
        <f t="shared" ref="G66:G73" si="16">SUM(D66:F66)</f>
        <v>-278896.15999999997</v>
      </c>
      <c r="H66" s="26">
        <f t="shared" ref="H66:I66" si="17">-H19</f>
        <v>-166244.34</v>
      </c>
      <c r="I66" s="26">
        <f t="shared" si="17"/>
        <v>0</v>
      </c>
      <c r="J66" s="27">
        <f>G66+H66+I66</f>
        <v>-445140.5</v>
      </c>
      <c r="L66" s="25">
        <f t="shared" ref="L66" si="18">-L19</f>
        <v>17508.400000000001</v>
      </c>
      <c r="M66" s="25"/>
      <c r="N66" s="25"/>
      <c r="O66" s="25">
        <f t="shared" ref="O66:O73" si="19">SUM(L66:N66)</f>
        <v>17508.400000000001</v>
      </c>
      <c r="P66" s="26">
        <f t="shared" ref="P66:Q66" si="20">-P19</f>
        <v>24185.64</v>
      </c>
      <c r="Q66" s="26">
        <f t="shared" si="20"/>
        <v>0</v>
      </c>
      <c r="R66" s="27">
        <f>O66+P66+Q66</f>
        <v>41694.04</v>
      </c>
      <c r="S66" s="28">
        <f t="shared" ref="S66:S73" si="21">J66+R66</f>
        <v>-403446.46</v>
      </c>
    </row>
    <row r="67" spans="1:19" ht="25.5" x14ac:dyDescent="0.25">
      <c r="A67" s="32"/>
      <c r="B67" s="32">
        <v>2075</v>
      </c>
      <c r="C67" s="37" t="s">
        <v>75</v>
      </c>
      <c r="D67" s="25">
        <f>-D62</f>
        <v>0</v>
      </c>
      <c r="E67" s="33"/>
      <c r="F67" s="33"/>
      <c r="G67" s="25">
        <f t="shared" si="16"/>
        <v>0</v>
      </c>
      <c r="H67" s="26">
        <f t="shared" ref="H67:I67" si="22">-H62</f>
        <v>0</v>
      </c>
      <c r="I67" s="26">
        <f t="shared" si="22"/>
        <v>0</v>
      </c>
      <c r="J67" s="27">
        <f t="shared" ref="J67:J73" si="23">G67+H67+I67</f>
        <v>0</v>
      </c>
      <c r="L67" s="25">
        <f t="shared" ref="L67" si="24">-L62</f>
        <v>0</v>
      </c>
      <c r="M67" s="25"/>
      <c r="N67" s="25"/>
      <c r="O67" s="25">
        <f t="shared" si="19"/>
        <v>0</v>
      </c>
      <c r="P67" s="26">
        <f t="shared" ref="P67:Q67" si="25">-P62</f>
        <v>0</v>
      </c>
      <c r="Q67" s="26">
        <f t="shared" si="25"/>
        <v>0</v>
      </c>
      <c r="R67" s="27">
        <f t="shared" ref="R67:R73" si="26">O67+P67+Q67</f>
        <v>0</v>
      </c>
      <c r="S67" s="28">
        <f t="shared" si="21"/>
        <v>0</v>
      </c>
    </row>
    <row r="68" spans="1:19" ht="25.5" x14ac:dyDescent="0.25">
      <c r="A68" s="32"/>
      <c r="B68" s="32">
        <v>1865</v>
      </c>
      <c r="C68" s="37" t="s">
        <v>76</v>
      </c>
      <c r="D68" s="25">
        <f>-D36</f>
        <v>0</v>
      </c>
      <c r="E68" s="33"/>
      <c r="F68" s="33"/>
      <c r="G68" s="25">
        <f t="shared" si="16"/>
        <v>0</v>
      </c>
      <c r="H68" s="26">
        <f t="shared" ref="H68:I69" si="27">-H36</f>
        <v>0</v>
      </c>
      <c r="I68" s="26">
        <f t="shared" si="27"/>
        <v>0</v>
      </c>
      <c r="J68" s="27">
        <f t="shared" si="23"/>
        <v>0</v>
      </c>
      <c r="L68" s="25">
        <f t="shared" ref="L68:L69" si="28">-L36</f>
        <v>0</v>
      </c>
      <c r="M68" s="25"/>
      <c r="N68" s="25"/>
      <c r="O68" s="25">
        <f t="shared" si="19"/>
        <v>0</v>
      </c>
      <c r="P68" s="26">
        <f t="shared" ref="P68:Q69" si="29">-P36</f>
        <v>0</v>
      </c>
      <c r="Q68" s="26">
        <f t="shared" si="29"/>
        <v>0</v>
      </c>
      <c r="R68" s="27">
        <f t="shared" si="26"/>
        <v>0</v>
      </c>
      <c r="S68" s="28">
        <f t="shared" si="21"/>
        <v>0</v>
      </c>
    </row>
    <row r="69" spans="1:19" ht="15" x14ac:dyDescent="0.25">
      <c r="A69" s="32"/>
      <c r="B69" s="32">
        <v>1875</v>
      </c>
      <c r="C69" s="37" t="s">
        <v>77</v>
      </c>
      <c r="D69" s="25">
        <f>-D37</f>
        <v>0</v>
      </c>
      <c r="E69" s="33"/>
      <c r="F69" s="33"/>
      <c r="G69" s="25">
        <f t="shared" si="16"/>
        <v>0</v>
      </c>
      <c r="H69" s="26">
        <f t="shared" si="27"/>
        <v>0</v>
      </c>
      <c r="I69" s="26">
        <f t="shared" si="27"/>
        <v>0</v>
      </c>
      <c r="J69" s="27">
        <f t="shared" si="23"/>
        <v>0</v>
      </c>
      <c r="L69" s="25">
        <f t="shared" si="28"/>
        <v>0</v>
      </c>
      <c r="M69" s="25"/>
      <c r="N69" s="25"/>
      <c r="O69" s="25">
        <f t="shared" si="19"/>
        <v>0</v>
      </c>
      <c r="P69" s="26">
        <f t="shared" si="29"/>
        <v>0</v>
      </c>
      <c r="Q69" s="26">
        <f t="shared" si="29"/>
        <v>0</v>
      </c>
      <c r="R69" s="27">
        <f t="shared" si="26"/>
        <v>0</v>
      </c>
      <c r="S69" s="28">
        <f t="shared" si="21"/>
        <v>0</v>
      </c>
    </row>
    <row r="70" spans="1:19" ht="25.5" x14ac:dyDescent="0.25">
      <c r="A70" s="32"/>
      <c r="B70" s="32" t="s">
        <v>61</v>
      </c>
      <c r="C70" s="37" t="s">
        <v>62</v>
      </c>
      <c r="D70" s="25">
        <f>-D56</f>
        <v>0</v>
      </c>
      <c r="E70" s="33"/>
      <c r="F70" s="33"/>
      <c r="G70" s="25">
        <f t="shared" si="16"/>
        <v>0</v>
      </c>
      <c r="H70" s="26">
        <f t="shared" ref="H70:I70" si="30">-H56</f>
        <v>0</v>
      </c>
      <c r="I70" s="26">
        <f t="shared" si="30"/>
        <v>0</v>
      </c>
      <c r="J70" s="27">
        <f t="shared" si="23"/>
        <v>0</v>
      </c>
      <c r="L70" s="25">
        <f t="shared" ref="L70" si="31">-L56</f>
        <v>0</v>
      </c>
      <c r="M70" s="25"/>
      <c r="N70" s="25"/>
      <c r="O70" s="25">
        <f t="shared" si="19"/>
        <v>0</v>
      </c>
      <c r="P70" s="26">
        <f t="shared" ref="P70:Q70" si="32">-P56</f>
        <v>0</v>
      </c>
      <c r="Q70" s="26">
        <f t="shared" si="32"/>
        <v>0</v>
      </c>
      <c r="R70" s="27">
        <f t="shared" si="26"/>
        <v>0</v>
      </c>
      <c r="S70" s="28">
        <f t="shared" si="21"/>
        <v>0</v>
      </c>
    </row>
    <row r="71" spans="1:19" ht="25.5" x14ac:dyDescent="0.25">
      <c r="A71" s="32"/>
      <c r="B71" s="32" t="s">
        <v>64</v>
      </c>
      <c r="C71" s="37" t="s">
        <v>78</v>
      </c>
      <c r="D71" s="25">
        <f>-D58</f>
        <v>0</v>
      </c>
      <c r="E71" s="33"/>
      <c r="F71" s="33"/>
      <c r="G71" s="25">
        <f t="shared" si="16"/>
        <v>0</v>
      </c>
      <c r="H71" s="26">
        <f t="shared" ref="H71:I71" si="33">-H58</f>
        <v>0</v>
      </c>
      <c r="I71" s="26">
        <f t="shared" si="33"/>
        <v>0</v>
      </c>
      <c r="J71" s="27">
        <f t="shared" si="23"/>
        <v>0</v>
      </c>
      <c r="L71" s="25">
        <f t="shared" ref="L71" si="34">-L58</f>
        <v>0</v>
      </c>
      <c r="M71" s="25"/>
      <c r="N71" s="25"/>
      <c r="O71" s="25">
        <f t="shared" si="19"/>
        <v>0</v>
      </c>
      <c r="P71" s="26">
        <f t="shared" ref="P71:Q71" si="35">-P58</f>
        <v>0</v>
      </c>
      <c r="Q71" s="26">
        <f t="shared" si="35"/>
        <v>0</v>
      </c>
      <c r="R71" s="27">
        <f t="shared" si="26"/>
        <v>0</v>
      </c>
      <c r="S71" s="28">
        <f t="shared" si="21"/>
        <v>0</v>
      </c>
    </row>
    <row r="72" spans="1:19" ht="15" x14ac:dyDescent="0.25">
      <c r="A72" s="32"/>
      <c r="B72" s="32">
        <v>2055</v>
      </c>
      <c r="C72" s="33" t="s">
        <v>70</v>
      </c>
      <c r="D72" s="25">
        <f>-D63</f>
        <v>-6463037.879999999</v>
      </c>
      <c r="E72" s="33"/>
      <c r="F72" s="33"/>
      <c r="G72" s="25">
        <f t="shared" si="16"/>
        <v>-6463037.879999999</v>
      </c>
      <c r="H72" s="26">
        <f t="shared" ref="H72:I73" si="36">-H63</f>
        <v>332916.65000000002</v>
      </c>
      <c r="I72" s="26">
        <f t="shared" si="36"/>
        <v>0</v>
      </c>
      <c r="J72" s="27">
        <f t="shared" si="23"/>
        <v>-6130121.2299999986</v>
      </c>
      <c r="L72" s="25">
        <f t="shared" ref="L72:L73" si="37">-L63</f>
        <v>0</v>
      </c>
      <c r="M72" s="25"/>
      <c r="N72" s="25"/>
      <c r="O72" s="25">
        <f t="shared" si="19"/>
        <v>0</v>
      </c>
      <c r="P72" s="26">
        <f t="shared" ref="P72:Q73" si="38">-P63</f>
        <v>0</v>
      </c>
      <c r="Q72" s="26">
        <f t="shared" si="38"/>
        <v>0</v>
      </c>
      <c r="R72" s="27">
        <f t="shared" si="26"/>
        <v>0</v>
      </c>
      <c r="S72" s="28">
        <f t="shared" si="21"/>
        <v>-6130121.2299999986</v>
      </c>
    </row>
    <row r="73" spans="1:19" ht="15" x14ac:dyDescent="0.25">
      <c r="A73" s="32"/>
      <c r="B73" s="32" t="s">
        <v>71</v>
      </c>
      <c r="C73" s="33" t="s">
        <v>72</v>
      </c>
      <c r="D73" s="25">
        <f>-D64</f>
        <v>443413.91999999981</v>
      </c>
      <c r="E73" s="33"/>
      <c r="F73" s="33"/>
      <c r="G73" s="25">
        <f t="shared" si="16"/>
        <v>443413.91999999981</v>
      </c>
      <c r="H73" s="26">
        <f t="shared" si="36"/>
        <v>151530.80999999974</v>
      </c>
      <c r="I73" s="26">
        <f t="shared" si="36"/>
        <v>0</v>
      </c>
      <c r="J73" s="27">
        <f t="shared" si="23"/>
        <v>594944.72999999952</v>
      </c>
      <c r="L73" s="25">
        <f t="shared" si="37"/>
        <v>0</v>
      </c>
      <c r="M73" s="25"/>
      <c r="N73" s="25"/>
      <c r="O73" s="25">
        <f t="shared" si="19"/>
        <v>0</v>
      </c>
      <c r="P73" s="26">
        <f t="shared" si="38"/>
        <v>0</v>
      </c>
      <c r="Q73" s="26">
        <f t="shared" si="38"/>
        <v>0</v>
      </c>
      <c r="R73" s="27">
        <f t="shared" si="26"/>
        <v>0</v>
      </c>
      <c r="S73" s="28">
        <f t="shared" si="21"/>
        <v>594944.72999999952</v>
      </c>
    </row>
    <row r="74" spans="1:19" x14ac:dyDescent="0.2">
      <c r="A74" s="32"/>
      <c r="B74" s="32"/>
      <c r="C74" s="34" t="s">
        <v>79</v>
      </c>
      <c r="D74" s="35">
        <f>SUM(D65:D73)</f>
        <v>558063502.25000012</v>
      </c>
      <c r="E74" s="35">
        <f t="shared" ref="E74:J74" si="39">SUM(E65:E73)</f>
        <v>0</v>
      </c>
      <c r="F74" s="35">
        <f t="shared" si="39"/>
        <v>0</v>
      </c>
      <c r="G74" s="35">
        <f t="shared" si="39"/>
        <v>558063502.25000012</v>
      </c>
      <c r="H74" s="35">
        <f t="shared" si="39"/>
        <v>43109173.879999988</v>
      </c>
      <c r="I74" s="35">
        <f t="shared" si="39"/>
        <v>-3137934.6399999997</v>
      </c>
      <c r="J74" s="35">
        <f t="shared" si="39"/>
        <v>598034741.48999989</v>
      </c>
      <c r="K74" s="36"/>
      <c r="L74" s="35">
        <f t="shared" ref="L74:S74" si="40">SUM(L65:L73)</f>
        <v>-46791986.93</v>
      </c>
      <c r="M74" s="35">
        <f t="shared" si="40"/>
        <v>0</v>
      </c>
      <c r="N74" s="35">
        <f t="shared" si="40"/>
        <v>0</v>
      </c>
      <c r="O74" s="35">
        <f t="shared" si="40"/>
        <v>-46791986.93</v>
      </c>
      <c r="P74" s="35">
        <f t="shared" si="40"/>
        <v>-26395386.389999997</v>
      </c>
      <c r="Q74" s="35">
        <f t="shared" si="40"/>
        <v>1051738.8600000001</v>
      </c>
      <c r="R74" s="35">
        <f t="shared" si="40"/>
        <v>-72135634.459999993</v>
      </c>
      <c r="S74" s="35">
        <f t="shared" si="40"/>
        <v>525899107.02999997</v>
      </c>
    </row>
    <row r="75" spans="1:19" ht="15" x14ac:dyDescent="0.25">
      <c r="A75" s="32"/>
      <c r="B75" s="32"/>
      <c r="C75" s="1220" t="s">
        <v>80</v>
      </c>
      <c r="D75" s="1221"/>
      <c r="E75" s="1221"/>
      <c r="F75" s="1221"/>
      <c r="G75" s="1221"/>
      <c r="H75" s="1221"/>
      <c r="I75" s="1221"/>
      <c r="J75" s="1221"/>
      <c r="K75" s="1221"/>
      <c r="L75" s="1222"/>
      <c r="M75" s="38"/>
      <c r="N75" s="38"/>
      <c r="O75" s="38"/>
      <c r="P75" s="39"/>
      <c r="R75" s="40"/>
      <c r="S75" s="29"/>
    </row>
    <row r="76" spans="1:19" ht="15" x14ac:dyDescent="0.25">
      <c r="A76" s="32"/>
      <c r="B76" s="32"/>
      <c r="C76" s="1220" t="s">
        <v>81</v>
      </c>
      <c r="D76" s="1221"/>
      <c r="E76" s="1221"/>
      <c r="F76" s="1221"/>
      <c r="G76" s="1221"/>
      <c r="H76" s="1221"/>
      <c r="I76" s="1221"/>
      <c r="J76" s="1221"/>
      <c r="K76" s="1221"/>
      <c r="L76" s="1222"/>
      <c r="M76" s="38"/>
      <c r="N76" s="38"/>
      <c r="O76" s="38"/>
      <c r="P76" s="35">
        <f>+P74</f>
        <v>-26395386.389999997</v>
      </c>
      <c r="R76" s="40"/>
      <c r="S76" s="29"/>
    </row>
    <row r="77" spans="1:19" x14ac:dyDescent="0.2">
      <c r="D77" s="41">
        <v>0</v>
      </c>
      <c r="E77" s="41"/>
      <c r="F77" s="41"/>
      <c r="G77" s="41"/>
      <c r="H77" s="41">
        <v>0</v>
      </c>
      <c r="I77" s="41">
        <v>0</v>
      </c>
      <c r="J77" s="41">
        <v>0</v>
      </c>
      <c r="K77" s="41"/>
      <c r="L77" s="41">
        <v>0</v>
      </c>
      <c r="M77" s="41"/>
      <c r="N77" s="41"/>
      <c r="O77" s="41">
        <v>0</v>
      </c>
      <c r="P77" s="41">
        <v>0</v>
      </c>
      <c r="Q77" s="41">
        <v>0</v>
      </c>
      <c r="R77" s="41">
        <v>0</v>
      </c>
      <c r="S77" s="41">
        <v>0</v>
      </c>
    </row>
    <row r="78" spans="1:19" x14ac:dyDescent="0.2">
      <c r="L78" s="2" t="s">
        <v>82</v>
      </c>
    </row>
    <row r="79" spans="1:19" ht="15" x14ac:dyDescent="0.25">
      <c r="A79" s="32">
        <v>10</v>
      </c>
      <c r="B79" s="32"/>
      <c r="C79" s="12" t="s">
        <v>83</v>
      </c>
      <c r="D79" s="13"/>
      <c r="E79" s="13"/>
      <c r="F79" s="13"/>
      <c r="G79" s="13"/>
      <c r="H79" s="13"/>
      <c r="I79" s="13"/>
      <c r="J79" s="13"/>
      <c r="K79" s="13"/>
      <c r="L79" s="13" t="s">
        <v>83</v>
      </c>
      <c r="M79" s="13"/>
      <c r="N79" s="13"/>
      <c r="O79" s="13"/>
      <c r="P79" s="13"/>
      <c r="Q79" s="42">
        <f>P43</f>
        <v>-1342490.57</v>
      </c>
    </row>
    <row r="80" spans="1:19" ht="15" x14ac:dyDescent="0.25">
      <c r="A80" s="32">
        <v>8</v>
      </c>
      <c r="B80" s="32"/>
      <c r="C80" s="12" t="s">
        <v>49</v>
      </c>
      <c r="D80" s="13"/>
      <c r="E80" s="13"/>
      <c r="F80" s="13"/>
      <c r="G80" s="13"/>
      <c r="H80" s="13"/>
      <c r="I80" s="13"/>
      <c r="J80" s="13"/>
      <c r="K80" s="13"/>
      <c r="L80" s="13" t="s">
        <v>49</v>
      </c>
      <c r="M80" s="13"/>
      <c r="N80" s="13"/>
      <c r="O80" s="13"/>
      <c r="P80" s="13"/>
      <c r="Q80" s="42">
        <f>P45+P44</f>
        <v>-196635.56</v>
      </c>
    </row>
    <row r="81" spans="1:19" ht="15" x14ac:dyDescent="0.25">
      <c r="A81" s="32">
        <v>47</v>
      </c>
      <c r="B81" s="32"/>
      <c r="C81" s="12" t="s">
        <v>84</v>
      </c>
      <c r="D81" s="13"/>
      <c r="E81" s="13"/>
      <c r="F81" s="13"/>
      <c r="G81" s="13"/>
      <c r="H81" s="13"/>
      <c r="I81" s="13"/>
      <c r="J81" s="13"/>
      <c r="K81" s="13"/>
      <c r="L81" s="13" t="s">
        <v>84</v>
      </c>
      <c r="M81" s="13"/>
      <c r="N81" s="13"/>
      <c r="O81" s="13"/>
      <c r="P81" s="13"/>
      <c r="Q81" s="42"/>
    </row>
    <row r="82" spans="1:19" x14ac:dyDescent="0.2">
      <c r="L82" s="1223" t="s">
        <v>85</v>
      </c>
      <c r="M82" s="1224"/>
      <c r="N82" s="1224"/>
      <c r="O82" s="1224"/>
      <c r="P82" s="1224"/>
      <c r="Q82" s="43">
        <f>P76-Q79-Q80-Q81</f>
        <v>-24856260.259999998</v>
      </c>
    </row>
    <row r="84" spans="1:19" ht="14.1" customHeight="1" x14ac:dyDescent="0.4">
      <c r="B84" s="49"/>
    </row>
    <row r="88" spans="1:19" ht="13.5" thickBot="1" x14ac:dyDescent="0.25">
      <c r="H88" s="8" t="s">
        <v>9</v>
      </c>
      <c r="I88" s="9" t="s">
        <v>10</v>
      </c>
    </row>
    <row r="89" spans="1:19" ht="15.75" thickBot="1" x14ac:dyDescent="0.3">
      <c r="H89" s="8" t="s">
        <v>11</v>
      </c>
      <c r="I89" s="10">
        <v>2014</v>
      </c>
      <c r="J89" s="11"/>
    </row>
    <row r="91" spans="1:19" x14ac:dyDescent="0.2">
      <c r="D91" s="1225" t="s">
        <v>12</v>
      </c>
      <c r="E91" s="1226"/>
      <c r="F91" s="1226"/>
      <c r="G91" s="1226"/>
      <c r="H91" s="1226"/>
      <c r="I91" s="1226"/>
      <c r="J91" s="1226"/>
      <c r="L91" s="12"/>
      <c r="M91" s="13"/>
      <c r="N91" s="13"/>
      <c r="O91" s="13"/>
      <c r="P91" s="14" t="s">
        <v>13</v>
      </c>
      <c r="Q91" s="14"/>
      <c r="R91" s="15"/>
    </row>
    <row r="92" spans="1:19" ht="30" customHeight="1" x14ac:dyDescent="0.2">
      <c r="A92" s="16" t="s">
        <v>14</v>
      </c>
      <c r="B92" s="16" t="s">
        <v>15</v>
      </c>
      <c r="C92" s="17" t="s">
        <v>16</v>
      </c>
      <c r="D92" s="18" t="s">
        <v>17</v>
      </c>
      <c r="E92" s="44" t="s">
        <v>90</v>
      </c>
      <c r="F92" s="44" t="s">
        <v>90</v>
      </c>
      <c r="G92" s="18" t="s">
        <v>18</v>
      </c>
      <c r="H92" s="19" t="s">
        <v>19</v>
      </c>
      <c r="I92" s="19" t="s">
        <v>20</v>
      </c>
      <c r="J92" s="16" t="s">
        <v>21</v>
      </c>
      <c r="K92" s="20"/>
      <c r="L92" s="18" t="s">
        <v>17</v>
      </c>
      <c r="M92" s="44" t="s">
        <v>90</v>
      </c>
      <c r="N92" s="44" t="s">
        <v>90</v>
      </c>
      <c r="O92" s="18" t="s">
        <v>18</v>
      </c>
      <c r="P92" s="21" t="s">
        <v>22</v>
      </c>
      <c r="Q92" s="21" t="s">
        <v>20</v>
      </c>
      <c r="R92" s="22" t="s">
        <v>21</v>
      </c>
      <c r="S92" s="16" t="s">
        <v>23</v>
      </c>
    </row>
    <row r="93" spans="1:19" ht="25.5" customHeight="1" x14ac:dyDescent="0.25">
      <c r="A93" s="16"/>
      <c r="B93" s="23">
        <v>1531</v>
      </c>
      <c r="C93" s="24" t="s">
        <v>24</v>
      </c>
      <c r="D93" s="25">
        <f>J19</f>
        <v>445140.5</v>
      </c>
      <c r="E93" s="25"/>
      <c r="F93" s="25"/>
      <c r="G93" s="25">
        <f>SUM(D93:F93)</f>
        <v>445140.5</v>
      </c>
      <c r="H93" s="803">
        <f>SUMIFS('ERZ - 2014'!F$10:F$114,'ERZ - 2014'!$Y$10:$Y$114,$B93)+SUMIFS('ERZ - 2014'!G$10:G$114,'ERZ - 2014'!$Y$10:$Y$114,$B93)</f>
        <v>140622.07</v>
      </c>
      <c r="I93" s="803">
        <f>SUMIFS('ERZ - 2014'!I$10:I$114,'ERZ - 2014'!$Y$10:$Y$114,$B93)+SUMIFS('ERZ - 2014'!J$10:J$114,'ERZ - 2014'!$Y$10:$Y$114,$B93)+SUMIFS('ERZ - 2014'!K$10:K$114,'ERZ - 2014'!$Y$10:$Y$114,$B93)</f>
        <v>0</v>
      </c>
      <c r="J93" s="27">
        <f>SUM(G93:I93)</f>
        <v>585762.57000000007</v>
      </c>
      <c r="K93" s="20"/>
      <c r="L93" s="25">
        <f>R19</f>
        <v>-41694.04</v>
      </c>
      <c r="M93" s="25"/>
      <c r="N93" s="25"/>
      <c r="O93" s="25">
        <f>SUM(L93:N93)</f>
        <v>-41694.04</v>
      </c>
      <c r="P93" s="803">
        <f>SUMIFS('ERZ - 2014'!Q$10:Q$114,'ERZ - 2014'!$Y$10:$Y$114,$B93)+SUMIFS('ERZ - 2014'!R$10:R$114,'ERZ - 2014'!$Y$10:$Y$114,$B93)</f>
        <v>-34414.51</v>
      </c>
      <c r="Q93" s="803">
        <f>SUMIFS('ERZ - 2014'!S$10:S$114,'ERZ - 2014'!$Y$10:$Y$114,$B93)+SUMIFS('ERZ - 2014'!T$10:T$114,'ERZ - 2014'!$Y$10:$Y$114,$B93)+SUMIFS('ERZ - 2014'!U$10:U$114,'ERZ - 2014'!$Y$10:$Y$114,$B93)</f>
        <v>0</v>
      </c>
      <c r="R93" s="27">
        <f>SUM(O93:Q93)</f>
        <v>-76108.55</v>
      </c>
      <c r="S93" s="28">
        <f t="shared" ref="S93:S138" si="41">J93+R93</f>
        <v>509654.02000000008</v>
      </c>
    </row>
    <row r="94" spans="1:19" ht="25.5" customHeight="1" x14ac:dyDescent="0.25">
      <c r="A94" s="16"/>
      <c r="B94" s="23">
        <v>1609</v>
      </c>
      <c r="C94" s="24" t="s">
        <v>25</v>
      </c>
      <c r="D94" s="25">
        <f t="shared" ref="D94:D138" si="42">J20</f>
        <v>0</v>
      </c>
      <c r="E94" s="25"/>
      <c r="F94" s="25"/>
      <c r="G94" s="25">
        <f>SUM(D94:F94)</f>
        <v>0</v>
      </c>
      <c r="H94" s="803">
        <f>SUMIFS('ERZ - 2014'!F$10:F$114,'ERZ - 2014'!$Y$10:$Y$114,$B94)+SUMIFS('ERZ - 2014'!G$10:G$114,'ERZ - 2014'!$Y$10:$Y$114,$B94)</f>
        <v>0</v>
      </c>
      <c r="I94" s="803">
        <f>SUMIFS('ERZ - 2014'!I$10:I$114,'ERZ - 2014'!$Y$10:$Y$114,$B94)+SUMIFS('ERZ - 2014'!J$10:J$114,'ERZ - 2014'!$Y$10:$Y$114,$B94)+SUMIFS('ERZ - 2014'!K$10:K$114,'ERZ - 2014'!$Y$10:$Y$114,$B94)</f>
        <v>0</v>
      </c>
      <c r="J94" s="27">
        <f t="shared" ref="J94:J138" si="43">SUM(G94:I94)</f>
        <v>0</v>
      </c>
      <c r="K94" s="20"/>
      <c r="L94" s="25">
        <f t="shared" ref="L94:L138" si="44">R20</f>
        <v>0</v>
      </c>
      <c r="M94" s="25"/>
      <c r="N94" s="25"/>
      <c r="O94" s="25">
        <f t="shared" ref="O94:O129" si="45">SUM(L94:N94)</f>
        <v>0</v>
      </c>
      <c r="P94" s="803">
        <f>SUMIFS('ERZ - 2014'!Q$10:Q$114,'ERZ - 2014'!$Y$10:$Y$114,$B94)+SUMIFS('ERZ - 2014'!R$10:R$114,'ERZ - 2014'!$Y$10:$Y$114,$B94)</f>
        <v>0</v>
      </c>
      <c r="Q94" s="803">
        <f>SUMIFS('ERZ - 2014'!S$10:S$114,'ERZ - 2014'!$Y$10:$Y$114,$B94)+SUMIFS('ERZ - 2014'!T$10:T$114,'ERZ - 2014'!$Y$10:$Y$114,$B94)+SUMIFS('ERZ - 2014'!U$10:U$114,'ERZ - 2014'!$Y$10:$Y$114,$B94)</f>
        <v>0</v>
      </c>
      <c r="R94" s="27">
        <f t="shared" ref="R94:R138" si="46">SUM(O94:Q94)</f>
        <v>0</v>
      </c>
      <c r="S94" s="28">
        <f t="shared" si="41"/>
        <v>0</v>
      </c>
    </row>
    <row r="95" spans="1:19" ht="25.5" x14ac:dyDescent="0.25">
      <c r="A95" s="23">
        <v>12</v>
      </c>
      <c r="B95" s="23">
        <v>1611</v>
      </c>
      <c r="C95" s="24" t="s">
        <v>26</v>
      </c>
      <c r="D95" s="25">
        <f t="shared" si="42"/>
        <v>23716491.890000001</v>
      </c>
      <c r="E95" s="25"/>
      <c r="F95" s="25"/>
      <c r="G95" s="25">
        <f t="shared" ref="G95:G109" si="47">SUM(D95:F95)</f>
        <v>23716491.890000001</v>
      </c>
      <c r="H95" s="803">
        <f>SUMIFS('ERZ - 2014'!F$10:F$114,'ERZ - 2014'!$Y$10:$Y$114,$B95)+SUMIFS('ERZ - 2014'!G$10:G$114,'ERZ - 2014'!$Y$10:$Y$114,$B95)</f>
        <v>2086959.13</v>
      </c>
      <c r="I95" s="803">
        <f>SUMIFS('ERZ - 2014'!I$10:I$114,'ERZ - 2014'!$Y$10:$Y$114,$B95)+SUMIFS('ERZ - 2014'!J$10:J$114,'ERZ - 2014'!$Y$10:$Y$114,$B95)+SUMIFS('ERZ - 2014'!K$10:K$114,'ERZ - 2014'!$Y$10:$Y$114,$B95)</f>
        <v>-19154.34</v>
      </c>
      <c r="J95" s="27">
        <f t="shared" si="43"/>
        <v>25784296.68</v>
      </c>
      <c r="K95" s="30"/>
      <c r="L95" s="25">
        <f t="shared" si="44"/>
        <v>-8137487.6899999995</v>
      </c>
      <c r="M95" s="25"/>
      <c r="N95" s="25"/>
      <c r="O95" s="25">
        <f t="shared" si="45"/>
        <v>-8137487.6899999995</v>
      </c>
      <c r="P95" s="803">
        <f>SUMIFS('ERZ - 2014'!Q$10:Q$114,'ERZ - 2014'!$Y$10:$Y$114,$B95)+SUMIFS('ERZ - 2014'!R$10:R$114,'ERZ - 2014'!$Y$10:$Y$114,$B95)</f>
        <v>-3555543.1300000004</v>
      </c>
      <c r="Q95" s="803">
        <f>SUMIFS('ERZ - 2014'!S$10:S$114,'ERZ - 2014'!$Y$10:$Y$114,$B95)+SUMIFS('ERZ - 2014'!T$10:T$114,'ERZ - 2014'!$Y$10:$Y$114,$B95)+SUMIFS('ERZ - 2014'!U$10:U$114,'ERZ - 2014'!$Y$10:$Y$114,$B95)</f>
        <v>19154.34</v>
      </c>
      <c r="R95" s="27">
        <f t="shared" si="46"/>
        <v>-11673876.48</v>
      </c>
      <c r="S95" s="28">
        <f t="shared" si="41"/>
        <v>14110420.199999999</v>
      </c>
    </row>
    <row r="96" spans="1:19" ht="25.5" x14ac:dyDescent="0.25">
      <c r="A96" s="23" t="s">
        <v>27</v>
      </c>
      <c r="B96" s="23">
        <v>1612</v>
      </c>
      <c r="C96" s="24" t="s">
        <v>28</v>
      </c>
      <c r="D96" s="25">
        <f t="shared" si="42"/>
        <v>564121.49</v>
      </c>
      <c r="E96" s="25"/>
      <c r="F96" s="25"/>
      <c r="G96" s="25">
        <f t="shared" si="47"/>
        <v>564121.49</v>
      </c>
      <c r="H96" s="803">
        <f>SUMIFS('ERZ - 2014'!F$10:F$114,'ERZ - 2014'!$Y$10:$Y$114,$B96)+SUMIFS('ERZ - 2014'!G$10:G$114,'ERZ - 2014'!$Y$10:$Y$114,$B96)</f>
        <v>18198.400000000001</v>
      </c>
      <c r="I96" s="803">
        <f>SUMIFS('ERZ - 2014'!I$10:I$114,'ERZ - 2014'!$Y$10:$Y$114,$B96)+SUMIFS('ERZ - 2014'!J$10:J$114,'ERZ - 2014'!$Y$10:$Y$114,$B96)+SUMIFS('ERZ - 2014'!K$10:K$114,'ERZ - 2014'!$Y$10:$Y$114,$B96)</f>
        <v>0</v>
      </c>
      <c r="J96" s="27">
        <f t="shared" si="43"/>
        <v>582319.89</v>
      </c>
      <c r="K96" s="30"/>
      <c r="L96" s="25">
        <f t="shared" si="44"/>
        <v>0</v>
      </c>
      <c r="M96" s="25"/>
      <c r="N96" s="25"/>
      <c r="O96" s="25">
        <f t="shared" si="45"/>
        <v>0</v>
      </c>
      <c r="P96" s="803">
        <f>SUMIFS('ERZ - 2014'!Q$10:Q$114,'ERZ - 2014'!$Y$10:$Y$114,$B96)+SUMIFS('ERZ - 2014'!R$10:R$114,'ERZ - 2014'!$Y$10:$Y$114,$B96)</f>
        <v>0</v>
      </c>
      <c r="Q96" s="803">
        <f>SUMIFS('ERZ - 2014'!S$10:S$114,'ERZ - 2014'!$Y$10:$Y$114,$B96)+SUMIFS('ERZ - 2014'!T$10:T$114,'ERZ - 2014'!$Y$10:$Y$114,$B96)+SUMIFS('ERZ - 2014'!U$10:U$114,'ERZ - 2014'!$Y$10:$Y$114,$B96)</f>
        <v>0</v>
      </c>
      <c r="R96" s="27">
        <f t="shared" si="46"/>
        <v>0</v>
      </c>
      <c r="S96" s="28">
        <f t="shared" si="41"/>
        <v>582319.89</v>
      </c>
    </row>
    <row r="97" spans="1:19" ht="15" x14ac:dyDescent="0.25">
      <c r="A97" s="23" t="s">
        <v>29</v>
      </c>
      <c r="B97" s="23">
        <v>1805</v>
      </c>
      <c r="C97" s="24" t="s">
        <v>30</v>
      </c>
      <c r="D97" s="25">
        <f t="shared" si="42"/>
        <v>9879398.9900000002</v>
      </c>
      <c r="E97" s="25"/>
      <c r="F97" s="25"/>
      <c r="G97" s="25">
        <f t="shared" si="47"/>
        <v>9879398.9900000002</v>
      </c>
      <c r="H97" s="803">
        <f>SUMIFS('ERZ - 2014'!F$10:F$114,'ERZ - 2014'!$Y$10:$Y$114,$B97)+SUMIFS('ERZ - 2014'!G$10:G$114,'ERZ - 2014'!$Y$10:$Y$114,$B97)</f>
        <v>0</v>
      </c>
      <c r="I97" s="803">
        <f>SUMIFS('ERZ - 2014'!I$10:I$114,'ERZ - 2014'!$Y$10:$Y$114,$B97)+SUMIFS('ERZ - 2014'!J$10:J$114,'ERZ - 2014'!$Y$10:$Y$114,$B97)+SUMIFS('ERZ - 2014'!K$10:K$114,'ERZ - 2014'!$Y$10:$Y$114,$B97)</f>
        <v>0</v>
      </c>
      <c r="J97" s="27">
        <f t="shared" si="43"/>
        <v>9879398.9900000002</v>
      </c>
      <c r="K97" s="30"/>
      <c r="L97" s="25">
        <f t="shared" si="44"/>
        <v>0</v>
      </c>
      <c r="M97" s="25"/>
      <c r="N97" s="25"/>
      <c r="O97" s="25">
        <f t="shared" si="45"/>
        <v>0</v>
      </c>
      <c r="P97" s="803">
        <f>SUMIFS('ERZ - 2014'!Q$10:Q$114,'ERZ - 2014'!$Y$10:$Y$114,$B97)+SUMIFS('ERZ - 2014'!R$10:R$114,'ERZ - 2014'!$Y$10:$Y$114,$B97)</f>
        <v>0</v>
      </c>
      <c r="Q97" s="803">
        <f>SUMIFS('ERZ - 2014'!S$10:S$114,'ERZ - 2014'!$Y$10:$Y$114,$B97)+SUMIFS('ERZ - 2014'!T$10:T$114,'ERZ - 2014'!$Y$10:$Y$114,$B97)+SUMIFS('ERZ - 2014'!U$10:U$114,'ERZ - 2014'!$Y$10:$Y$114,$B97)</f>
        <v>0</v>
      </c>
      <c r="R97" s="27">
        <f t="shared" si="46"/>
        <v>0</v>
      </c>
      <c r="S97" s="28">
        <f t="shared" si="41"/>
        <v>9879398.9900000002</v>
      </c>
    </row>
    <row r="98" spans="1:19" ht="15" x14ac:dyDescent="0.25">
      <c r="A98" s="23">
        <v>47</v>
      </c>
      <c r="B98" s="23">
        <v>1808</v>
      </c>
      <c r="C98" s="24" t="s">
        <v>31</v>
      </c>
      <c r="D98" s="25">
        <f t="shared" si="42"/>
        <v>34040763.479999997</v>
      </c>
      <c r="E98" s="25"/>
      <c r="F98" s="25"/>
      <c r="G98" s="25">
        <f t="shared" si="47"/>
        <v>34040763.479999997</v>
      </c>
      <c r="H98" s="803">
        <f>SUMIFS('ERZ - 2014'!F$10:F$114,'ERZ - 2014'!$Y$10:$Y$114,$B98)+SUMIFS('ERZ - 2014'!G$10:G$114,'ERZ - 2014'!$Y$10:$Y$114,$B98)</f>
        <v>4187183.66</v>
      </c>
      <c r="I98" s="803">
        <f>SUMIFS('ERZ - 2014'!I$10:I$114,'ERZ - 2014'!$Y$10:$Y$114,$B98)+SUMIFS('ERZ - 2014'!J$10:J$114,'ERZ - 2014'!$Y$10:$Y$114,$B98)+SUMIFS('ERZ - 2014'!K$10:K$114,'ERZ - 2014'!$Y$10:$Y$114,$B98)</f>
        <v>0</v>
      </c>
      <c r="J98" s="27">
        <f t="shared" si="43"/>
        <v>38227947.140000001</v>
      </c>
      <c r="K98" s="30"/>
      <c r="L98" s="25">
        <f t="shared" si="44"/>
        <v>-2524883.0099999998</v>
      </c>
      <c r="M98" s="25"/>
      <c r="N98" s="25"/>
      <c r="O98" s="25">
        <f t="shared" si="45"/>
        <v>-2524883.0099999998</v>
      </c>
      <c r="P98" s="803">
        <f>SUMIFS('ERZ - 2014'!Q$10:Q$114,'ERZ - 2014'!$Y$10:$Y$114,$B98)+SUMIFS('ERZ - 2014'!R$10:R$114,'ERZ - 2014'!$Y$10:$Y$114,$B98)</f>
        <v>-1254302.3900000001</v>
      </c>
      <c r="Q98" s="803">
        <f>SUMIFS('ERZ - 2014'!S$10:S$114,'ERZ - 2014'!$Y$10:$Y$114,$B98)+SUMIFS('ERZ - 2014'!T$10:T$114,'ERZ - 2014'!$Y$10:$Y$114,$B98)+SUMIFS('ERZ - 2014'!U$10:U$114,'ERZ - 2014'!$Y$10:$Y$114,$B98)</f>
        <v>0</v>
      </c>
      <c r="R98" s="27">
        <f t="shared" si="46"/>
        <v>-3779185.4</v>
      </c>
      <c r="S98" s="28">
        <f t="shared" si="41"/>
        <v>34448761.740000002</v>
      </c>
    </row>
    <row r="99" spans="1:19" ht="15" x14ac:dyDescent="0.25">
      <c r="A99" s="23">
        <v>13</v>
      </c>
      <c r="B99" s="23">
        <v>1810</v>
      </c>
      <c r="C99" s="24" t="s">
        <v>32</v>
      </c>
      <c r="D99" s="25">
        <f t="shared" si="42"/>
        <v>0</v>
      </c>
      <c r="E99" s="25"/>
      <c r="F99" s="25"/>
      <c r="G99" s="25">
        <f t="shared" si="47"/>
        <v>0</v>
      </c>
      <c r="H99" s="803">
        <f>SUMIFS('ERZ - 2014'!F$10:F$114,'ERZ - 2014'!$Y$10:$Y$114,$B99)+SUMIFS('ERZ - 2014'!G$10:G$114,'ERZ - 2014'!$Y$10:$Y$114,$B99)</f>
        <v>0</v>
      </c>
      <c r="I99" s="803">
        <f>SUMIFS('ERZ - 2014'!I$10:I$114,'ERZ - 2014'!$Y$10:$Y$114,$B99)+SUMIFS('ERZ - 2014'!J$10:J$114,'ERZ - 2014'!$Y$10:$Y$114,$B99)+SUMIFS('ERZ - 2014'!K$10:K$114,'ERZ - 2014'!$Y$10:$Y$114,$B99)</f>
        <v>0</v>
      </c>
      <c r="J99" s="27">
        <f t="shared" si="43"/>
        <v>0</v>
      </c>
      <c r="K99" s="30"/>
      <c r="L99" s="25">
        <f t="shared" si="44"/>
        <v>0</v>
      </c>
      <c r="M99" s="25"/>
      <c r="N99" s="25"/>
      <c r="O99" s="25">
        <f t="shared" si="45"/>
        <v>0</v>
      </c>
      <c r="P99" s="803">
        <f>SUMIFS('ERZ - 2014'!Q$10:Q$114,'ERZ - 2014'!$Y$10:$Y$114,$B99)+SUMIFS('ERZ - 2014'!R$10:R$114,'ERZ - 2014'!$Y$10:$Y$114,$B99)</f>
        <v>0</v>
      </c>
      <c r="Q99" s="803">
        <f>SUMIFS('ERZ - 2014'!S$10:S$114,'ERZ - 2014'!$Y$10:$Y$114,$B99)+SUMIFS('ERZ - 2014'!T$10:T$114,'ERZ - 2014'!$Y$10:$Y$114,$B99)+SUMIFS('ERZ - 2014'!U$10:U$114,'ERZ - 2014'!$Y$10:$Y$114,$B99)</f>
        <v>0</v>
      </c>
      <c r="R99" s="27">
        <f t="shared" si="46"/>
        <v>0</v>
      </c>
      <c r="S99" s="28">
        <f t="shared" si="41"/>
        <v>0</v>
      </c>
    </row>
    <row r="100" spans="1:19" ht="15" x14ac:dyDescent="0.25">
      <c r="A100" s="23">
        <v>47</v>
      </c>
      <c r="B100" s="23">
        <v>1815</v>
      </c>
      <c r="C100" s="24" t="s">
        <v>33</v>
      </c>
      <c r="D100" s="25">
        <f t="shared" si="42"/>
        <v>0</v>
      </c>
      <c r="E100" s="25"/>
      <c r="F100" s="25"/>
      <c r="G100" s="25">
        <f t="shared" si="47"/>
        <v>0</v>
      </c>
      <c r="H100" s="803">
        <f>SUMIFS('ERZ - 2014'!F$10:F$114,'ERZ - 2014'!$Y$10:$Y$114,$B100)+SUMIFS('ERZ - 2014'!G$10:G$114,'ERZ - 2014'!$Y$10:$Y$114,$B100)</f>
        <v>0</v>
      </c>
      <c r="I100" s="803">
        <f>SUMIFS('ERZ - 2014'!I$10:I$114,'ERZ - 2014'!$Y$10:$Y$114,$B100)+SUMIFS('ERZ - 2014'!J$10:J$114,'ERZ - 2014'!$Y$10:$Y$114,$B100)+SUMIFS('ERZ - 2014'!K$10:K$114,'ERZ - 2014'!$Y$10:$Y$114,$B100)</f>
        <v>0</v>
      </c>
      <c r="J100" s="27">
        <f t="shared" si="43"/>
        <v>0</v>
      </c>
      <c r="K100" s="30"/>
      <c r="L100" s="25">
        <f t="shared" si="44"/>
        <v>0</v>
      </c>
      <c r="M100" s="25"/>
      <c r="N100" s="25"/>
      <c r="O100" s="25">
        <f t="shared" si="45"/>
        <v>0</v>
      </c>
      <c r="P100" s="803">
        <f>SUMIFS('ERZ - 2014'!Q$10:Q$114,'ERZ - 2014'!$Y$10:$Y$114,$B100)+SUMIFS('ERZ - 2014'!R$10:R$114,'ERZ - 2014'!$Y$10:$Y$114,$B100)</f>
        <v>0</v>
      </c>
      <c r="Q100" s="803">
        <f>SUMIFS('ERZ - 2014'!S$10:S$114,'ERZ - 2014'!$Y$10:$Y$114,$B100)+SUMIFS('ERZ - 2014'!T$10:T$114,'ERZ - 2014'!$Y$10:$Y$114,$B100)+SUMIFS('ERZ - 2014'!U$10:U$114,'ERZ - 2014'!$Y$10:$Y$114,$B100)</f>
        <v>0</v>
      </c>
      <c r="R100" s="27">
        <f t="shared" si="46"/>
        <v>0</v>
      </c>
      <c r="S100" s="28">
        <f t="shared" si="41"/>
        <v>0</v>
      </c>
    </row>
    <row r="101" spans="1:19" ht="15" x14ac:dyDescent="0.25">
      <c r="A101" s="23">
        <v>47</v>
      </c>
      <c r="B101" s="23">
        <v>1820</v>
      </c>
      <c r="C101" s="24" t="s">
        <v>34</v>
      </c>
      <c r="D101" s="25">
        <f t="shared" si="42"/>
        <v>58969492.050000004</v>
      </c>
      <c r="E101" s="25"/>
      <c r="F101" s="25"/>
      <c r="G101" s="25">
        <f t="shared" si="47"/>
        <v>58969492.050000004</v>
      </c>
      <c r="H101" s="803">
        <f>SUMIFS('ERZ - 2014'!F$10:F$114,'ERZ - 2014'!$Y$10:$Y$114,$B101)+SUMIFS('ERZ - 2014'!G$10:G$114,'ERZ - 2014'!$Y$10:$Y$114,$B101)</f>
        <v>3851874.73</v>
      </c>
      <c r="I101" s="803">
        <f>SUMIFS('ERZ - 2014'!I$10:I$114,'ERZ - 2014'!$Y$10:$Y$114,$B101)+SUMIFS('ERZ - 2014'!J$10:J$114,'ERZ - 2014'!$Y$10:$Y$114,$B101)+SUMIFS('ERZ - 2014'!K$10:K$114,'ERZ - 2014'!$Y$10:$Y$114,$B101)</f>
        <v>-246380.34</v>
      </c>
      <c r="J101" s="27">
        <f t="shared" si="43"/>
        <v>62574986.439999998</v>
      </c>
      <c r="K101" s="30"/>
      <c r="L101" s="25">
        <f t="shared" si="44"/>
        <v>-5237625.97</v>
      </c>
      <c r="M101" s="25"/>
      <c r="N101" s="25"/>
      <c r="O101" s="25">
        <f t="shared" si="45"/>
        <v>-5237625.97</v>
      </c>
      <c r="P101" s="803">
        <f>SUMIFS('ERZ - 2014'!Q$10:Q$114,'ERZ - 2014'!$Y$10:$Y$114,$B101)+SUMIFS('ERZ - 2014'!R$10:R$114,'ERZ - 2014'!$Y$10:$Y$114,$B101)</f>
        <v>-1925486.79</v>
      </c>
      <c r="Q101" s="803">
        <f>SUMIFS('ERZ - 2014'!S$10:S$114,'ERZ - 2014'!$Y$10:$Y$114,$B101)+SUMIFS('ERZ - 2014'!T$10:T$114,'ERZ - 2014'!$Y$10:$Y$114,$B101)+SUMIFS('ERZ - 2014'!U$10:U$114,'ERZ - 2014'!$Y$10:$Y$114,$B101)</f>
        <v>33315.58</v>
      </c>
      <c r="R101" s="27">
        <f t="shared" si="46"/>
        <v>-7129797.1799999997</v>
      </c>
      <c r="S101" s="28">
        <f t="shared" si="41"/>
        <v>55445189.259999998</v>
      </c>
    </row>
    <row r="102" spans="1:19" ht="15" x14ac:dyDescent="0.25">
      <c r="A102" s="23">
        <v>47</v>
      </c>
      <c r="B102" s="23">
        <v>1825</v>
      </c>
      <c r="C102" s="24" t="s">
        <v>35</v>
      </c>
      <c r="D102" s="25">
        <f t="shared" si="42"/>
        <v>0</v>
      </c>
      <c r="E102" s="25"/>
      <c r="F102" s="25"/>
      <c r="G102" s="25">
        <f t="shared" si="47"/>
        <v>0</v>
      </c>
      <c r="H102" s="803">
        <f>SUMIFS('ERZ - 2014'!F$10:F$114,'ERZ - 2014'!$Y$10:$Y$114,$B102)+SUMIFS('ERZ - 2014'!G$10:G$114,'ERZ - 2014'!$Y$10:$Y$114,$B102)</f>
        <v>0</v>
      </c>
      <c r="I102" s="803">
        <f>SUMIFS('ERZ - 2014'!I$10:I$114,'ERZ - 2014'!$Y$10:$Y$114,$B102)+SUMIFS('ERZ - 2014'!J$10:J$114,'ERZ - 2014'!$Y$10:$Y$114,$B102)+SUMIFS('ERZ - 2014'!K$10:K$114,'ERZ - 2014'!$Y$10:$Y$114,$B102)</f>
        <v>0</v>
      </c>
      <c r="J102" s="27">
        <f t="shared" si="43"/>
        <v>0</v>
      </c>
      <c r="K102" s="30"/>
      <c r="L102" s="25">
        <f t="shared" si="44"/>
        <v>0</v>
      </c>
      <c r="M102" s="25"/>
      <c r="N102" s="25"/>
      <c r="O102" s="25">
        <f t="shared" si="45"/>
        <v>0</v>
      </c>
      <c r="P102" s="803">
        <f>SUMIFS('ERZ - 2014'!Q$10:Q$114,'ERZ - 2014'!$Y$10:$Y$114,$B102)+SUMIFS('ERZ - 2014'!R$10:R$114,'ERZ - 2014'!$Y$10:$Y$114,$B102)</f>
        <v>0</v>
      </c>
      <c r="Q102" s="803">
        <f>SUMIFS('ERZ - 2014'!S$10:S$114,'ERZ - 2014'!$Y$10:$Y$114,$B102)+SUMIFS('ERZ - 2014'!T$10:T$114,'ERZ - 2014'!$Y$10:$Y$114,$B102)+SUMIFS('ERZ - 2014'!U$10:U$114,'ERZ - 2014'!$Y$10:$Y$114,$B102)</f>
        <v>0</v>
      </c>
      <c r="R102" s="27">
        <f t="shared" si="46"/>
        <v>0</v>
      </c>
      <c r="S102" s="28">
        <f t="shared" si="41"/>
        <v>0</v>
      </c>
    </row>
    <row r="103" spans="1:19" ht="15" x14ac:dyDescent="0.25">
      <c r="A103" s="23">
        <v>47</v>
      </c>
      <c r="B103" s="23">
        <v>1830</v>
      </c>
      <c r="C103" s="24" t="s">
        <v>36</v>
      </c>
      <c r="D103" s="25">
        <f t="shared" si="42"/>
        <v>97963426.689999998</v>
      </c>
      <c r="E103" s="25"/>
      <c r="F103" s="25"/>
      <c r="G103" s="25">
        <f t="shared" si="47"/>
        <v>97963426.689999998</v>
      </c>
      <c r="H103" s="803">
        <f>SUMIFS('ERZ - 2014'!F$10:F$114,'ERZ - 2014'!$Y$10:$Y$114,$B103)+SUMIFS('ERZ - 2014'!G$10:G$114,'ERZ - 2014'!$Y$10:$Y$114,$B103)</f>
        <v>7082272.7800000012</v>
      </c>
      <c r="I103" s="803">
        <f>SUMIFS('ERZ - 2014'!I$10:I$114,'ERZ - 2014'!$Y$10:$Y$114,$B103)+SUMIFS('ERZ - 2014'!J$10:J$114,'ERZ - 2014'!$Y$10:$Y$114,$B103)+SUMIFS('ERZ - 2014'!K$10:K$114,'ERZ - 2014'!$Y$10:$Y$114,$B103)</f>
        <v>-43409.63</v>
      </c>
      <c r="J103" s="27">
        <f t="shared" si="43"/>
        <v>105002289.84</v>
      </c>
      <c r="K103" s="30"/>
      <c r="L103" s="25">
        <f t="shared" si="44"/>
        <v>-6053986.2999999998</v>
      </c>
      <c r="M103" s="25"/>
      <c r="N103" s="25"/>
      <c r="O103" s="25">
        <f t="shared" si="45"/>
        <v>-6053986.2999999998</v>
      </c>
      <c r="P103" s="803">
        <f>SUMIFS('ERZ - 2014'!Q$10:Q$114,'ERZ - 2014'!$Y$10:$Y$114,$B103)+SUMIFS('ERZ - 2014'!R$10:R$114,'ERZ - 2014'!$Y$10:$Y$114,$B103)</f>
        <v>-2265312.17</v>
      </c>
      <c r="Q103" s="803">
        <f>SUMIFS('ERZ - 2014'!S$10:S$114,'ERZ - 2014'!$Y$10:$Y$114,$B103)+SUMIFS('ERZ - 2014'!T$10:T$114,'ERZ - 2014'!$Y$10:$Y$114,$B103)+SUMIFS('ERZ - 2014'!U$10:U$114,'ERZ - 2014'!$Y$10:$Y$114,$B103)</f>
        <v>4990.7100000000009</v>
      </c>
      <c r="R103" s="27">
        <f t="shared" si="46"/>
        <v>-8314307.7599999998</v>
      </c>
      <c r="S103" s="28">
        <f t="shared" si="41"/>
        <v>96687982.079999998</v>
      </c>
    </row>
    <row r="104" spans="1:19" ht="15" x14ac:dyDescent="0.25">
      <c r="A104" s="23">
        <v>47</v>
      </c>
      <c r="B104" s="23">
        <v>1835</v>
      </c>
      <c r="C104" s="24" t="s">
        <v>37</v>
      </c>
      <c r="D104" s="25">
        <f t="shared" si="42"/>
        <v>24915450.099999998</v>
      </c>
      <c r="E104" s="25"/>
      <c r="F104" s="25"/>
      <c r="G104" s="25">
        <f t="shared" si="47"/>
        <v>24915450.099999998</v>
      </c>
      <c r="H104" s="803">
        <f>SUMIFS('ERZ - 2014'!F$10:F$114,'ERZ - 2014'!$Y$10:$Y$114,$B104)+SUMIFS('ERZ - 2014'!G$10:G$114,'ERZ - 2014'!$Y$10:$Y$114,$B104)</f>
        <v>1635615.6800000002</v>
      </c>
      <c r="I104" s="803">
        <f>SUMIFS('ERZ - 2014'!I$10:I$114,'ERZ - 2014'!$Y$10:$Y$114,$B104)+SUMIFS('ERZ - 2014'!J$10:J$114,'ERZ - 2014'!$Y$10:$Y$114,$B104)+SUMIFS('ERZ - 2014'!K$10:K$114,'ERZ - 2014'!$Y$10:$Y$114,$B104)</f>
        <v>-43657.7</v>
      </c>
      <c r="J104" s="27">
        <f t="shared" si="43"/>
        <v>26507408.079999998</v>
      </c>
      <c r="K104" s="30"/>
      <c r="L104" s="25">
        <f t="shared" si="44"/>
        <v>-2644041.9700000002</v>
      </c>
      <c r="M104" s="25"/>
      <c r="N104" s="25"/>
      <c r="O104" s="25">
        <f t="shared" si="45"/>
        <v>-2644041.9700000002</v>
      </c>
      <c r="P104" s="803">
        <f>SUMIFS('ERZ - 2014'!Q$10:Q$114,'ERZ - 2014'!$Y$10:$Y$114,$B104)+SUMIFS('ERZ - 2014'!R$10:R$114,'ERZ - 2014'!$Y$10:$Y$114,$B104)</f>
        <v>-973050.04999999981</v>
      </c>
      <c r="Q104" s="803">
        <f>SUMIFS('ERZ - 2014'!S$10:S$114,'ERZ - 2014'!$Y$10:$Y$114,$B104)+SUMIFS('ERZ - 2014'!T$10:T$114,'ERZ - 2014'!$Y$10:$Y$114,$B104)+SUMIFS('ERZ - 2014'!U$10:U$114,'ERZ - 2014'!$Y$10:$Y$114,$B104)</f>
        <v>6524.07</v>
      </c>
      <c r="R104" s="27">
        <f t="shared" si="46"/>
        <v>-3610567.95</v>
      </c>
      <c r="S104" s="28">
        <f t="shared" si="41"/>
        <v>22896840.129999999</v>
      </c>
    </row>
    <row r="105" spans="1:19" ht="15" x14ac:dyDescent="0.25">
      <c r="A105" s="23">
        <v>47</v>
      </c>
      <c r="B105" s="23">
        <v>1840</v>
      </c>
      <c r="C105" s="24" t="s">
        <v>38</v>
      </c>
      <c r="D105" s="25">
        <f t="shared" si="42"/>
        <v>50688457.630000003</v>
      </c>
      <c r="E105" s="25"/>
      <c r="F105" s="25"/>
      <c r="G105" s="25">
        <f t="shared" si="47"/>
        <v>50688457.630000003</v>
      </c>
      <c r="H105" s="803">
        <f>SUMIFS('ERZ - 2014'!F$10:F$114,'ERZ - 2014'!$Y$10:$Y$114,$B105)+SUMIFS('ERZ - 2014'!G$10:G$114,'ERZ - 2014'!$Y$10:$Y$114,$B105)</f>
        <v>4154323.29</v>
      </c>
      <c r="I105" s="803">
        <f>SUMIFS('ERZ - 2014'!I$10:I$114,'ERZ - 2014'!$Y$10:$Y$114,$B105)+SUMIFS('ERZ - 2014'!J$10:J$114,'ERZ - 2014'!$Y$10:$Y$114,$B105)+SUMIFS('ERZ - 2014'!K$10:K$114,'ERZ - 2014'!$Y$10:$Y$114,$B105)</f>
        <v>-48906.15</v>
      </c>
      <c r="J105" s="27">
        <f t="shared" si="43"/>
        <v>54793874.770000003</v>
      </c>
      <c r="K105" s="30"/>
      <c r="L105" s="25">
        <f t="shared" si="44"/>
        <v>-5307081.1399999997</v>
      </c>
      <c r="M105" s="25"/>
      <c r="N105" s="25"/>
      <c r="O105" s="25">
        <f t="shared" si="45"/>
        <v>-5307081.1399999997</v>
      </c>
      <c r="P105" s="803">
        <f>SUMIFS('ERZ - 2014'!Q$10:Q$114,'ERZ - 2014'!$Y$10:$Y$114,$B105)+SUMIFS('ERZ - 2014'!R$10:R$114,'ERZ - 2014'!$Y$10:$Y$114,$B105)</f>
        <v>-1752161.35</v>
      </c>
      <c r="Q105" s="803">
        <f>SUMIFS('ERZ - 2014'!S$10:S$114,'ERZ - 2014'!$Y$10:$Y$114,$B105)+SUMIFS('ERZ - 2014'!T$10:T$114,'ERZ - 2014'!$Y$10:$Y$114,$B105)+SUMIFS('ERZ - 2014'!U$10:U$114,'ERZ - 2014'!$Y$10:$Y$114,$B105)</f>
        <v>20253.599999999999</v>
      </c>
      <c r="R105" s="27">
        <f t="shared" si="46"/>
        <v>-7038988.8900000006</v>
      </c>
      <c r="S105" s="28">
        <f t="shared" si="41"/>
        <v>47754885.880000003</v>
      </c>
    </row>
    <row r="106" spans="1:19" ht="15" x14ac:dyDescent="0.25">
      <c r="A106" s="23">
        <v>47</v>
      </c>
      <c r="B106" s="23">
        <v>1845</v>
      </c>
      <c r="C106" s="24" t="s">
        <v>39</v>
      </c>
      <c r="D106" s="25">
        <f t="shared" si="42"/>
        <v>169635022.73999998</v>
      </c>
      <c r="E106" s="802">
        <f>'ERZ - 2014'!E28+'ERZ - 2014'!E30</f>
        <v>380351.50843197294</v>
      </c>
      <c r="F106" s="25"/>
      <c r="G106" s="25">
        <f>SUM(D106:F106)</f>
        <v>170015374.24843195</v>
      </c>
      <c r="H106" s="803">
        <f>SUMIFS('ERZ - 2014'!F$10:F$114,'ERZ - 2014'!$Y$10:$Y$114,$B106)+SUMIFS('ERZ - 2014'!G$10:G$114,'ERZ - 2014'!$Y$10:$Y$114,$B106)</f>
        <v>14742940.141568027</v>
      </c>
      <c r="I106" s="803">
        <f>SUMIFS('ERZ - 2014'!I$10:I$114,'ERZ - 2014'!$Y$10:$Y$114,$B106)+SUMIFS('ERZ - 2014'!J$10:J$114,'ERZ - 2014'!$Y$10:$Y$114,$B106)+SUMIFS('ERZ - 2014'!K$10:K$114,'ERZ - 2014'!$Y$10:$Y$114,$B106)</f>
        <v>-666516.71</v>
      </c>
      <c r="J106" s="27">
        <f t="shared" si="43"/>
        <v>184091797.67999998</v>
      </c>
      <c r="K106" s="30"/>
      <c r="L106" s="25">
        <f t="shared" si="44"/>
        <v>-15970987.799999999</v>
      </c>
      <c r="M106" s="25"/>
      <c r="N106" s="25"/>
      <c r="O106" s="25">
        <f t="shared" si="45"/>
        <v>-15970987.799999999</v>
      </c>
      <c r="P106" s="803">
        <f>SUMIFS('ERZ - 2014'!Q$10:Q$114,'ERZ - 2014'!$Y$10:$Y$114,$B106)+SUMIFS('ERZ - 2014'!R$10:R$114,'ERZ - 2014'!$Y$10:$Y$114,$B106)</f>
        <v>-6017587.0200000005</v>
      </c>
      <c r="Q106" s="803">
        <f>SUMIFS('ERZ - 2014'!S$10:S$114,'ERZ - 2014'!$Y$10:$Y$114,$B106)+SUMIFS('ERZ - 2014'!T$10:T$114,'ERZ - 2014'!$Y$10:$Y$114,$B106)+SUMIFS('ERZ - 2014'!U$10:U$114,'ERZ - 2014'!$Y$10:$Y$114,$B106)</f>
        <v>110053.16</v>
      </c>
      <c r="R106" s="27">
        <f t="shared" si="46"/>
        <v>-21878521.66</v>
      </c>
      <c r="S106" s="28">
        <f t="shared" si="41"/>
        <v>162213276.01999998</v>
      </c>
    </row>
    <row r="107" spans="1:19" ht="15" x14ac:dyDescent="0.25">
      <c r="A107" s="23">
        <v>47</v>
      </c>
      <c r="B107" s="23">
        <v>1850</v>
      </c>
      <c r="C107" s="24" t="s">
        <v>40</v>
      </c>
      <c r="D107" s="25">
        <f t="shared" si="42"/>
        <v>61702198.879999995</v>
      </c>
      <c r="E107" s="802">
        <f>'ERZ - 2014'!E19+'ERZ - 2014'!E24</f>
        <v>3989642.6115680281</v>
      </c>
      <c r="F107" s="25"/>
      <c r="G107" s="25">
        <f t="shared" si="47"/>
        <v>65691841.491568021</v>
      </c>
      <c r="H107" s="803">
        <f>SUMIFS('ERZ - 2014'!F$10:F$114,'ERZ - 2014'!$Y$10:$Y$114,$B107)+SUMIFS('ERZ - 2014'!G$10:G$114,'ERZ - 2014'!$Y$10:$Y$114,$B107)</f>
        <v>8583348.5484319702</v>
      </c>
      <c r="I107" s="803">
        <f>SUMIFS('ERZ - 2014'!I$10:I$114,'ERZ - 2014'!$Y$10:$Y$114,$B107)+SUMIFS('ERZ - 2014'!J$10:J$114,'ERZ - 2014'!$Y$10:$Y$114,$B107)+SUMIFS('ERZ - 2014'!K$10:K$114,'ERZ - 2014'!$Y$10:$Y$114,$B107)</f>
        <v>-507023.73</v>
      </c>
      <c r="J107" s="27">
        <f t="shared" si="43"/>
        <v>73768166.309999987</v>
      </c>
      <c r="K107" s="30"/>
      <c r="L107" s="25">
        <f t="shared" si="44"/>
        <v>-7137921.0599999996</v>
      </c>
      <c r="M107" s="25"/>
      <c r="N107" s="25"/>
      <c r="O107" s="25">
        <f t="shared" si="45"/>
        <v>-7137921.0599999996</v>
      </c>
      <c r="P107" s="803">
        <f>SUMIFS('ERZ - 2014'!Q$10:Q$114,'ERZ - 2014'!$Y$10:$Y$114,$B107)+SUMIFS('ERZ - 2014'!R$10:R$114,'ERZ - 2014'!$Y$10:$Y$114,$B107)</f>
        <v>-2610691.23</v>
      </c>
      <c r="Q107" s="803">
        <f>SUMIFS('ERZ - 2014'!S$10:S$114,'ERZ - 2014'!$Y$10:$Y$114,$B107)+SUMIFS('ERZ - 2014'!T$10:T$114,'ERZ - 2014'!$Y$10:$Y$114,$B107)+SUMIFS('ERZ - 2014'!U$10:U$114,'ERZ - 2014'!$Y$10:$Y$114,$B107)</f>
        <v>103590.92000000001</v>
      </c>
      <c r="R107" s="27">
        <f t="shared" si="46"/>
        <v>-9645021.3699999992</v>
      </c>
      <c r="S107" s="28">
        <f t="shared" si="41"/>
        <v>64123144.93999999</v>
      </c>
    </row>
    <row r="108" spans="1:19" ht="15" x14ac:dyDescent="0.25">
      <c r="A108" s="23">
        <v>47</v>
      </c>
      <c r="B108" s="23">
        <v>1855</v>
      </c>
      <c r="C108" s="24" t="s">
        <v>41</v>
      </c>
      <c r="D108" s="25">
        <f t="shared" si="42"/>
        <v>0</v>
      </c>
      <c r="E108" s="25"/>
      <c r="F108" s="25"/>
      <c r="G108" s="25">
        <f t="shared" si="47"/>
        <v>0</v>
      </c>
      <c r="H108" s="803">
        <f>SUMIFS('ERZ - 2014'!F$10:F$114,'ERZ - 2014'!$Y$10:$Y$114,$B108)+SUMIFS('ERZ - 2014'!G$10:G$114,'ERZ - 2014'!$Y$10:$Y$114,$B108)</f>
        <v>0</v>
      </c>
      <c r="I108" s="803">
        <f>SUMIFS('ERZ - 2014'!I$10:I$114,'ERZ - 2014'!$Y$10:$Y$114,$B108)+SUMIFS('ERZ - 2014'!J$10:J$114,'ERZ - 2014'!$Y$10:$Y$114,$B108)+SUMIFS('ERZ - 2014'!K$10:K$114,'ERZ - 2014'!$Y$10:$Y$114,$B108)</f>
        <v>0</v>
      </c>
      <c r="J108" s="27">
        <f t="shared" si="43"/>
        <v>0</v>
      </c>
      <c r="K108" s="30"/>
      <c r="L108" s="25">
        <f t="shared" si="44"/>
        <v>0</v>
      </c>
      <c r="M108" s="25"/>
      <c r="N108" s="25"/>
      <c r="O108" s="25">
        <f t="shared" si="45"/>
        <v>0</v>
      </c>
      <c r="P108" s="803">
        <f>SUMIFS('ERZ - 2014'!Q$10:Q$114,'ERZ - 2014'!$Y$10:$Y$114,$B108)+SUMIFS('ERZ - 2014'!R$10:R$114,'ERZ - 2014'!$Y$10:$Y$114,$B108)</f>
        <v>0</v>
      </c>
      <c r="Q108" s="803">
        <f>SUMIFS('ERZ - 2014'!S$10:S$114,'ERZ - 2014'!$Y$10:$Y$114,$B108)+SUMIFS('ERZ - 2014'!T$10:T$114,'ERZ - 2014'!$Y$10:$Y$114,$B108)+SUMIFS('ERZ - 2014'!U$10:U$114,'ERZ - 2014'!$Y$10:$Y$114,$B108)</f>
        <v>0</v>
      </c>
      <c r="R108" s="27">
        <f t="shared" si="46"/>
        <v>0</v>
      </c>
      <c r="S108" s="28">
        <f t="shared" si="41"/>
        <v>0</v>
      </c>
    </row>
    <row r="109" spans="1:19" ht="15" x14ac:dyDescent="0.25">
      <c r="A109" s="23">
        <v>47</v>
      </c>
      <c r="B109" s="23">
        <v>1860</v>
      </c>
      <c r="C109" s="24" t="s">
        <v>42</v>
      </c>
      <c r="D109" s="25">
        <f t="shared" si="42"/>
        <v>44918307.079999998</v>
      </c>
      <c r="E109" s="802">
        <f>'ERZ - 2014'!E32+'ERZ - 2014'!E34+'ERZ - 2014'!E41</f>
        <v>1137624.4199999995</v>
      </c>
      <c r="F109" s="25"/>
      <c r="G109" s="25">
        <f t="shared" si="47"/>
        <v>46055931.5</v>
      </c>
      <c r="H109" s="803">
        <f>SUMIFS('ERZ - 2014'!F$10:F$114,'ERZ - 2014'!$Y$10:$Y$114,$B109)+SUMIFS('ERZ - 2014'!G$10:G$114,'ERZ - 2014'!$Y$10:$Y$114,$B109)</f>
        <v>2606691.0700000003</v>
      </c>
      <c r="I109" s="803">
        <f>SUMIFS('ERZ - 2014'!I$10:I$114,'ERZ - 2014'!$Y$10:$Y$114,$B109)+SUMIFS('ERZ - 2014'!J$10:J$114,'ERZ - 2014'!$Y$10:$Y$114,$B109)+SUMIFS('ERZ - 2014'!K$10:K$114,'ERZ - 2014'!$Y$10:$Y$114,$B109)</f>
        <v>-206396.92</v>
      </c>
      <c r="J109" s="27">
        <f t="shared" si="43"/>
        <v>48456225.649999999</v>
      </c>
      <c r="K109" s="30"/>
      <c r="L109" s="25">
        <f t="shared" si="44"/>
        <v>-8160471.9399999995</v>
      </c>
      <c r="M109" s="25"/>
      <c r="N109" s="25"/>
      <c r="O109" s="25">
        <f t="shared" si="45"/>
        <v>-8160471.9399999995</v>
      </c>
      <c r="P109" s="803">
        <f>SUMIFS('ERZ - 2014'!Q$10:Q$114,'ERZ - 2014'!$Y$10:$Y$114,$B109)+SUMIFS('ERZ - 2014'!R$10:R$114,'ERZ - 2014'!$Y$10:$Y$114,$B109)</f>
        <v>-3114597.46</v>
      </c>
      <c r="Q109" s="803">
        <f>SUMIFS('ERZ - 2014'!S$10:S$114,'ERZ - 2014'!$Y$10:$Y$114,$B109)+SUMIFS('ERZ - 2014'!T$10:T$114,'ERZ - 2014'!$Y$10:$Y$114,$B109)+SUMIFS('ERZ - 2014'!U$10:U$114,'ERZ - 2014'!$Y$10:$Y$114,$B109)</f>
        <v>37040.699999999997</v>
      </c>
      <c r="R109" s="27">
        <f t="shared" si="46"/>
        <v>-11238028.699999999</v>
      </c>
      <c r="S109" s="28">
        <f t="shared" si="41"/>
        <v>37218196.950000003</v>
      </c>
    </row>
    <row r="110" spans="1:19" ht="15" x14ac:dyDescent="0.25">
      <c r="A110" s="46">
        <v>47</v>
      </c>
      <c r="B110" s="46">
        <v>1865</v>
      </c>
      <c r="C110" s="47" t="s">
        <v>43</v>
      </c>
      <c r="D110" s="25">
        <f t="shared" si="42"/>
        <v>0</v>
      </c>
      <c r="E110" s="25"/>
      <c r="F110" s="25"/>
      <c r="G110" s="25"/>
      <c r="H110" s="803">
        <f>SUMIFS('ERZ - 2014'!F$10:F$114,'ERZ - 2014'!$Y$10:$Y$114,$B110)+SUMIFS('ERZ - 2014'!G$10:G$114,'ERZ - 2014'!$Y$10:$Y$114,$B110)</f>
        <v>0</v>
      </c>
      <c r="I110" s="803">
        <f>SUMIFS('ERZ - 2014'!I$10:I$114,'ERZ - 2014'!$Y$10:$Y$114,$B110)+SUMIFS('ERZ - 2014'!J$10:J$114,'ERZ - 2014'!$Y$10:$Y$114,$B110)+SUMIFS('ERZ - 2014'!K$10:K$114,'ERZ - 2014'!$Y$10:$Y$114,$B110)</f>
        <v>0</v>
      </c>
      <c r="J110" s="27">
        <f t="shared" si="43"/>
        <v>0</v>
      </c>
      <c r="K110" s="30"/>
      <c r="L110" s="25">
        <f t="shared" si="44"/>
        <v>0</v>
      </c>
      <c r="M110" s="45"/>
      <c r="N110" s="45"/>
      <c r="O110" s="45">
        <f t="shared" si="45"/>
        <v>0</v>
      </c>
      <c r="P110" s="803">
        <f>SUMIFS('ERZ - 2014'!Q$10:Q$114,'ERZ - 2014'!$Y$10:$Y$114,$B110)+SUMIFS('ERZ - 2014'!R$10:R$114,'ERZ - 2014'!$Y$10:$Y$114,$B110)</f>
        <v>0</v>
      </c>
      <c r="Q110" s="803">
        <f>SUMIFS('ERZ - 2014'!S$10:S$114,'ERZ - 2014'!$Y$10:$Y$114,$B110)+SUMIFS('ERZ - 2014'!T$10:T$114,'ERZ - 2014'!$Y$10:$Y$114,$B110)+SUMIFS('ERZ - 2014'!U$10:U$114,'ERZ - 2014'!$Y$10:$Y$114,$B110)</f>
        <v>0</v>
      </c>
      <c r="R110" s="27">
        <f t="shared" si="46"/>
        <v>0</v>
      </c>
      <c r="S110" s="28">
        <f t="shared" si="41"/>
        <v>0</v>
      </c>
    </row>
    <row r="111" spans="1:19" ht="15" x14ac:dyDescent="0.25">
      <c r="A111" s="23">
        <v>47</v>
      </c>
      <c r="B111" s="23">
        <v>1875</v>
      </c>
      <c r="C111" s="24" t="s">
        <v>44</v>
      </c>
      <c r="D111" s="25">
        <f t="shared" si="42"/>
        <v>0</v>
      </c>
      <c r="E111" s="25"/>
      <c r="F111" s="25"/>
      <c r="G111" s="25">
        <f t="shared" ref="G111:G138" si="48">SUM(D111:F111)</f>
        <v>0</v>
      </c>
      <c r="H111" s="803">
        <f>SUMIFS('ERZ - 2014'!F$10:F$114,'ERZ - 2014'!$Y$10:$Y$114,$B111)+SUMIFS('ERZ - 2014'!G$10:G$114,'ERZ - 2014'!$Y$10:$Y$114,$B111)</f>
        <v>0</v>
      </c>
      <c r="I111" s="803">
        <f>SUMIFS('ERZ - 2014'!I$10:I$114,'ERZ - 2014'!$Y$10:$Y$114,$B111)+SUMIFS('ERZ - 2014'!J$10:J$114,'ERZ - 2014'!$Y$10:$Y$114,$B111)+SUMIFS('ERZ - 2014'!K$10:K$114,'ERZ - 2014'!$Y$10:$Y$114,$B111)</f>
        <v>0</v>
      </c>
      <c r="J111" s="27">
        <f t="shared" si="43"/>
        <v>0</v>
      </c>
      <c r="K111" s="30"/>
      <c r="L111" s="25">
        <f t="shared" si="44"/>
        <v>0</v>
      </c>
      <c r="M111" s="25"/>
      <c r="N111" s="25"/>
      <c r="O111" s="25">
        <f t="shared" si="45"/>
        <v>0</v>
      </c>
      <c r="P111" s="803">
        <f>SUMIFS('ERZ - 2014'!Q$10:Q$114,'ERZ - 2014'!$Y$10:$Y$114,$B111)+SUMIFS('ERZ - 2014'!R$10:R$114,'ERZ - 2014'!$Y$10:$Y$114,$B111)</f>
        <v>0</v>
      </c>
      <c r="Q111" s="803">
        <f>SUMIFS('ERZ - 2014'!S$10:S$114,'ERZ - 2014'!$Y$10:$Y$114,$B111)+SUMIFS('ERZ - 2014'!T$10:T$114,'ERZ - 2014'!$Y$10:$Y$114,$B111)+SUMIFS('ERZ - 2014'!U$10:U$114,'ERZ - 2014'!$Y$10:$Y$114,$B111)</f>
        <v>0</v>
      </c>
      <c r="R111" s="27">
        <f t="shared" si="46"/>
        <v>0</v>
      </c>
      <c r="S111" s="28">
        <f t="shared" si="41"/>
        <v>0</v>
      </c>
    </row>
    <row r="112" spans="1:19" ht="15" x14ac:dyDescent="0.25">
      <c r="A112" s="23" t="s">
        <v>29</v>
      </c>
      <c r="B112" s="23">
        <v>1905</v>
      </c>
      <c r="C112" s="24" t="s">
        <v>30</v>
      </c>
      <c r="D112" s="25">
        <f t="shared" si="42"/>
        <v>0</v>
      </c>
      <c r="E112" s="25"/>
      <c r="F112" s="25"/>
      <c r="G112" s="25">
        <f t="shared" si="48"/>
        <v>0</v>
      </c>
      <c r="H112" s="803">
        <f>SUMIFS('ERZ - 2014'!F$10:F$114,'ERZ - 2014'!$Y$10:$Y$114,$B112)+SUMIFS('ERZ - 2014'!G$10:G$114,'ERZ - 2014'!$Y$10:$Y$114,$B112)</f>
        <v>0</v>
      </c>
      <c r="I112" s="803">
        <f>SUMIFS('ERZ - 2014'!I$10:I$114,'ERZ - 2014'!$Y$10:$Y$114,$B112)+SUMIFS('ERZ - 2014'!J$10:J$114,'ERZ - 2014'!$Y$10:$Y$114,$B112)+SUMIFS('ERZ - 2014'!K$10:K$114,'ERZ - 2014'!$Y$10:$Y$114,$B112)</f>
        <v>0</v>
      </c>
      <c r="J112" s="27">
        <f t="shared" si="43"/>
        <v>0</v>
      </c>
      <c r="K112" s="30"/>
      <c r="L112" s="25">
        <f t="shared" si="44"/>
        <v>0</v>
      </c>
      <c r="M112" s="25"/>
      <c r="N112" s="25"/>
      <c r="O112" s="25">
        <f t="shared" si="45"/>
        <v>0</v>
      </c>
      <c r="P112" s="803">
        <f>SUMIFS('ERZ - 2014'!Q$10:Q$114,'ERZ - 2014'!$Y$10:$Y$114,$B112)+SUMIFS('ERZ - 2014'!R$10:R$114,'ERZ - 2014'!$Y$10:$Y$114,$B112)</f>
        <v>0</v>
      </c>
      <c r="Q112" s="803">
        <f>SUMIFS('ERZ - 2014'!S$10:S$114,'ERZ - 2014'!$Y$10:$Y$114,$B112)+SUMIFS('ERZ - 2014'!T$10:T$114,'ERZ - 2014'!$Y$10:$Y$114,$B112)+SUMIFS('ERZ - 2014'!U$10:U$114,'ERZ - 2014'!$Y$10:$Y$114,$B112)</f>
        <v>0</v>
      </c>
      <c r="R112" s="27">
        <f t="shared" si="46"/>
        <v>0</v>
      </c>
      <c r="S112" s="28">
        <f t="shared" si="41"/>
        <v>0</v>
      </c>
    </row>
    <row r="113" spans="1:19" ht="15" x14ac:dyDescent="0.25">
      <c r="A113" s="23">
        <v>47</v>
      </c>
      <c r="B113" s="23">
        <v>1908</v>
      </c>
      <c r="C113" s="24" t="s">
        <v>45</v>
      </c>
      <c r="D113" s="25">
        <f t="shared" si="42"/>
        <v>0</v>
      </c>
      <c r="E113" s="25"/>
      <c r="F113" s="25"/>
      <c r="G113" s="25">
        <f t="shared" si="48"/>
        <v>0</v>
      </c>
      <c r="H113" s="803">
        <f>SUMIFS('ERZ - 2014'!F$10:F$114,'ERZ - 2014'!$Y$10:$Y$114,$B113)+SUMIFS('ERZ - 2014'!G$10:G$114,'ERZ - 2014'!$Y$10:$Y$114,$B113)</f>
        <v>0</v>
      </c>
      <c r="I113" s="803">
        <f>SUMIFS('ERZ - 2014'!I$10:I$114,'ERZ - 2014'!$Y$10:$Y$114,$B113)+SUMIFS('ERZ - 2014'!J$10:J$114,'ERZ - 2014'!$Y$10:$Y$114,$B113)+SUMIFS('ERZ - 2014'!K$10:K$114,'ERZ - 2014'!$Y$10:$Y$114,$B113)</f>
        <v>0</v>
      </c>
      <c r="J113" s="27">
        <f t="shared" si="43"/>
        <v>0</v>
      </c>
      <c r="K113" s="30"/>
      <c r="L113" s="25">
        <f t="shared" si="44"/>
        <v>0</v>
      </c>
      <c r="M113" s="25"/>
      <c r="N113" s="25"/>
      <c r="O113" s="25">
        <f t="shared" si="45"/>
        <v>0</v>
      </c>
      <c r="P113" s="803">
        <f>SUMIFS('ERZ - 2014'!Q$10:Q$114,'ERZ - 2014'!$Y$10:$Y$114,$B113)+SUMIFS('ERZ - 2014'!R$10:R$114,'ERZ - 2014'!$Y$10:$Y$114,$B113)</f>
        <v>0</v>
      </c>
      <c r="Q113" s="803">
        <f>SUMIFS('ERZ - 2014'!S$10:S$114,'ERZ - 2014'!$Y$10:$Y$114,$B113)+SUMIFS('ERZ - 2014'!T$10:T$114,'ERZ - 2014'!$Y$10:$Y$114,$B113)+SUMIFS('ERZ - 2014'!U$10:U$114,'ERZ - 2014'!$Y$10:$Y$114,$B113)</f>
        <v>0</v>
      </c>
      <c r="R113" s="27">
        <f t="shared" si="46"/>
        <v>0</v>
      </c>
      <c r="S113" s="28">
        <f t="shared" si="41"/>
        <v>0</v>
      </c>
    </row>
    <row r="114" spans="1:19" ht="15" x14ac:dyDescent="0.25">
      <c r="A114" s="23">
        <v>13</v>
      </c>
      <c r="B114" s="23">
        <v>1910</v>
      </c>
      <c r="C114" s="24" t="s">
        <v>32</v>
      </c>
      <c r="D114" s="25">
        <f t="shared" si="42"/>
        <v>0</v>
      </c>
      <c r="E114" s="25"/>
      <c r="F114" s="25"/>
      <c r="G114" s="25">
        <f t="shared" si="48"/>
        <v>0</v>
      </c>
      <c r="H114" s="803">
        <f>SUMIFS('ERZ - 2014'!F$10:F$114,'ERZ - 2014'!$Y$10:$Y$114,$B114)+SUMIFS('ERZ - 2014'!G$10:G$114,'ERZ - 2014'!$Y$10:$Y$114,$B114)</f>
        <v>0</v>
      </c>
      <c r="I114" s="803">
        <f>SUMIFS('ERZ - 2014'!I$10:I$114,'ERZ - 2014'!$Y$10:$Y$114,$B114)+SUMIFS('ERZ - 2014'!J$10:J$114,'ERZ - 2014'!$Y$10:$Y$114,$B114)+SUMIFS('ERZ - 2014'!K$10:K$114,'ERZ - 2014'!$Y$10:$Y$114,$B114)</f>
        <v>0</v>
      </c>
      <c r="J114" s="27">
        <f t="shared" si="43"/>
        <v>0</v>
      </c>
      <c r="K114" s="30"/>
      <c r="L114" s="25">
        <f t="shared" si="44"/>
        <v>0</v>
      </c>
      <c r="M114" s="25"/>
      <c r="N114" s="25"/>
      <c r="O114" s="25">
        <f t="shared" si="45"/>
        <v>0</v>
      </c>
      <c r="P114" s="803">
        <f>SUMIFS('ERZ - 2014'!Q$10:Q$114,'ERZ - 2014'!$Y$10:$Y$114,$B114)+SUMIFS('ERZ - 2014'!R$10:R$114,'ERZ - 2014'!$Y$10:$Y$114,$B114)</f>
        <v>0</v>
      </c>
      <c r="Q114" s="803">
        <f>SUMIFS('ERZ - 2014'!S$10:S$114,'ERZ - 2014'!$Y$10:$Y$114,$B114)+SUMIFS('ERZ - 2014'!T$10:T$114,'ERZ - 2014'!$Y$10:$Y$114,$B114)+SUMIFS('ERZ - 2014'!U$10:U$114,'ERZ - 2014'!$Y$10:$Y$114,$B114)</f>
        <v>0</v>
      </c>
      <c r="R114" s="27">
        <f t="shared" si="46"/>
        <v>0</v>
      </c>
      <c r="S114" s="28">
        <f t="shared" si="41"/>
        <v>0</v>
      </c>
    </row>
    <row r="115" spans="1:19" ht="15" x14ac:dyDescent="0.25">
      <c r="A115" s="23">
        <v>8</v>
      </c>
      <c r="B115" s="23">
        <v>1915</v>
      </c>
      <c r="C115" s="24" t="s">
        <v>46</v>
      </c>
      <c r="D115" s="25">
        <f t="shared" si="42"/>
        <v>5862498.0299999993</v>
      </c>
      <c r="E115" s="25"/>
      <c r="F115" s="25"/>
      <c r="G115" s="25">
        <f t="shared" si="48"/>
        <v>5862498.0299999993</v>
      </c>
      <c r="H115" s="803">
        <f>SUMIFS('ERZ - 2014'!F$10:F$114,'ERZ - 2014'!$Y$10:$Y$114,$B115)+SUMIFS('ERZ - 2014'!G$10:G$114,'ERZ - 2014'!$Y$10:$Y$114,$B115)</f>
        <v>220894.46</v>
      </c>
      <c r="I115" s="803">
        <f>SUMIFS('ERZ - 2014'!I$10:I$114,'ERZ - 2014'!$Y$10:$Y$114,$B115)+SUMIFS('ERZ - 2014'!J$10:J$114,'ERZ - 2014'!$Y$10:$Y$114,$B115)+SUMIFS('ERZ - 2014'!K$10:K$114,'ERZ - 2014'!$Y$10:$Y$114,$B115)</f>
        <v>-77092.67</v>
      </c>
      <c r="J115" s="27">
        <f t="shared" si="43"/>
        <v>6006299.8199999994</v>
      </c>
      <c r="K115" s="30"/>
      <c r="L115" s="25">
        <f t="shared" si="44"/>
        <v>-1985228.25</v>
      </c>
      <c r="M115" s="25"/>
      <c r="N115" s="25"/>
      <c r="O115" s="25">
        <f t="shared" si="45"/>
        <v>-1985228.25</v>
      </c>
      <c r="P115" s="803">
        <f>SUMIFS('ERZ - 2014'!Q$10:Q$114,'ERZ - 2014'!$Y$10:$Y$114,$B115)+SUMIFS('ERZ - 2014'!R$10:R$114,'ERZ - 2014'!$Y$10:$Y$114,$B115)</f>
        <v>-787215.02</v>
      </c>
      <c r="Q115" s="803">
        <f>SUMIFS('ERZ - 2014'!S$10:S$114,'ERZ - 2014'!$Y$10:$Y$114,$B115)+SUMIFS('ERZ - 2014'!T$10:T$114,'ERZ - 2014'!$Y$10:$Y$114,$B115)+SUMIFS('ERZ - 2014'!U$10:U$114,'ERZ - 2014'!$Y$10:$Y$114,$B115)</f>
        <v>77092.67</v>
      </c>
      <c r="R115" s="27">
        <f t="shared" si="46"/>
        <v>-2695350.6</v>
      </c>
      <c r="S115" s="28">
        <f t="shared" si="41"/>
        <v>3310949.2199999993</v>
      </c>
    </row>
    <row r="116" spans="1:19" ht="15" x14ac:dyDescent="0.25">
      <c r="A116" s="23">
        <v>10</v>
      </c>
      <c r="B116" s="23">
        <v>1920</v>
      </c>
      <c r="C116" s="24" t="s">
        <v>47</v>
      </c>
      <c r="D116" s="25">
        <f t="shared" si="42"/>
        <v>6478711.0399999991</v>
      </c>
      <c r="E116" s="25"/>
      <c r="F116" s="25"/>
      <c r="G116" s="25">
        <f t="shared" si="48"/>
        <v>6478711.0399999991</v>
      </c>
      <c r="H116" s="803">
        <f>SUMIFS('ERZ - 2014'!F$10:F$114,'ERZ - 2014'!$Y$10:$Y$114,$B116)+SUMIFS('ERZ - 2014'!G$10:G$114,'ERZ - 2014'!$Y$10:$Y$114,$B116)</f>
        <v>738467.66999999993</v>
      </c>
      <c r="I116" s="803">
        <f>SUMIFS('ERZ - 2014'!I$10:I$114,'ERZ - 2014'!$Y$10:$Y$114,$B116)+SUMIFS('ERZ - 2014'!J$10:J$114,'ERZ - 2014'!$Y$10:$Y$114,$B116)+SUMIFS('ERZ - 2014'!K$10:K$114,'ERZ - 2014'!$Y$10:$Y$114,$B116)</f>
        <v>-1669510.45</v>
      </c>
      <c r="J116" s="27">
        <f t="shared" si="43"/>
        <v>5547668.2599999988</v>
      </c>
      <c r="K116" s="30"/>
      <c r="L116" s="25">
        <f t="shared" si="44"/>
        <v>-3438502.7</v>
      </c>
      <c r="M116" s="25"/>
      <c r="N116" s="25"/>
      <c r="O116" s="25">
        <f t="shared" si="45"/>
        <v>-3438502.7</v>
      </c>
      <c r="P116" s="803">
        <f>SUMIFS('ERZ - 2014'!Q$10:Q$114,'ERZ - 2014'!$Y$10:$Y$114,$B116)+SUMIFS('ERZ - 2014'!R$10:R$114,'ERZ - 2014'!$Y$10:$Y$114,$B116)</f>
        <v>-1364838.72</v>
      </c>
      <c r="Q116" s="803">
        <f>SUMIFS('ERZ - 2014'!S$10:S$114,'ERZ - 2014'!$Y$10:$Y$114,$B116)+SUMIFS('ERZ - 2014'!T$10:T$114,'ERZ - 2014'!$Y$10:$Y$114,$B116)+SUMIFS('ERZ - 2014'!U$10:U$114,'ERZ - 2014'!$Y$10:$Y$114,$B116)</f>
        <v>1669510.45</v>
      </c>
      <c r="R116" s="27">
        <f t="shared" si="46"/>
        <v>-3133830.9699999997</v>
      </c>
      <c r="S116" s="28">
        <f t="shared" si="41"/>
        <v>2413837.2899999991</v>
      </c>
    </row>
    <row r="117" spans="1:19" ht="15" x14ac:dyDescent="0.25">
      <c r="A117" s="23">
        <v>10</v>
      </c>
      <c r="B117" s="23">
        <v>1930</v>
      </c>
      <c r="C117" s="24" t="s">
        <v>48</v>
      </c>
      <c r="D117" s="25">
        <f t="shared" si="42"/>
        <v>10469969.440000001</v>
      </c>
      <c r="E117" s="25"/>
      <c r="F117" s="25"/>
      <c r="G117" s="25">
        <f t="shared" si="48"/>
        <v>10469969.440000001</v>
      </c>
      <c r="H117" s="803">
        <f>SUMIFS('ERZ - 2014'!F$10:F$114,'ERZ - 2014'!$Y$10:$Y$114,$B117)+SUMIFS('ERZ - 2014'!G$10:G$114,'ERZ - 2014'!$Y$10:$Y$114,$B117)</f>
        <v>850854.54000000015</v>
      </c>
      <c r="I117" s="803">
        <f>SUMIFS('ERZ - 2014'!I$10:I$114,'ERZ - 2014'!$Y$10:$Y$114,$B117)+SUMIFS('ERZ - 2014'!J$10:J$114,'ERZ - 2014'!$Y$10:$Y$114,$B117)+SUMIFS('ERZ - 2014'!K$10:K$114,'ERZ - 2014'!$Y$10:$Y$114,$B117)</f>
        <v>-223324.18</v>
      </c>
      <c r="J117" s="27">
        <f t="shared" si="43"/>
        <v>11097499.800000003</v>
      </c>
      <c r="K117" s="30"/>
      <c r="L117" s="25">
        <f t="shared" si="44"/>
        <v>-3487991.67</v>
      </c>
      <c r="M117" s="25"/>
      <c r="N117" s="25"/>
      <c r="O117" s="25">
        <f t="shared" si="45"/>
        <v>-3487991.67</v>
      </c>
      <c r="P117" s="803">
        <f>SUMIFS('ERZ - 2014'!Q$10:Q$114,'ERZ - 2014'!$Y$10:$Y$114,$B117)+SUMIFS('ERZ - 2014'!R$10:R$114,'ERZ - 2014'!$Y$10:$Y$114,$B117)</f>
        <v>-1406415.9999999998</v>
      </c>
      <c r="Q117" s="803">
        <f>SUMIFS('ERZ - 2014'!S$10:S$114,'ERZ - 2014'!$Y$10:$Y$114,$B117)+SUMIFS('ERZ - 2014'!T$10:T$114,'ERZ - 2014'!$Y$10:$Y$114,$B117)+SUMIFS('ERZ - 2014'!U$10:U$114,'ERZ - 2014'!$Y$10:$Y$114,$B117)</f>
        <v>148729.19</v>
      </c>
      <c r="R117" s="27">
        <f t="shared" si="46"/>
        <v>-4745678.4799999995</v>
      </c>
      <c r="S117" s="28">
        <f t="shared" si="41"/>
        <v>6351821.3200000031</v>
      </c>
    </row>
    <row r="118" spans="1:19" ht="15" x14ac:dyDescent="0.25">
      <c r="A118" s="23">
        <v>8</v>
      </c>
      <c r="B118" s="23">
        <v>1935</v>
      </c>
      <c r="C118" s="24" t="s">
        <v>49</v>
      </c>
      <c r="D118" s="25">
        <f t="shared" si="42"/>
        <v>0</v>
      </c>
      <c r="E118" s="25"/>
      <c r="F118" s="25"/>
      <c r="G118" s="25">
        <f t="shared" si="48"/>
        <v>0</v>
      </c>
      <c r="H118" s="803">
        <f>SUMIFS('ERZ - 2014'!F$10:F$114,'ERZ - 2014'!$Y$10:$Y$114,$B118)+SUMIFS('ERZ - 2014'!G$10:G$114,'ERZ - 2014'!$Y$10:$Y$114,$B118)</f>
        <v>0</v>
      </c>
      <c r="I118" s="803">
        <f>SUMIFS('ERZ - 2014'!I$10:I$114,'ERZ - 2014'!$Y$10:$Y$114,$B118)+SUMIFS('ERZ - 2014'!J$10:J$114,'ERZ - 2014'!$Y$10:$Y$114,$B118)+SUMIFS('ERZ - 2014'!K$10:K$114,'ERZ - 2014'!$Y$10:$Y$114,$B118)</f>
        <v>0</v>
      </c>
      <c r="J118" s="27">
        <f t="shared" si="43"/>
        <v>0</v>
      </c>
      <c r="K118" s="30"/>
      <c r="L118" s="25">
        <f t="shared" si="44"/>
        <v>0</v>
      </c>
      <c r="M118" s="25"/>
      <c r="N118" s="25"/>
      <c r="O118" s="25">
        <f t="shared" si="45"/>
        <v>0</v>
      </c>
      <c r="P118" s="803">
        <f>SUMIFS('ERZ - 2014'!Q$10:Q$114,'ERZ - 2014'!$Y$10:$Y$114,$B118)+SUMIFS('ERZ - 2014'!R$10:R$114,'ERZ - 2014'!$Y$10:$Y$114,$B118)</f>
        <v>0</v>
      </c>
      <c r="Q118" s="803">
        <f>SUMIFS('ERZ - 2014'!S$10:S$114,'ERZ - 2014'!$Y$10:$Y$114,$B118)+SUMIFS('ERZ - 2014'!T$10:T$114,'ERZ - 2014'!$Y$10:$Y$114,$B118)+SUMIFS('ERZ - 2014'!U$10:U$114,'ERZ - 2014'!$Y$10:$Y$114,$B118)</f>
        <v>0</v>
      </c>
      <c r="R118" s="27">
        <f t="shared" si="46"/>
        <v>0</v>
      </c>
      <c r="S118" s="28">
        <f t="shared" si="41"/>
        <v>0</v>
      </c>
    </row>
    <row r="119" spans="1:19" ht="15" x14ac:dyDescent="0.25">
      <c r="A119" s="23">
        <v>8</v>
      </c>
      <c r="B119" s="23">
        <v>1940</v>
      </c>
      <c r="C119" s="24" t="s">
        <v>50</v>
      </c>
      <c r="D119" s="25">
        <f t="shared" si="42"/>
        <v>1479221.1800000002</v>
      </c>
      <c r="E119" s="25"/>
      <c r="F119" s="25"/>
      <c r="G119" s="25">
        <f t="shared" si="48"/>
        <v>1479221.1800000002</v>
      </c>
      <c r="H119" s="803">
        <f>SUMIFS('ERZ - 2014'!F$10:F$114,'ERZ - 2014'!$Y$10:$Y$114,$B119)+SUMIFS('ERZ - 2014'!G$10:G$114,'ERZ - 2014'!$Y$10:$Y$114,$B119)</f>
        <v>173854.57</v>
      </c>
      <c r="I119" s="803">
        <f>SUMIFS('ERZ - 2014'!I$10:I$114,'ERZ - 2014'!$Y$10:$Y$114,$B119)+SUMIFS('ERZ - 2014'!J$10:J$114,'ERZ - 2014'!$Y$10:$Y$114,$B119)+SUMIFS('ERZ - 2014'!K$10:K$114,'ERZ - 2014'!$Y$10:$Y$114,$B119)</f>
        <v>-50865.5</v>
      </c>
      <c r="J119" s="27">
        <f t="shared" si="43"/>
        <v>1602210.2500000002</v>
      </c>
      <c r="K119" s="30"/>
      <c r="L119" s="25">
        <f t="shared" si="44"/>
        <v>-518146.44999999995</v>
      </c>
      <c r="M119" s="25"/>
      <c r="N119" s="25"/>
      <c r="O119" s="25">
        <f t="shared" si="45"/>
        <v>-518146.44999999995</v>
      </c>
      <c r="P119" s="803">
        <f>SUMIFS('ERZ - 2014'!Q$10:Q$114,'ERZ - 2014'!$Y$10:$Y$114,$B119)+SUMIFS('ERZ - 2014'!R$10:R$114,'ERZ - 2014'!$Y$10:$Y$114,$B119)</f>
        <v>-197698.39</v>
      </c>
      <c r="Q119" s="803">
        <f>SUMIFS('ERZ - 2014'!S$10:S$114,'ERZ - 2014'!$Y$10:$Y$114,$B119)+SUMIFS('ERZ - 2014'!T$10:T$114,'ERZ - 2014'!$Y$10:$Y$114,$B119)+SUMIFS('ERZ - 2014'!U$10:U$114,'ERZ - 2014'!$Y$10:$Y$114,$B119)</f>
        <v>50865.5</v>
      </c>
      <c r="R119" s="27">
        <f t="shared" si="46"/>
        <v>-664979.34</v>
      </c>
      <c r="S119" s="28">
        <f t="shared" si="41"/>
        <v>937230.91000000027</v>
      </c>
    </row>
    <row r="120" spans="1:19" ht="15" x14ac:dyDescent="0.25">
      <c r="A120" s="23">
        <v>8</v>
      </c>
      <c r="B120" s="23">
        <v>1945</v>
      </c>
      <c r="C120" s="24" t="s">
        <v>51</v>
      </c>
      <c r="D120" s="25">
        <f t="shared" si="42"/>
        <v>0</v>
      </c>
      <c r="E120" s="25"/>
      <c r="F120" s="25"/>
      <c r="G120" s="25">
        <f t="shared" si="48"/>
        <v>0</v>
      </c>
      <c r="H120" s="803">
        <f>SUMIFS('ERZ - 2014'!F$10:F$114,'ERZ - 2014'!$Y$10:$Y$114,$B120)+SUMIFS('ERZ - 2014'!G$10:G$114,'ERZ - 2014'!$Y$10:$Y$114,$B120)</f>
        <v>0</v>
      </c>
      <c r="I120" s="803">
        <f>SUMIFS('ERZ - 2014'!I$10:I$114,'ERZ - 2014'!$Y$10:$Y$114,$B120)+SUMIFS('ERZ - 2014'!J$10:J$114,'ERZ - 2014'!$Y$10:$Y$114,$B120)+SUMIFS('ERZ - 2014'!K$10:K$114,'ERZ - 2014'!$Y$10:$Y$114,$B120)</f>
        <v>0</v>
      </c>
      <c r="J120" s="27">
        <f t="shared" si="43"/>
        <v>0</v>
      </c>
      <c r="K120" s="30"/>
      <c r="L120" s="25">
        <f t="shared" si="44"/>
        <v>0</v>
      </c>
      <c r="M120" s="25"/>
      <c r="N120" s="25"/>
      <c r="O120" s="25">
        <f t="shared" si="45"/>
        <v>0</v>
      </c>
      <c r="P120" s="803">
        <f>SUMIFS('ERZ - 2014'!Q$10:Q$114,'ERZ - 2014'!$Y$10:$Y$114,$B120)+SUMIFS('ERZ - 2014'!R$10:R$114,'ERZ - 2014'!$Y$10:$Y$114,$B120)</f>
        <v>0</v>
      </c>
      <c r="Q120" s="803">
        <f>SUMIFS('ERZ - 2014'!S$10:S$114,'ERZ - 2014'!$Y$10:$Y$114,$B120)+SUMIFS('ERZ - 2014'!T$10:T$114,'ERZ - 2014'!$Y$10:$Y$114,$B120)+SUMIFS('ERZ - 2014'!U$10:U$114,'ERZ - 2014'!$Y$10:$Y$114,$B120)</f>
        <v>0</v>
      </c>
      <c r="R120" s="27">
        <f t="shared" si="46"/>
        <v>0</v>
      </c>
      <c r="S120" s="28">
        <f t="shared" si="41"/>
        <v>0</v>
      </c>
    </row>
    <row r="121" spans="1:19" ht="15" x14ac:dyDescent="0.25">
      <c r="A121" s="23">
        <v>8</v>
      </c>
      <c r="B121" s="23">
        <v>1950</v>
      </c>
      <c r="C121" s="24" t="s">
        <v>52</v>
      </c>
      <c r="D121" s="25">
        <f t="shared" si="42"/>
        <v>0</v>
      </c>
      <c r="E121" s="25"/>
      <c r="F121" s="25"/>
      <c r="G121" s="25">
        <f t="shared" si="48"/>
        <v>0</v>
      </c>
      <c r="H121" s="803">
        <f>SUMIFS('ERZ - 2014'!F$10:F$114,'ERZ - 2014'!$Y$10:$Y$114,$B121)+SUMIFS('ERZ - 2014'!G$10:G$114,'ERZ - 2014'!$Y$10:$Y$114,$B121)</f>
        <v>0</v>
      </c>
      <c r="I121" s="803">
        <f>SUMIFS('ERZ - 2014'!I$10:I$114,'ERZ - 2014'!$Y$10:$Y$114,$B121)+SUMIFS('ERZ - 2014'!J$10:J$114,'ERZ - 2014'!$Y$10:$Y$114,$B121)+SUMIFS('ERZ - 2014'!K$10:K$114,'ERZ - 2014'!$Y$10:$Y$114,$B121)</f>
        <v>0</v>
      </c>
      <c r="J121" s="27">
        <f t="shared" si="43"/>
        <v>0</v>
      </c>
      <c r="K121" s="30"/>
      <c r="L121" s="25">
        <f t="shared" si="44"/>
        <v>0</v>
      </c>
      <c r="M121" s="25"/>
      <c r="N121" s="25"/>
      <c r="O121" s="25">
        <f t="shared" si="45"/>
        <v>0</v>
      </c>
      <c r="P121" s="803">
        <f>SUMIFS('ERZ - 2014'!Q$10:Q$114,'ERZ - 2014'!$Y$10:$Y$114,$B121)+SUMIFS('ERZ - 2014'!R$10:R$114,'ERZ - 2014'!$Y$10:$Y$114,$B121)</f>
        <v>0</v>
      </c>
      <c r="Q121" s="803">
        <f>SUMIFS('ERZ - 2014'!S$10:S$114,'ERZ - 2014'!$Y$10:$Y$114,$B121)+SUMIFS('ERZ - 2014'!T$10:T$114,'ERZ - 2014'!$Y$10:$Y$114,$B121)+SUMIFS('ERZ - 2014'!U$10:U$114,'ERZ - 2014'!$Y$10:$Y$114,$B121)</f>
        <v>0</v>
      </c>
      <c r="R121" s="27">
        <f t="shared" si="46"/>
        <v>0</v>
      </c>
      <c r="S121" s="28">
        <f t="shared" si="41"/>
        <v>0</v>
      </c>
    </row>
    <row r="122" spans="1:19" ht="15" x14ac:dyDescent="0.25">
      <c r="A122" s="23">
        <v>8</v>
      </c>
      <c r="B122" s="23">
        <v>1955</v>
      </c>
      <c r="C122" s="24" t="s">
        <v>53</v>
      </c>
      <c r="D122" s="25">
        <f t="shared" si="42"/>
        <v>0</v>
      </c>
      <c r="E122" s="25"/>
      <c r="F122" s="25"/>
      <c r="G122" s="25">
        <f t="shared" si="48"/>
        <v>0</v>
      </c>
      <c r="H122" s="803">
        <f>SUMIFS('ERZ - 2014'!F$10:F$114,'ERZ - 2014'!$Y$10:$Y$114,$B122)+SUMIFS('ERZ - 2014'!G$10:G$114,'ERZ - 2014'!$Y$10:$Y$114,$B122)</f>
        <v>0</v>
      </c>
      <c r="I122" s="803">
        <f>SUMIFS('ERZ - 2014'!I$10:I$114,'ERZ - 2014'!$Y$10:$Y$114,$B122)+SUMIFS('ERZ - 2014'!J$10:J$114,'ERZ - 2014'!$Y$10:$Y$114,$B122)+SUMIFS('ERZ - 2014'!K$10:K$114,'ERZ - 2014'!$Y$10:$Y$114,$B122)</f>
        <v>0</v>
      </c>
      <c r="J122" s="27">
        <f t="shared" si="43"/>
        <v>0</v>
      </c>
      <c r="K122" s="30"/>
      <c r="L122" s="25">
        <f t="shared" si="44"/>
        <v>0</v>
      </c>
      <c r="M122" s="25"/>
      <c r="N122" s="25"/>
      <c r="O122" s="25">
        <f t="shared" si="45"/>
        <v>0</v>
      </c>
      <c r="P122" s="803">
        <f>SUMIFS('ERZ - 2014'!Q$10:Q$114,'ERZ - 2014'!$Y$10:$Y$114,$B122)+SUMIFS('ERZ - 2014'!R$10:R$114,'ERZ - 2014'!$Y$10:$Y$114,$B122)</f>
        <v>0</v>
      </c>
      <c r="Q122" s="803">
        <f>SUMIFS('ERZ - 2014'!S$10:S$114,'ERZ - 2014'!$Y$10:$Y$114,$B122)+SUMIFS('ERZ - 2014'!T$10:T$114,'ERZ - 2014'!$Y$10:$Y$114,$B122)+SUMIFS('ERZ - 2014'!U$10:U$114,'ERZ - 2014'!$Y$10:$Y$114,$B122)</f>
        <v>0</v>
      </c>
      <c r="R122" s="27">
        <f t="shared" si="46"/>
        <v>0</v>
      </c>
      <c r="S122" s="28">
        <f t="shared" si="41"/>
        <v>0</v>
      </c>
    </row>
    <row r="123" spans="1:19" ht="15" x14ac:dyDescent="0.25">
      <c r="A123" s="23">
        <v>8</v>
      </c>
      <c r="B123" s="23">
        <v>1960</v>
      </c>
      <c r="C123" s="24" t="s">
        <v>54</v>
      </c>
      <c r="D123" s="25">
        <f t="shared" si="42"/>
        <v>0</v>
      </c>
      <c r="E123" s="25"/>
      <c r="F123" s="25"/>
      <c r="G123" s="25">
        <f t="shared" si="48"/>
        <v>0</v>
      </c>
      <c r="H123" s="803">
        <f>SUMIFS('ERZ - 2014'!F$10:F$114,'ERZ - 2014'!$Y$10:$Y$114,$B123)+SUMIFS('ERZ - 2014'!G$10:G$114,'ERZ - 2014'!$Y$10:$Y$114,$B123)</f>
        <v>0</v>
      </c>
      <c r="I123" s="803">
        <f>SUMIFS('ERZ - 2014'!I$10:I$114,'ERZ - 2014'!$Y$10:$Y$114,$B123)+SUMIFS('ERZ - 2014'!J$10:J$114,'ERZ - 2014'!$Y$10:$Y$114,$B123)+SUMIFS('ERZ - 2014'!K$10:K$114,'ERZ - 2014'!$Y$10:$Y$114,$B123)</f>
        <v>0</v>
      </c>
      <c r="J123" s="27">
        <f t="shared" si="43"/>
        <v>0</v>
      </c>
      <c r="K123" s="30"/>
      <c r="L123" s="25">
        <f t="shared" si="44"/>
        <v>0</v>
      </c>
      <c r="M123" s="25"/>
      <c r="N123" s="25"/>
      <c r="O123" s="25">
        <f t="shared" si="45"/>
        <v>0</v>
      </c>
      <c r="P123" s="803">
        <f>SUMIFS('ERZ - 2014'!Q$10:Q$114,'ERZ - 2014'!$Y$10:$Y$114,$B123)+SUMIFS('ERZ - 2014'!R$10:R$114,'ERZ - 2014'!$Y$10:$Y$114,$B123)</f>
        <v>0</v>
      </c>
      <c r="Q123" s="803">
        <f>SUMIFS('ERZ - 2014'!S$10:S$114,'ERZ - 2014'!$Y$10:$Y$114,$B123)+SUMIFS('ERZ - 2014'!T$10:T$114,'ERZ - 2014'!$Y$10:$Y$114,$B123)+SUMIFS('ERZ - 2014'!U$10:U$114,'ERZ - 2014'!$Y$10:$Y$114,$B123)</f>
        <v>0</v>
      </c>
      <c r="R123" s="27">
        <f t="shared" si="46"/>
        <v>0</v>
      </c>
      <c r="S123" s="28">
        <f t="shared" si="41"/>
        <v>0</v>
      </c>
    </row>
    <row r="124" spans="1:19" ht="25.5" x14ac:dyDescent="0.25">
      <c r="A124" s="1">
        <v>47</v>
      </c>
      <c r="B124" s="23">
        <v>1970</v>
      </c>
      <c r="C124" s="24" t="s">
        <v>55</v>
      </c>
      <c r="D124" s="25">
        <f t="shared" si="42"/>
        <v>0</v>
      </c>
      <c r="E124" s="25"/>
      <c r="F124" s="25"/>
      <c r="G124" s="25">
        <f t="shared" si="48"/>
        <v>0</v>
      </c>
      <c r="H124" s="803">
        <f>SUMIFS('ERZ - 2014'!F$10:F$114,'ERZ - 2014'!$Y$10:$Y$114,$B124)+SUMIFS('ERZ - 2014'!G$10:G$114,'ERZ - 2014'!$Y$10:$Y$114,$B124)</f>
        <v>0</v>
      </c>
      <c r="I124" s="803">
        <f>SUMIFS('ERZ - 2014'!I$10:I$114,'ERZ - 2014'!$Y$10:$Y$114,$B124)+SUMIFS('ERZ - 2014'!J$10:J$114,'ERZ - 2014'!$Y$10:$Y$114,$B124)+SUMIFS('ERZ - 2014'!K$10:K$114,'ERZ - 2014'!$Y$10:$Y$114,$B124)</f>
        <v>0</v>
      </c>
      <c r="J124" s="27">
        <f t="shared" si="43"/>
        <v>0</v>
      </c>
      <c r="K124" s="30"/>
      <c r="L124" s="25">
        <f t="shared" si="44"/>
        <v>0</v>
      </c>
      <c r="M124" s="25"/>
      <c r="N124" s="25"/>
      <c r="O124" s="25">
        <f t="shared" si="45"/>
        <v>0</v>
      </c>
      <c r="P124" s="803">
        <f>SUMIFS('ERZ - 2014'!Q$10:Q$114,'ERZ - 2014'!$Y$10:$Y$114,$B124)+SUMIFS('ERZ - 2014'!R$10:R$114,'ERZ - 2014'!$Y$10:$Y$114,$B124)</f>
        <v>0</v>
      </c>
      <c r="Q124" s="803">
        <f>SUMIFS('ERZ - 2014'!S$10:S$114,'ERZ - 2014'!$Y$10:$Y$114,$B124)+SUMIFS('ERZ - 2014'!T$10:T$114,'ERZ - 2014'!$Y$10:$Y$114,$B124)+SUMIFS('ERZ - 2014'!U$10:U$114,'ERZ - 2014'!$Y$10:$Y$114,$B124)</f>
        <v>0</v>
      </c>
      <c r="R124" s="27">
        <f t="shared" si="46"/>
        <v>0</v>
      </c>
      <c r="S124" s="28">
        <f t="shared" si="41"/>
        <v>0</v>
      </c>
    </row>
    <row r="125" spans="1:19" ht="25.5" x14ac:dyDescent="0.25">
      <c r="A125" s="23">
        <v>47</v>
      </c>
      <c r="B125" s="23">
        <v>1975</v>
      </c>
      <c r="C125" s="24" t="s">
        <v>56</v>
      </c>
      <c r="D125" s="25">
        <f t="shared" si="42"/>
        <v>0</v>
      </c>
      <c r="E125" s="25"/>
      <c r="F125" s="25"/>
      <c r="G125" s="25">
        <f t="shared" si="48"/>
        <v>0</v>
      </c>
      <c r="H125" s="803">
        <f>SUMIFS('ERZ - 2014'!F$10:F$114,'ERZ - 2014'!$Y$10:$Y$114,$B125)+SUMIFS('ERZ - 2014'!G$10:G$114,'ERZ - 2014'!$Y$10:$Y$114,$B125)</f>
        <v>0</v>
      </c>
      <c r="I125" s="803">
        <f>SUMIFS('ERZ - 2014'!I$10:I$114,'ERZ - 2014'!$Y$10:$Y$114,$B125)+SUMIFS('ERZ - 2014'!J$10:J$114,'ERZ - 2014'!$Y$10:$Y$114,$B125)+SUMIFS('ERZ - 2014'!K$10:K$114,'ERZ - 2014'!$Y$10:$Y$114,$B125)</f>
        <v>0</v>
      </c>
      <c r="J125" s="27">
        <f t="shared" si="43"/>
        <v>0</v>
      </c>
      <c r="K125" s="30"/>
      <c r="L125" s="25">
        <f t="shared" si="44"/>
        <v>0</v>
      </c>
      <c r="M125" s="25"/>
      <c r="N125" s="25"/>
      <c r="O125" s="25">
        <f t="shared" si="45"/>
        <v>0</v>
      </c>
      <c r="P125" s="803">
        <f>SUMIFS('ERZ - 2014'!Q$10:Q$114,'ERZ - 2014'!$Y$10:$Y$114,$B125)+SUMIFS('ERZ - 2014'!R$10:R$114,'ERZ - 2014'!$Y$10:$Y$114,$B125)</f>
        <v>0</v>
      </c>
      <c r="Q125" s="803">
        <f>SUMIFS('ERZ - 2014'!S$10:S$114,'ERZ - 2014'!$Y$10:$Y$114,$B125)+SUMIFS('ERZ - 2014'!T$10:T$114,'ERZ - 2014'!$Y$10:$Y$114,$B125)+SUMIFS('ERZ - 2014'!U$10:U$114,'ERZ - 2014'!$Y$10:$Y$114,$B125)</f>
        <v>0</v>
      </c>
      <c r="R125" s="27">
        <f t="shared" si="46"/>
        <v>0</v>
      </c>
      <c r="S125" s="28">
        <f t="shared" si="41"/>
        <v>0</v>
      </c>
    </row>
    <row r="126" spans="1:19" ht="15" x14ac:dyDescent="0.25">
      <c r="A126" s="23">
        <v>47</v>
      </c>
      <c r="B126" s="23">
        <v>1980</v>
      </c>
      <c r="C126" s="24" t="s">
        <v>57</v>
      </c>
      <c r="D126" s="25">
        <f t="shared" si="42"/>
        <v>7766423.6600000001</v>
      </c>
      <c r="E126" s="25"/>
      <c r="F126" s="25"/>
      <c r="G126" s="25">
        <f t="shared" si="48"/>
        <v>7766423.6600000001</v>
      </c>
      <c r="H126" s="803">
        <f>SUMIFS('ERZ - 2014'!F$10:F$114,'ERZ - 2014'!$Y$10:$Y$114,$B126)+SUMIFS('ERZ - 2014'!G$10:G$114,'ERZ - 2014'!$Y$10:$Y$114,$B126)</f>
        <v>959126.64</v>
      </c>
      <c r="I126" s="803">
        <f>SUMIFS('ERZ - 2014'!I$10:I$114,'ERZ - 2014'!$Y$10:$Y$114,$B126)+SUMIFS('ERZ - 2014'!J$10:J$114,'ERZ - 2014'!$Y$10:$Y$114,$B126)+SUMIFS('ERZ - 2014'!K$10:K$114,'ERZ - 2014'!$Y$10:$Y$114,$B126)</f>
        <v>-5371.33</v>
      </c>
      <c r="J126" s="27">
        <f t="shared" si="43"/>
        <v>8720178.9700000007</v>
      </c>
      <c r="K126" s="30"/>
      <c r="L126" s="25">
        <f t="shared" si="44"/>
        <v>-1885044.31</v>
      </c>
      <c r="M126" s="25"/>
      <c r="N126" s="25"/>
      <c r="O126" s="25">
        <f t="shared" si="45"/>
        <v>-1885044.31</v>
      </c>
      <c r="P126" s="803">
        <f>SUMIFS('ERZ - 2014'!Q$10:Q$114,'ERZ - 2014'!$Y$10:$Y$114,$B126)+SUMIFS('ERZ - 2014'!R$10:R$114,'ERZ - 2014'!$Y$10:$Y$114,$B126)</f>
        <v>-711069.3600000001</v>
      </c>
      <c r="Q126" s="803">
        <f>SUMIFS('ERZ - 2014'!S$10:S$114,'ERZ - 2014'!$Y$10:$Y$114,$B126)+SUMIFS('ERZ - 2014'!T$10:T$114,'ERZ - 2014'!$Y$10:$Y$114,$B126)+SUMIFS('ERZ - 2014'!U$10:U$114,'ERZ - 2014'!$Y$10:$Y$114,$B126)</f>
        <v>3499.5</v>
      </c>
      <c r="R126" s="27">
        <f t="shared" si="46"/>
        <v>-2592614.17</v>
      </c>
      <c r="S126" s="28">
        <f t="shared" si="41"/>
        <v>6127564.8000000007</v>
      </c>
    </row>
    <row r="127" spans="1:19" ht="15" x14ac:dyDescent="0.25">
      <c r="A127" s="23">
        <v>47</v>
      </c>
      <c r="B127" s="23">
        <v>1985</v>
      </c>
      <c r="C127" s="24" t="s">
        <v>58</v>
      </c>
      <c r="D127" s="25">
        <f t="shared" si="42"/>
        <v>0</v>
      </c>
      <c r="E127" s="25"/>
      <c r="F127" s="25"/>
      <c r="G127" s="25">
        <f t="shared" si="48"/>
        <v>0</v>
      </c>
      <c r="H127" s="803">
        <f>SUMIFS('ERZ - 2014'!F$10:F$114,'ERZ - 2014'!$Y$10:$Y$114,$B127)+SUMIFS('ERZ - 2014'!G$10:G$114,'ERZ - 2014'!$Y$10:$Y$114,$B127)</f>
        <v>0</v>
      </c>
      <c r="I127" s="803">
        <f>SUMIFS('ERZ - 2014'!I$10:I$114,'ERZ - 2014'!$Y$10:$Y$114,$B127)+SUMIFS('ERZ - 2014'!J$10:J$114,'ERZ - 2014'!$Y$10:$Y$114,$B127)+SUMIFS('ERZ - 2014'!K$10:K$114,'ERZ - 2014'!$Y$10:$Y$114,$B127)</f>
        <v>0</v>
      </c>
      <c r="J127" s="27">
        <f t="shared" si="43"/>
        <v>0</v>
      </c>
      <c r="K127" s="30"/>
      <c r="L127" s="25">
        <f t="shared" si="44"/>
        <v>0</v>
      </c>
      <c r="M127" s="25"/>
      <c r="N127" s="25"/>
      <c r="O127" s="25">
        <f t="shared" si="45"/>
        <v>0</v>
      </c>
      <c r="P127" s="803">
        <f>SUMIFS('ERZ - 2014'!Q$10:Q$114,'ERZ - 2014'!$Y$10:$Y$114,$B127)+SUMIFS('ERZ - 2014'!R$10:R$114,'ERZ - 2014'!$Y$10:$Y$114,$B127)</f>
        <v>0</v>
      </c>
      <c r="Q127" s="803">
        <f>SUMIFS('ERZ - 2014'!S$10:S$114,'ERZ - 2014'!$Y$10:$Y$114,$B127)+SUMIFS('ERZ - 2014'!T$10:T$114,'ERZ - 2014'!$Y$10:$Y$114,$B127)+SUMIFS('ERZ - 2014'!U$10:U$114,'ERZ - 2014'!$Y$10:$Y$114,$B127)</f>
        <v>0</v>
      </c>
      <c r="R127" s="27">
        <f t="shared" si="46"/>
        <v>0</v>
      </c>
      <c r="S127" s="28">
        <f t="shared" si="41"/>
        <v>0</v>
      </c>
    </row>
    <row r="128" spans="1:19" ht="15" x14ac:dyDescent="0.25">
      <c r="A128" s="1">
        <v>47</v>
      </c>
      <c r="B128" s="23">
        <v>1990</v>
      </c>
      <c r="C128" s="31" t="s">
        <v>59</v>
      </c>
      <c r="D128" s="25">
        <f t="shared" si="42"/>
        <v>0</v>
      </c>
      <c r="E128" s="25"/>
      <c r="F128" s="25"/>
      <c r="G128" s="25">
        <f t="shared" si="48"/>
        <v>0</v>
      </c>
      <c r="H128" s="803">
        <f>SUMIFS('ERZ - 2014'!F$10:F$114,'ERZ - 2014'!$Y$10:$Y$114,$B128)+SUMIFS('ERZ - 2014'!G$10:G$114,'ERZ - 2014'!$Y$10:$Y$114,$B128)</f>
        <v>0</v>
      </c>
      <c r="I128" s="803">
        <f>SUMIFS('ERZ - 2014'!I$10:I$114,'ERZ - 2014'!$Y$10:$Y$114,$B128)+SUMIFS('ERZ - 2014'!J$10:J$114,'ERZ - 2014'!$Y$10:$Y$114,$B128)+SUMIFS('ERZ - 2014'!K$10:K$114,'ERZ - 2014'!$Y$10:$Y$114,$B128)</f>
        <v>0</v>
      </c>
      <c r="J128" s="27">
        <f t="shared" si="43"/>
        <v>0</v>
      </c>
      <c r="K128" s="30"/>
      <c r="L128" s="25">
        <f t="shared" si="44"/>
        <v>0</v>
      </c>
      <c r="M128" s="25"/>
      <c r="N128" s="25"/>
      <c r="O128" s="25">
        <f t="shared" si="45"/>
        <v>0</v>
      </c>
      <c r="P128" s="803">
        <f>SUMIFS('ERZ - 2014'!Q$10:Q$114,'ERZ - 2014'!$Y$10:$Y$114,$B128)+SUMIFS('ERZ - 2014'!R$10:R$114,'ERZ - 2014'!$Y$10:$Y$114,$B128)</f>
        <v>0</v>
      </c>
      <c r="Q128" s="803">
        <f>SUMIFS('ERZ - 2014'!S$10:S$114,'ERZ - 2014'!$Y$10:$Y$114,$B128)+SUMIFS('ERZ - 2014'!T$10:T$114,'ERZ - 2014'!$Y$10:$Y$114,$B128)+SUMIFS('ERZ - 2014'!U$10:U$114,'ERZ - 2014'!$Y$10:$Y$114,$B128)</f>
        <v>0</v>
      </c>
      <c r="R128" s="27">
        <f t="shared" si="46"/>
        <v>0</v>
      </c>
      <c r="S128" s="28">
        <f t="shared" si="41"/>
        <v>0</v>
      </c>
    </row>
    <row r="129" spans="1:19" ht="15" x14ac:dyDescent="0.25">
      <c r="A129" s="23">
        <v>47</v>
      </c>
      <c r="B129" s="23">
        <v>1995</v>
      </c>
      <c r="C129" s="24" t="s">
        <v>60</v>
      </c>
      <c r="D129" s="25">
        <f t="shared" si="42"/>
        <v>0</v>
      </c>
      <c r="E129" s="25"/>
      <c r="F129" s="25"/>
      <c r="G129" s="25">
        <f t="shared" si="48"/>
        <v>0</v>
      </c>
      <c r="H129" s="803">
        <f>SUMIFS('ERZ - 2014'!F$10:F$114,'ERZ - 2014'!$Y$10:$Y$114,$B129)+SUMIFS('ERZ - 2014'!G$10:G$114,'ERZ - 2014'!$Y$10:$Y$114,$B129)</f>
        <v>0</v>
      </c>
      <c r="I129" s="803">
        <f>SUMIFS('ERZ - 2014'!I$10:I$114,'ERZ - 2014'!$Y$10:$Y$114,$B129)+SUMIFS('ERZ - 2014'!J$10:J$114,'ERZ - 2014'!$Y$10:$Y$114,$B129)+SUMIFS('ERZ - 2014'!K$10:K$114,'ERZ - 2014'!$Y$10:$Y$114,$B129)</f>
        <v>0</v>
      </c>
      <c r="J129" s="27">
        <f t="shared" si="43"/>
        <v>0</v>
      </c>
      <c r="K129" s="30"/>
      <c r="L129" s="25">
        <f t="shared" si="44"/>
        <v>0</v>
      </c>
      <c r="M129" s="25"/>
      <c r="N129" s="25"/>
      <c r="O129" s="25">
        <f t="shared" si="45"/>
        <v>0</v>
      </c>
      <c r="P129" s="803">
        <f>SUMIFS('ERZ - 2014'!Q$10:Q$114,'ERZ - 2014'!$Y$10:$Y$114,$B129)+SUMIFS('ERZ - 2014'!R$10:R$114,'ERZ - 2014'!$Y$10:$Y$114,$B129)</f>
        <v>0</v>
      </c>
      <c r="Q129" s="803">
        <f>SUMIFS('ERZ - 2014'!S$10:S$114,'ERZ - 2014'!$Y$10:$Y$114,$B129)+SUMIFS('ERZ - 2014'!T$10:T$114,'ERZ - 2014'!$Y$10:$Y$114,$B129)+SUMIFS('ERZ - 2014'!U$10:U$114,'ERZ - 2014'!$Y$10:$Y$114,$B129)</f>
        <v>0</v>
      </c>
      <c r="R129" s="27">
        <f t="shared" si="46"/>
        <v>0</v>
      </c>
      <c r="S129" s="28">
        <f t="shared" si="41"/>
        <v>0</v>
      </c>
    </row>
    <row r="130" spans="1:19" ht="25.5" x14ac:dyDescent="0.25">
      <c r="A130" s="23">
        <v>47</v>
      </c>
      <c r="B130" s="32" t="s">
        <v>61</v>
      </c>
      <c r="C130" s="24" t="s">
        <v>62</v>
      </c>
      <c r="D130" s="25">
        <f t="shared" si="42"/>
        <v>0</v>
      </c>
      <c r="E130" s="25"/>
      <c r="F130" s="25"/>
      <c r="G130" s="25">
        <f t="shared" si="48"/>
        <v>0</v>
      </c>
      <c r="H130" s="803">
        <f>SUMIFS('ERZ - 2014'!F$10:F$114,'ERZ - 2014'!$Y$10:$Y$114,$B130)+SUMIFS('ERZ - 2014'!G$10:G$114,'ERZ - 2014'!$Y$10:$Y$114,$B130)</f>
        <v>0</v>
      </c>
      <c r="I130" s="803">
        <f>SUMIFS('ERZ - 2014'!I$10:I$114,'ERZ - 2014'!$Y$10:$Y$114,$B130)+SUMIFS('ERZ - 2014'!J$10:J$114,'ERZ - 2014'!$Y$10:$Y$114,$B130)+SUMIFS('ERZ - 2014'!K$10:K$114,'ERZ - 2014'!$Y$10:$Y$114,$B130)</f>
        <v>0</v>
      </c>
      <c r="J130" s="27">
        <f t="shared" si="43"/>
        <v>0</v>
      </c>
      <c r="K130" s="30"/>
      <c r="L130" s="25">
        <f t="shared" si="44"/>
        <v>0</v>
      </c>
      <c r="M130" s="25"/>
      <c r="N130" s="25"/>
      <c r="O130" s="25">
        <f t="shared" ref="O130" si="49">SUM(L130:N130)</f>
        <v>0</v>
      </c>
      <c r="P130" s="803">
        <f>SUMIFS('ERZ - 2014'!Q$10:Q$114,'ERZ - 2014'!$Y$10:$Y$114,$B130)+SUMIFS('ERZ - 2014'!R$10:R$114,'ERZ - 2014'!$Y$10:$Y$114,$B130)</f>
        <v>0</v>
      </c>
      <c r="Q130" s="803">
        <f>SUMIFS('ERZ - 2014'!S$10:S$114,'ERZ - 2014'!$Y$10:$Y$114,$B130)+SUMIFS('ERZ - 2014'!T$10:T$114,'ERZ - 2014'!$Y$10:$Y$114,$B130)+SUMIFS('ERZ - 2014'!U$10:U$114,'ERZ - 2014'!$Y$10:$Y$114,$B130)</f>
        <v>0</v>
      </c>
      <c r="R130" s="27">
        <f t="shared" si="46"/>
        <v>0</v>
      </c>
      <c r="S130" s="28">
        <f t="shared" si="41"/>
        <v>0</v>
      </c>
    </row>
    <row r="131" spans="1:19" ht="15" x14ac:dyDescent="0.25">
      <c r="A131" s="23">
        <v>47</v>
      </c>
      <c r="B131" s="23">
        <v>2440</v>
      </c>
      <c r="C131" s="24" t="s">
        <v>63</v>
      </c>
      <c r="D131" s="25">
        <f t="shared" si="42"/>
        <v>-11015212.880000001</v>
      </c>
      <c r="E131" s="25"/>
      <c r="F131" s="25"/>
      <c r="G131" s="25">
        <f t="shared" si="48"/>
        <v>-11015212.880000001</v>
      </c>
      <c r="H131" s="803">
        <f>SUMIFS('ERZ - 2014'!F$10:F$114,'ERZ - 2014'!$Y$10:$Y$114,$B131)+SUMIFS('ERZ - 2014'!G$10:G$114,'ERZ - 2014'!$Y$10:$Y$114,$B131)</f>
        <v>-3655153.4399999995</v>
      </c>
      <c r="I131" s="803">
        <f>SUMIFS('ERZ - 2014'!I$10:I$114,'ERZ - 2014'!$Y$10:$Y$114,$B131)+SUMIFS('ERZ - 2014'!J$10:J$114,'ERZ - 2014'!$Y$10:$Y$114,$B131)+SUMIFS('ERZ - 2014'!K$10:K$114,'ERZ - 2014'!$Y$10:$Y$114,$B131)</f>
        <v>0</v>
      </c>
      <c r="J131" s="27">
        <f t="shared" si="43"/>
        <v>-14670366.32</v>
      </c>
      <c r="L131" s="25">
        <f t="shared" si="44"/>
        <v>353765.8</v>
      </c>
      <c r="M131" s="25"/>
      <c r="N131" s="25"/>
      <c r="O131" s="25">
        <f t="shared" ref="O131" si="50">SUM(L131:N131)</f>
        <v>353765.8</v>
      </c>
      <c r="P131" s="803">
        <f>SUMIFS('ERZ - 2014'!Q$10:Q$114,'ERZ - 2014'!$Y$10:$Y$114,$B131)+SUMIFS('ERZ - 2014'!R$10:R$114,'ERZ - 2014'!$Y$10:$Y$114,$B131)</f>
        <v>308501.12</v>
      </c>
      <c r="Q131" s="803">
        <f>SUMIFS('ERZ - 2014'!S$10:S$114,'ERZ - 2014'!$Y$10:$Y$114,$B131)+SUMIFS('ERZ - 2014'!T$10:T$114,'ERZ - 2014'!$Y$10:$Y$114,$B131)+SUMIFS('ERZ - 2014'!U$10:U$114,'ERZ - 2014'!$Y$10:$Y$114,$B131)</f>
        <v>0</v>
      </c>
      <c r="R131" s="27">
        <f t="shared" si="46"/>
        <v>662266.91999999993</v>
      </c>
      <c r="S131" s="28">
        <f t="shared" si="41"/>
        <v>-14008099.4</v>
      </c>
    </row>
    <row r="132" spans="1:19" ht="15" x14ac:dyDescent="0.25">
      <c r="A132" s="23">
        <v>47</v>
      </c>
      <c r="B132" s="32" t="s">
        <v>64</v>
      </c>
      <c r="C132" s="24" t="s">
        <v>65</v>
      </c>
      <c r="D132" s="25">
        <f t="shared" si="42"/>
        <v>0</v>
      </c>
      <c r="E132" s="33"/>
      <c r="F132" s="33"/>
      <c r="G132" s="25">
        <f t="shared" si="48"/>
        <v>0</v>
      </c>
      <c r="H132" s="803">
        <f>SUMIFS('ERZ - 2014'!F$10:F$114,'ERZ - 2014'!$Y$10:$Y$114,$B132)+SUMIFS('ERZ - 2014'!G$10:G$114,'ERZ - 2014'!$Y$10:$Y$114,$B132)</f>
        <v>0</v>
      </c>
      <c r="I132" s="803">
        <f>SUMIFS('ERZ - 2014'!I$10:I$114,'ERZ - 2014'!$Y$10:$Y$114,$B132)+SUMIFS('ERZ - 2014'!J$10:J$114,'ERZ - 2014'!$Y$10:$Y$114,$B132)+SUMIFS('ERZ - 2014'!K$10:K$114,'ERZ - 2014'!$Y$10:$Y$114,$B132)</f>
        <v>0</v>
      </c>
      <c r="J132" s="27">
        <f t="shared" si="43"/>
        <v>0</v>
      </c>
      <c r="L132" s="25">
        <f t="shared" si="44"/>
        <v>0</v>
      </c>
      <c r="M132" s="25"/>
      <c r="N132" s="25"/>
      <c r="O132" s="25">
        <f t="shared" ref="O132" si="51">SUM(L132:N132)</f>
        <v>0</v>
      </c>
      <c r="P132" s="803">
        <f>SUMIFS('ERZ - 2014'!Q$10:Q$114,'ERZ - 2014'!$Y$10:$Y$114,$B132)+SUMIFS('ERZ - 2014'!R$10:R$114,'ERZ - 2014'!$Y$10:$Y$114,$B132)</f>
        <v>0</v>
      </c>
      <c r="Q132" s="803">
        <f>SUMIFS('ERZ - 2014'!S$10:S$114,'ERZ - 2014'!$Y$10:$Y$114,$B132)+SUMIFS('ERZ - 2014'!T$10:T$114,'ERZ - 2014'!$Y$10:$Y$114,$B132)+SUMIFS('ERZ - 2014'!U$10:U$114,'ERZ - 2014'!$Y$10:$Y$114,$B132)</f>
        <v>0</v>
      </c>
      <c r="R132" s="27">
        <f t="shared" si="46"/>
        <v>0</v>
      </c>
      <c r="S132" s="28">
        <f t="shared" si="41"/>
        <v>0</v>
      </c>
    </row>
    <row r="133" spans="1:19" ht="15" x14ac:dyDescent="0.25">
      <c r="A133" s="32"/>
      <c r="B133" s="32">
        <v>2005</v>
      </c>
      <c r="C133" s="33" t="s">
        <v>66</v>
      </c>
      <c r="D133" s="25">
        <f t="shared" si="42"/>
        <v>0</v>
      </c>
      <c r="E133" s="25"/>
      <c r="F133" s="25"/>
      <c r="G133" s="25">
        <f t="shared" si="48"/>
        <v>0</v>
      </c>
      <c r="H133" s="803">
        <f>SUMIFS('ERZ - 2014'!F$10:F$114,'ERZ - 2014'!$Y$10:$Y$114,$B133)+SUMIFS('ERZ - 2014'!G$10:G$114,'ERZ - 2014'!$Y$10:$Y$114,$B133)</f>
        <v>0</v>
      </c>
      <c r="I133" s="803">
        <f>SUMIFS('ERZ - 2014'!I$10:I$114,'ERZ - 2014'!$Y$10:$Y$114,$B133)+SUMIFS('ERZ - 2014'!J$10:J$114,'ERZ - 2014'!$Y$10:$Y$114,$B133)+SUMIFS('ERZ - 2014'!K$10:K$114,'ERZ - 2014'!$Y$10:$Y$114,$B133)</f>
        <v>0</v>
      </c>
      <c r="J133" s="27">
        <f t="shared" si="43"/>
        <v>0</v>
      </c>
      <c r="L133" s="25">
        <f t="shared" si="44"/>
        <v>0</v>
      </c>
      <c r="M133" s="25"/>
      <c r="N133" s="25"/>
      <c r="O133" s="25">
        <f t="shared" ref="O133:O138" si="52">SUM(L133:N133)</f>
        <v>0</v>
      </c>
      <c r="P133" s="803">
        <f>SUMIFS('ERZ - 2014'!Q$10:Q$114,'ERZ - 2014'!$Y$10:$Y$114,$B133)+SUMIFS('ERZ - 2014'!R$10:R$114,'ERZ - 2014'!$Y$10:$Y$114,$B133)</f>
        <v>0</v>
      </c>
      <c r="Q133" s="803">
        <f>SUMIFS('ERZ - 2014'!S$10:S$114,'ERZ - 2014'!$Y$10:$Y$114,$B133)+SUMIFS('ERZ - 2014'!T$10:T$114,'ERZ - 2014'!$Y$10:$Y$114,$B133)+SUMIFS('ERZ - 2014'!U$10:U$114,'ERZ - 2014'!$Y$10:$Y$114,$B133)</f>
        <v>0</v>
      </c>
      <c r="R133" s="27">
        <f t="shared" si="46"/>
        <v>0</v>
      </c>
      <c r="S133" s="28">
        <f t="shared" si="41"/>
        <v>0</v>
      </c>
    </row>
    <row r="134" spans="1:19" ht="15" x14ac:dyDescent="0.25">
      <c r="A134" s="32"/>
      <c r="B134" s="32">
        <v>2040</v>
      </c>
      <c r="C134" s="33" t="s">
        <v>67</v>
      </c>
      <c r="D134" s="25">
        <f t="shared" si="42"/>
        <v>0</v>
      </c>
      <c r="E134" s="25"/>
      <c r="F134" s="25"/>
      <c r="G134" s="25">
        <f t="shared" si="48"/>
        <v>0</v>
      </c>
      <c r="H134" s="803">
        <f>SUMIFS('ERZ - 2014'!F$10:F$114,'ERZ - 2014'!$Y$10:$Y$114,$B134)+SUMIFS('ERZ - 2014'!G$10:G$114,'ERZ - 2014'!$Y$10:$Y$114,$B134)</f>
        <v>0</v>
      </c>
      <c r="I134" s="803">
        <f>SUMIFS('ERZ - 2014'!I$10:I$114,'ERZ - 2014'!$Y$10:$Y$114,$B134)+SUMIFS('ERZ - 2014'!J$10:J$114,'ERZ - 2014'!$Y$10:$Y$114,$B134)+SUMIFS('ERZ - 2014'!K$10:K$114,'ERZ - 2014'!$Y$10:$Y$114,$B134)</f>
        <v>0</v>
      </c>
      <c r="J134" s="27">
        <f t="shared" si="43"/>
        <v>0</v>
      </c>
      <c r="L134" s="25">
        <f t="shared" si="44"/>
        <v>0</v>
      </c>
      <c r="M134" s="25"/>
      <c r="N134" s="25"/>
      <c r="O134" s="25">
        <f t="shared" si="52"/>
        <v>0</v>
      </c>
      <c r="P134" s="803">
        <f>SUMIFS('ERZ - 2014'!Q$10:Q$114,'ERZ - 2014'!$Y$10:$Y$114,$B134)+SUMIFS('ERZ - 2014'!R$10:R$114,'ERZ - 2014'!$Y$10:$Y$114,$B134)</f>
        <v>0</v>
      </c>
      <c r="Q134" s="803">
        <f>SUMIFS('ERZ - 2014'!S$10:S$114,'ERZ - 2014'!$Y$10:$Y$114,$B134)+SUMIFS('ERZ - 2014'!T$10:T$114,'ERZ - 2014'!$Y$10:$Y$114,$B134)+SUMIFS('ERZ - 2014'!U$10:U$114,'ERZ - 2014'!$Y$10:$Y$114,$B134)</f>
        <v>0</v>
      </c>
      <c r="R134" s="27">
        <f t="shared" si="46"/>
        <v>0</v>
      </c>
      <c r="S134" s="28">
        <f t="shared" si="41"/>
        <v>0</v>
      </c>
    </row>
    <row r="135" spans="1:19" ht="15" x14ac:dyDescent="0.25">
      <c r="A135" s="32"/>
      <c r="B135" s="32">
        <v>2050</v>
      </c>
      <c r="C135" s="33" t="s">
        <v>68</v>
      </c>
      <c r="D135" s="25">
        <f t="shared" si="42"/>
        <v>0</v>
      </c>
      <c r="E135" s="25"/>
      <c r="F135" s="25"/>
      <c r="G135" s="25">
        <f t="shared" si="48"/>
        <v>0</v>
      </c>
      <c r="H135" s="803">
        <f>SUMIFS('ERZ - 2014'!F$10:F$114,'ERZ - 2014'!$Y$10:$Y$114,$B135)+SUMIFS('ERZ - 2014'!G$10:G$114,'ERZ - 2014'!$Y$10:$Y$114,$B135)</f>
        <v>0</v>
      </c>
      <c r="I135" s="803">
        <f>SUMIFS('ERZ - 2014'!I$10:I$114,'ERZ - 2014'!$Y$10:$Y$114,$B135)+SUMIFS('ERZ - 2014'!J$10:J$114,'ERZ - 2014'!$Y$10:$Y$114,$B135)+SUMIFS('ERZ - 2014'!K$10:K$114,'ERZ - 2014'!$Y$10:$Y$114,$B135)</f>
        <v>0</v>
      </c>
      <c r="J135" s="27">
        <f t="shared" si="43"/>
        <v>0</v>
      </c>
      <c r="L135" s="25">
        <f t="shared" si="44"/>
        <v>0</v>
      </c>
      <c r="M135" s="25"/>
      <c r="N135" s="25"/>
      <c r="O135" s="25">
        <f t="shared" si="52"/>
        <v>0</v>
      </c>
      <c r="P135" s="803">
        <f>SUMIFS('ERZ - 2014'!Q$10:Q$114,'ERZ - 2014'!$Y$10:$Y$114,$B135)+SUMIFS('ERZ - 2014'!R$10:R$114,'ERZ - 2014'!$Y$10:$Y$114,$B135)</f>
        <v>0</v>
      </c>
      <c r="Q135" s="803">
        <f>SUMIFS('ERZ - 2014'!S$10:S$114,'ERZ - 2014'!$Y$10:$Y$114,$B135)+SUMIFS('ERZ - 2014'!T$10:T$114,'ERZ - 2014'!$Y$10:$Y$114,$B135)+SUMIFS('ERZ - 2014'!U$10:U$114,'ERZ - 2014'!$Y$10:$Y$114,$B135)</f>
        <v>0</v>
      </c>
      <c r="R135" s="27">
        <f t="shared" si="46"/>
        <v>0</v>
      </c>
      <c r="S135" s="28">
        <f t="shared" si="41"/>
        <v>0</v>
      </c>
    </row>
    <row r="136" spans="1:19" ht="15" x14ac:dyDescent="0.25">
      <c r="A136" s="32"/>
      <c r="B136" s="32">
        <v>2075</v>
      </c>
      <c r="C136" s="33" t="s">
        <v>69</v>
      </c>
      <c r="D136" s="25">
        <f t="shared" si="42"/>
        <v>0</v>
      </c>
      <c r="E136" s="25"/>
      <c r="F136" s="25"/>
      <c r="G136" s="25">
        <f t="shared" si="48"/>
        <v>0</v>
      </c>
      <c r="H136" s="803">
        <f>SUMIFS('ERZ - 2014'!F$10:F$114,'ERZ - 2014'!$Y$10:$Y$114,$B136)+SUMIFS('ERZ - 2014'!G$10:G$114,'ERZ - 2014'!$Y$10:$Y$114,$B136)</f>
        <v>0</v>
      </c>
      <c r="I136" s="803">
        <f>SUMIFS('ERZ - 2014'!I$10:I$114,'ERZ - 2014'!$Y$10:$Y$114,$B136)+SUMIFS('ERZ - 2014'!J$10:J$114,'ERZ - 2014'!$Y$10:$Y$114,$B136)+SUMIFS('ERZ - 2014'!K$10:K$114,'ERZ - 2014'!$Y$10:$Y$114,$B136)</f>
        <v>0</v>
      </c>
      <c r="J136" s="27">
        <f t="shared" si="43"/>
        <v>0</v>
      </c>
      <c r="L136" s="25">
        <f t="shared" si="44"/>
        <v>0</v>
      </c>
      <c r="M136" s="25"/>
      <c r="N136" s="25"/>
      <c r="O136" s="25">
        <f t="shared" si="52"/>
        <v>0</v>
      </c>
      <c r="P136" s="803">
        <f>SUMIFS('ERZ - 2014'!Q$10:Q$114,'ERZ - 2014'!$Y$10:$Y$114,$B136)+SUMIFS('ERZ - 2014'!R$10:R$114,'ERZ - 2014'!$Y$10:$Y$114,$B136)</f>
        <v>0</v>
      </c>
      <c r="Q136" s="803">
        <f>SUMIFS('ERZ - 2014'!S$10:S$114,'ERZ - 2014'!$Y$10:$Y$114,$B136)+SUMIFS('ERZ - 2014'!T$10:T$114,'ERZ - 2014'!$Y$10:$Y$114,$B136)+SUMIFS('ERZ - 2014'!U$10:U$114,'ERZ - 2014'!$Y$10:$Y$114,$B136)</f>
        <v>0</v>
      </c>
      <c r="R136" s="27">
        <f t="shared" si="46"/>
        <v>0</v>
      </c>
      <c r="S136" s="28">
        <f t="shared" si="41"/>
        <v>0</v>
      </c>
    </row>
    <row r="137" spans="1:19" ht="15" x14ac:dyDescent="0.25">
      <c r="A137" s="32"/>
      <c r="B137" s="32">
        <v>2055</v>
      </c>
      <c r="C137" s="33" t="s">
        <v>70</v>
      </c>
      <c r="D137" s="25">
        <f t="shared" si="42"/>
        <v>6130121.2299999986</v>
      </c>
      <c r="E137" s="25"/>
      <c r="F137" s="25"/>
      <c r="G137" s="25">
        <f t="shared" si="48"/>
        <v>6130121.2299999986</v>
      </c>
      <c r="H137" s="803">
        <f>SUMIFS('ERZ - 2014'!F$10:F$114,'ERZ - 2014'!$Y$10:$Y$114,$B137)+SUMIFS('ERZ - 2014'!G$10:G$114,'ERZ - 2014'!$Y$10:$Y$114,$B137)</f>
        <v>990137.67999999947</v>
      </c>
      <c r="I137" s="803">
        <f>SUMIFS('ERZ - 2014'!I$10:I$114,'ERZ - 2014'!$Y$10:$Y$114,$B137)+SUMIFS('ERZ - 2014'!J$10:J$114,'ERZ - 2014'!$Y$10:$Y$114,$B137)+SUMIFS('ERZ - 2014'!K$10:K$114,'ERZ - 2014'!$Y$10:$Y$114,$B137)</f>
        <v>0</v>
      </c>
      <c r="J137" s="27">
        <f t="shared" si="43"/>
        <v>7120258.9099999983</v>
      </c>
      <c r="L137" s="25">
        <f t="shared" si="44"/>
        <v>0</v>
      </c>
      <c r="M137" s="25"/>
      <c r="N137" s="25"/>
      <c r="O137" s="25">
        <f t="shared" si="52"/>
        <v>0</v>
      </c>
      <c r="P137" s="803">
        <f>SUMIFS('ERZ - 2014'!Q$10:Q$114,'ERZ - 2014'!$Y$10:$Y$114,$B137)+SUMIFS('ERZ - 2014'!R$10:R$114,'ERZ - 2014'!$Y$10:$Y$114,$B137)</f>
        <v>0</v>
      </c>
      <c r="Q137" s="803">
        <f>SUMIFS('ERZ - 2014'!S$10:S$114,'ERZ - 2014'!$Y$10:$Y$114,$B137)+SUMIFS('ERZ - 2014'!T$10:T$114,'ERZ - 2014'!$Y$10:$Y$114,$B137)+SUMIFS('ERZ - 2014'!U$10:U$114,'ERZ - 2014'!$Y$10:$Y$114,$B137)</f>
        <v>0</v>
      </c>
      <c r="R137" s="27">
        <f t="shared" si="46"/>
        <v>0</v>
      </c>
      <c r="S137" s="28">
        <f t="shared" si="41"/>
        <v>7120258.9099999983</v>
      </c>
    </row>
    <row r="138" spans="1:19" ht="15" x14ac:dyDescent="0.25">
      <c r="A138" s="32"/>
      <c r="B138" s="32" t="s">
        <v>71</v>
      </c>
      <c r="C138" s="33" t="s">
        <v>72</v>
      </c>
      <c r="D138" s="25">
        <f t="shared" si="42"/>
        <v>-594944.72999999952</v>
      </c>
      <c r="E138" s="25"/>
      <c r="F138" s="25"/>
      <c r="G138" s="25">
        <f t="shared" si="48"/>
        <v>-594944.72999999952</v>
      </c>
      <c r="H138" s="803">
        <f>SUMIFS('ERZ - 2014'!F$10:F$114,'ERZ - 2014'!$Y$10:$Y$114,$B138)+SUMIFS('ERZ - 2014'!G$10:G$114,'ERZ - 2014'!$Y$10:$Y$114,$B138)</f>
        <v>-348790.20000000019</v>
      </c>
      <c r="I138" s="803">
        <f>SUMIFS('ERZ - 2014'!I$10:I$114,'ERZ - 2014'!$Y$10:$Y$114,$B138)+SUMIFS('ERZ - 2014'!J$10:J$114,'ERZ - 2014'!$Y$10:$Y$114,$B138)+SUMIFS('ERZ - 2014'!K$10:K$114,'ERZ - 2014'!$Y$10:$Y$114,$B138)</f>
        <v>0</v>
      </c>
      <c r="J138" s="27">
        <f t="shared" si="43"/>
        <v>-943734.9299999997</v>
      </c>
      <c r="L138" s="25">
        <f t="shared" si="44"/>
        <v>0</v>
      </c>
      <c r="M138" s="25"/>
      <c r="N138" s="25"/>
      <c r="O138" s="25">
        <f t="shared" si="52"/>
        <v>0</v>
      </c>
      <c r="P138" s="803">
        <f>SUMIFS('ERZ - 2014'!Q$10:Q$114,'ERZ - 2014'!$Y$10:$Y$114,$B138)+SUMIFS('ERZ - 2014'!R$10:R$114,'ERZ - 2014'!$Y$10:$Y$114,$B138)</f>
        <v>0</v>
      </c>
      <c r="Q138" s="803">
        <f>SUMIFS('ERZ - 2014'!S$10:S$114,'ERZ - 2014'!$Y$10:$Y$114,$B138)+SUMIFS('ERZ - 2014'!T$10:T$114,'ERZ - 2014'!$Y$10:$Y$114,$B138)+SUMIFS('ERZ - 2014'!U$10:U$114,'ERZ - 2014'!$Y$10:$Y$114,$B138)</f>
        <v>0</v>
      </c>
      <c r="R138" s="27">
        <f t="shared" si="46"/>
        <v>0</v>
      </c>
      <c r="S138" s="28">
        <f t="shared" si="41"/>
        <v>-943734.9299999997</v>
      </c>
    </row>
    <row r="139" spans="1:19" x14ac:dyDescent="0.2">
      <c r="A139" s="32"/>
      <c r="B139" s="32"/>
      <c r="C139" s="34" t="s">
        <v>73</v>
      </c>
      <c r="D139" s="35">
        <f t="shared" ref="D139:J139" si="53">SUM(D93:D138)</f>
        <v>604015058.48999989</v>
      </c>
      <c r="E139" s="35">
        <f t="shared" si="53"/>
        <v>5507618.540000001</v>
      </c>
      <c r="F139" s="35">
        <f t="shared" si="53"/>
        <v>0</v>
      </c>
      <c r="G139" s="35">
        <f t="shared" si="53"/>
        <v>609522677.02999985</v>
      </c>
      <c r="H139" s="35">
        <f t="shared" si="53"/>
        <v>49019421.420000002</v>
      </c>
      <c r="I139" s="35">
        <f t="shared" si="53"/>
        <v>-3807609.65</v>
      </c>
      <c r="J139" s="35">
        <f t="shared" si="53"/>
        <v>654734488.79999983</v>
      </c>
      <c r="K139" s="36"/>
      <c r="L139" s="35">
        <f t="shared" ref="L139:S139" si="54">SUM(L93:L138)</f>
        <v>-72177328.5</v>
      </c>
      <c r="M139" s="35">
        <f t="shared" si="54"/>
        <v>0</v>
      </c>
      <c r="N139" s="35">
        <f t="shared" si="54"/>
        <v>0</v>
      </c>
      <c r="O139" s="35">
        <f t="shared" si="54"/>
        <v>-72177328.5</v>
      </c>
      <c r="P139" s="35">
        <f t="shared" si="54"/>
        <v>-27661882.469999999</v>
      </c>
      <c r="Q139" s="35">
        <f t="shared" si="54"/>
        <v>2284620.39</v>
      </c>
      <c r="R139" s="35">
        <f t="shared" si="54"/>
        <v>-97554590.580000013</v>
      </c>
      <c r="S139" s="35">
        <f t="shared" si="54"/>
        <v>557179898.22000003</v>
      </c>
    </row>
    <row r="140" spans="1:19" ht="25.5" x14ac:dyDescent="0.25">
      <c r="A140" s="32"/>
      <c r="B140" s="32">
        <v>1531</v>
      </c>
      <c r="C140" s="24" t="s">
        <v>74</v>
      </c>
      <c r="D140" s="25">
        <f>-D93</f>
        <v>-445140.5</v>
      </c>
      <c r="E140" s="25"/>
      <c r="F140" s="25"/>
      <c r="G140" s="25">
        <f t="shared" ref="G140:G147" si="55">SUM(D140:F140)</f>
        <v>-445140.5</v>
      </c>
      <c r="H140" s="26">
        <f t="shared" ref="H140:I140" si="56">-H93</f>
        <v>-140622.07</v>
      </c>
      <c r="I140" s="26">
        <f t="shared" si="56"/>
        <v>0</v>
      </c>
      <c r="J140" s="27">
        <f>G140+H140+I140</f>
        <v>-585762.57000000007</v>
      </c>
      <c r="L140" s="25">
        <f t="shared" ref="L140" si="57">-L93</f>
        <v>41694.04</v>
      </c>
      <c r="M140" s="25"/>
      <c r="N140" s="25"/>
      <c r="O140" s="25">
        <f t="shared" ref="O140:O147" si="58">SUM(L140:N140)</f>
        <v>41694.04</v>
      </c>
      <c r="P140" s="26">
        <f t="shared" ref="P140:Q140" si="59">-P93</f>
        <v>34414.51</v>
      </c>
      <c r="Q140" s="26">
        <f t="shared" si="59"/>
        <v>0</v>
      </c>
      <c r="R140" s="27">
        <f>O140+P140+Q140</f>
        <v>76108.55</v>
      </c>
      <c r="S140" s="28">
        <f t="shared" ref="S140:S147" si="60">J140+R140</f>
        <v>-509654.02000000008</v>
      </c>
    </row>
    <row r="141" spans="1:19" ht="25.5" x14ac:dyDescent="0.25">
      <c r="A141" s="32"/>
      <c r="B141" s="32">
        <v>2075</v>
      </c>
      <c r="C141" s="37" t="s">
        <v>75</v>
      </c>
      <c r="D141" s="25">
        <f>-D136</f>
        <v>0</v>
      </c>
      <c r="E141" s="33"/>
      <c r="F141" s="33"/>
      <c r="G141" s="25">
        <f t="shared" si="55"/>
        <v>0</v>
      </c>
      <c r="H141" s="26">
        <f t="shared" ref="H141:I141" si="61">-H136</f>
        <v>0</v>
      </c>
      <c r="I141" s="26">
        <f t="shared" si="61"/>
        <v>0</v>
      </c>
      <c r="J141" s="27">
        <f t="shared" ref="J141:J147" si="62">G141+H141+I141</f>
        <v>0</v>
      </c>
      <c r="L141" s="25">
        <f t="shared" ref="L141" si="63">-L136</f>
        <v>0</v>
      </c>
      <c r="M141" s="25"/>
      <c r="N141" s="25"/>
      <c r="O141" s="25">
        <f t="shared" si="58"/>
        <v>0</v>
      </c>
      <c r="P141" s="26">
        <f t="shared" ref="P141:Q141" si="64">-P136</f>
        <v>0</v>
      </c>
      <c r="Q141" s="26">
        <f t="shared" si="64"/>
        <v>0</v>
      </c>
      <c r="R141" s="27">
        <f t="shared" ref="R141:R147" si="65">O141+P141+Q141</f>
        <v>0</v>
      </c>
      <c r="S141" s="28">
        <f t="shared" si="60"/>
        <v>0</v>
      </c>
    </row>
    <row r="142" spans="1:19" ht="25.5" x14ac:dyDescent="0.25">
      <c r="A142" s="32"/>
      <c r="B142" s="32">
        <v>1865</v>
      </c>
      <c r="C142" s="37" t="s">
        <v>76</v>
      </c>
      <c r="D142" s="25">
        <f>-D110</f>
        <v>0</v>
      </c>
      <c r="E142" s="33"/>
      <c r="F142" s="33"/>
      <c r="G142" s="25">
        <f t="shared" si="55"/>
        <v>0</v>
      </c>
      <c r="H142" s="26">
        <f t="shared" ref="H142:I142" si="66">-H110</f>
        <v>0</v>
      </c>
      <c r="I142" s="26">
        <f t="shared" si="66"/>
        <v>0</v>
      </c>
      <c r="J142" s="27">
        <f t="shared" si="62"/>
        <v>0</v>
      </c>
      <c r="L142" s="25">
        <f t="shared" ref="L142:L143" si="67">-L110</f>
        <v>0</v>
      </c>
      <c r="M142" s="25"/>
      <c r="N142" s="25"/>
      <c r="O142" s="25">
        <f t="shared" si="58"/>
        <v>0</v>
      </c>
      <c r="P142" s="26">
        <f t="shared" ref="P142:Q142" si="68">-P110</f>
        <v>0</v>
      </c>
      <c r="Q142" s="26">
        <f t="shared" si="68"/>
        <v>0</v>
      </c>
      <c r="R142" s="27">
        <f t="shared" si="65"/>
        <v>0</v>
      </c>
      <c r="S142" s="28">
        <f t="shared" si="60"/>
        <v>0</v>
      </c>
    </row>
    <row r="143" spans="1:19" ht="15" x14ac:dyDescent="0.25">
      <c r="A143" s="32"/>
      <c r="B143" s="32">
        <v>1875</v>
      </c>
      <c r="C143" s="37" t="s">
        <v>77</v>
      </c>
      <c r="D143" s="25">
        <f>-D111</f>
        <v>0</v>
      </c>
      <c r="E143" s="33"/>
      <c r="F143" s="33"/>
      <c r="G143" s="25">
        <f t="shared" si="55"/>
        <v>0</v>
      </c>
      <c r="H143" s="26">
        <f t="shared" ref="H143:I143" si="69">-H111</f>
        <v>0</v>
      </c>
      <c r="I143" s="26">
        <f t="shared" si="69"/>
        <v>0</v>
      </c>
      <c r="J143" s="27">
        <f t="shared" si="62"/>
        <v>0</v>
      </c>
      <c r="L143" s="25">
        <f t="shared" si="67"/>
        <v>0</v>
      </c>
      <c r="M143" s="25"/>
      <c r="N143" s="25"/>
      <c r="O143" s="25">
        <f t="shared" si="58"/>
        <v>0</v>
      </c>
      <c r="P143" s="26">
        <f t="shared" ref="P143:Q143" si="70">-P125</f>
        <v>0</v>
      </c>
      <c r="Q143" s="26">
        <f t="shared" si="70"/>
        <v>0</v>
      </c>
      <c r="R143" s="27">
        <f t="shared" si="65"/>
        <v>0</v>
      </c>
      <c r="S143" s="28">
        <f t="shared" si="60"/>
        <v>0</v>
      </c>
    </row>
    <row r="144" spans="1:19" ht="25.5" x14ac:dyDescent="0.25">
      <c r="A144" s="32"/>
      <c r="B144" s="32" t="s">
        <v>61</v>
      </c>
      <c r="C144" s="37" t="s">
        <v>62</v>
      </c>
      <c r="D144" s="25">
        <f>-D130</f>
        <v>0</v>
      </c>
      <c r="E144" s="33"/>
      <c r="F144" s="33"/>
      <c r="G144" s="25">
        <f t="shared" si="55"/>
        <v>0</v>
      </c>
      <c r="H144" s="26">
        <f t="shared" ref="H144:I144" si="71">-H130</f>
        <v>0</v>
      </c>
      <c r="I144" s="26">
        <f t="shared" si="71"/>
        <v>0</v>
      </c>
      <c r="J144" s="27">
        <f t="shared" si="62"/>
        <v>0</v>
      </c>
      <c r="L144" s="25">
        <f t="shared" ref="L144" si="72">-L130</f>
        <v>0</v>
      </c>
      <c r="M144" s="25"/>
      <c r="N144" s="25"/>
      <c r="O144" s="25">
        <f t="shared" si="58"/>
        <v>0</v>
      </c>
      <c r="P144" s="26">
        <f t="shared" ref="P144:Q144" si="73">-P130</f>
        <v>0</v>
      </c>
      <c r="Q144" s="26">
        <f t="shared" si="73"/>
        <v>0</v>
      </c>
      <c r="R144" s="27">
        <f t="shared" si="65"/>
        <v>0</v>
      </c>
      <c r="S144" s="28">
        <f t="shared" si="60"/>
        <v>0</v>
      </c>
    </row>
    <row r="145" spans="1:19" ht="25.5" x14ac:dyDescent="0.25">
      <c r="A145" s="32"/>
      <c r="B145" s="32" t="s">
        <v>64</v>
      </c>
      <c r="C145" s="37" t="s">
        <v>78</v>
      </c>
      <c r="D145" s="25">
        <f>-D132</f>
        <v>0</v>
      </c>
      <c r="E145" s="33"/>
      <c r="F145" s="33"/>
      <c r="G145" s="25">
        <f t="shared" si="55"/>
        <v>0</v>
      </c>
      <c r="H145" s="26">
        <f t="shared" ref="H145:I145" si="74">-H132</f>
        <v>0</v>
      </c>
      <c r="I145" s="26">
        <f t="shared" si="74"/>
        <v>0</v>
      </c>
      <c r="J145" s="27">
        <f t="shared" si="62"/>
        <v>0</v>
      </c>
      <c r="L145" s="25">
        <f t="shared" ref="L145" si="75">-L132</f>
        <v>0</v>
      </c>
      <c r="M145" s="25"/>
      <c r="N145" s="25"/>
      <c r="O145" s="25">
        <f t="shared" si="58"/>
        <v>0</v>
      </c>
      <c r="P145" s="26">
        <f t="shared" ref="P145:Q145" si="76">-P132</f>
        <v>0</v>
      </c>
      <c r="Q145" s="26">
        <f t="shared" si="76"/>
        <v>0</v>
      </c>
      <c r="R145" s="27">
        <f t="shared" si="65"/>
        <v>0</v>
      </c>
      <c r="S145" s="28">
        <f t="shared" si="60"/>
        <v>0</v>
      </c>
    </row>
    <row r="146" spans="1:19" ht="15" x14ac:dyDescent="0.25">
      <c r="A146" s="32"/>
      <c r="B146" s="32">
        <v>2055</v>
      </c>
      <c r="C146" s="33" t="s">
        <v>70</v>
      </c>
      <c r="D146" s="25">
        <f>-D137</f>
        <v>-6130121.2299999986</v>
      </c>
      <c r="E146" s="33"/>
      <c r="F146" s="33"/>
      <c r="G146" s="25">
        <f t="shared" si="55"/>
        <v>-6130121.2299999986</v>
      </c>
      <c r="H146" s="26">
        <f t="shared" ref="H146:I146" si="77">-H137</f>
        <v>-990137.67999999947</v>
      </c>
      <c r="I146" s="26">
        <f t="shared" si="77"/>
        <v>0</v>
      </c>
      <c r="J146" s="27">
        <f t="shared" si="62"/>
        <v>-7120258.9099999983</v>
      </c>
      <c r="L146" s="25">
        <f t="shared" ref="L146:L147" si="78">-L137</f>
        <v>0</v>
      </c>
      <c r="M146" s="25"/>
      <c r="N146" s="25"/>
      <c r="O146" s="25">
        <f t="shared" si="58"/>
        <v>0</v>
      </c>
      <c r="P146" s="26">
        <f t="shared" ref="P146:Q146" si="79">-P137</f>
        <v>0</v>
      </c>
      <c r="Q146" s="26">
        <f t="shared" si="79"/>
        <v>0</v>
      </c>
      <c r="R146" s="27">
        <f t="shared" si="65"/>
        <v>0</v>
      </c>
      <c r="S146" s="28">
        <f t="shared" si="60"/>
        <v>-7120258.9099999983</v>
      </c>
    </row>
    <row r="147" spans="1:19" ht="15" x14ac:dyDescent="0.25">
      <c r="A147" s="32"/>
      <c r="B147" s="32" t="s">
        <v>71</v>
      </c>
      <c r="C147" s="33" t="s">
        <v>72</v>
      </c>
      <c r="D147" s="25">
        <f>-D138</f>
        <v>594944.72999999952</v>
      </c>
      <c r="E147" s="33"/>
      <c r="F147" s="33"/>
      <c r="G147" s="25">
        <f t="shared" si="55"/>
        <v>594944.72999999952</v>
      </c>
      <c r="H147" s="26">
        <f t="shared" ref="H147:I147" si="80">-H138</f>
        <v>348790.20000000019</v>
      </c>
      <c r="I147" s="26">
        <f t="shared" si="80"/>
        <v>0</v>
      </c>
      <c r="J147" s="27">
        <f t="shared" si="62"/>
        <v>943734.9299999997</v>
      </c>
      <c r="L147" s="25">
        <f t="shared" si="78"/>
        <v>0</v>
      </c>
      <c r="M147" s="25"/>
      <c r="N147" s="25"/>
      <c r="O147" s="25">
        <f t="shared" si="58"/>
        <v>0</v>
      </c>
      <c r="P147" s="26">
        <f t="shared" ref="P147:Q147" si="81">-P138</f>
        <v>0</v>
      </c>
      <c r="Q147" s="26">
        <f t="shared" si="81"/>
        <v>0</v>
      </c>
      <c r="R147" s="27">
        <f t="shared" si="65"/>
        <v>0</v>
      </c>
      <c r="S147" s="28">
        <f t="shared" si="60"/>
        <v>943734.9299999997</v>
      </c>
    </row>
    <row r="148" spans="1:19" x14ac:dyDescent="0.2">
      <c r="A148" s="32"/>
      <c r="B148" s="32"/>
      <c r="C148" s="34" t="s">
        <v>79</v>
      </c>
      <c r="D148" s="35">
        <f>SUM(D139:D147)</f>
        <v>598034741.48999989</v>
      </c>
      <c r="E148" s="35">
        <f t="shared" ref="E148:J148" si="82">SUM(E139:E147)</f>
        <v>5507618.540000001</v>
      </c>
      <c r="F148" s="35">
        <f t="shared" si="82"/>
        <v>0</v>
      </c>
      <c r="G148" s="35">
        <f t="shared" si="82"/>
        <v>603542360.02999985</v>
      </c>
      <c r="H148" s="35">
        <f t="shared" si="82"/>
        <v>48237451.870000005</v>
      </c>
      <c r="I148" s="35">
        <f t="shared" si="82"/>
        <v>-3807609.65</v>
      </c>
      <c r="J148" s="35">
        <f t="shared" si="82"/>
        <v>647972202.24999976</v>
      </c>
      <c r="K148" s="36"/>
      <c r="L148" s="35">
        <f t="shared" ref="L148:S148" si="83">SUM(L139:L147)</f>
        <v>-72135634.459999993</v>
      </c>
      <c r="M148" s="35">
        <f t="shared" si="83"/>
        <v>0</v>
      </c>
      <c r="N148" s="35">
        <f t="shared" si="83"/>
        <v>0</v>
      </c>
      <c r="O148" s="35">
        <f t="shared" si="83"/>
        <v>-72135634.459999993</v>
      </c>
      <c r="P148" s="35">
        <f t="shared" si="83"/>
        <v>-27627467.959999997</v>
      </c>
      <c r="Q148" s="35">
        <f t="shared" si="83"/>
        <v>2284620.39</v>
      </c>
      <c r="R148" s="35">
        <f t="shared" si="83"/>
        <v>-97478482.030000016</v>
      </c>
      <c r="S148" s="35">
        <f t="shared" si="83"/>
        <v>550493720.22000003</v>
      </c>
    </row>
    <row r="149" spans="1:19" ht="15" x14ac:dyDescent="0.25">
      <c r="A149" s="32"/>
      <c r="B149" s="32"/>
      <c r="C149" s="1220" t="s">
        <v>80</v>
      </c>
      <c r="D149" s="1221"/>
      <c r="E149" s="1221"/>
      <c r="F149" s="1221"/>
      <c r="G149" s="1221"/>
      <c r="H149" s="1221"/>
      <c r="I149" s="1221"/>
      <c r="J149" s="1221"/>
      <c r="K149" s="1221"/>
      <c r="L149" s="1222"/>
      <c r="M149" s="38"/>
      <c r="N149" s="38"/>
      <c r="O149" s="38"/>
      <c r="P149" s="39"/>
      <c r="R149" s="40"/>
      <c r="S149" s="29"/>
    </row>
    <row r="150" spans="1:19" ht="15" x14ac:dyDescent="0.25">
      <c r="A150" s="32"/>
      <c r="B150" s="32"/>
      <c r="C150" s="1220" t="s">
        <v>81</v>
      </c>
      <c r="D150" s="1221"/>
      <c r="E150" s="1221"/>
      <c r="F150" s="1221"/>
      <c r="G150" s="1221"/>
      <c r="H150" s="1221"/>
      <c r="I150" s="1221"/>
      <c r="J150" s="1221"/>
      <c r="K150" s="1221"/>
      <c r="L150" s="1222"/>
      <c r="M150" s="38"/>
      <c r="N150" s="38"/>
      <c r="O150" s="38"/>
      <c r="P150" s="35">
        <f>+P148</f>
        <v>-27627467.959999997</v>
      </c>
      <c r="R150" s="40"/>
      <c r="S150" s="29"/>
    </row>
    <row r="151" spans="1:19" x14ac:dyDescent="0.2">
      <c r="D151" s="41">
        <v>0</v>
      </c>
      <c r="E151" s="41"/>
      <c r="F151" s="41"/>
      <c r="G151" s="41"/>
      <c r="H151" s="41">
        <v>0</v>
      </c>
      <c r="I151" s="41">
        <v>0</v>
      </c>
      <c r="J151" s="41">
        <v>0</v>
      </c>
      <c r="K151" s="41"/>
      <c r="L151" s="41">
        <v>0</v>
      </c>
      <c r="M151" s="41"/>
      <c r="N151" s="41"/>
      <c r="O151" s="41">
        <v>0</v>
      </c>
      <c r="P151" s="41">
        <v>0</v>
      </c>
      <c r="Q151" s="41">
        <v>0</v>
      </c>
      <c r="R151" s="41">
        <v>0</v>
      </c>
      <c r="S151" s="41">
        <v>0</v>
      </c>
    </row>
    <row r="152" spans="1:19" x14ac:dyDescent="0.2">
      <c r="L152" s="2" t="s">
        <v>82</v>
      </c>
    </row>
    <row r="153" spans="1:19" ht="15" x14ac:dyDescent="0.25">
      <c r="A153" s="32">
        <v>10</v>
      </c>
      <c r="B153" s="32"/>
      <c r="C153" s="12" t="s">
        <v>83</v>
      </c>
      <c r="D153" s="13"/>
      <c r="E153" s="13"/>
      <c r="F153" s="13"/>
      <c r="G153" s="13"/>
      <c r="H153" s="13"/>
      <c r="I153" s="13"/>
      <c r="J153" s="13"/>
      <c r="K153" s="13"/>
      <c r="L153" s="13" t="s">
        <v>83</v>
      </c>
      <c r="M153" s="13"/>
      <c r="N153" s="13"/>
      <c r="O153" s="13"/>
      <c r="P153" s="13"/>
      <c r="Q153" s="42">
        <f>P117</f>
        <v>-1406415.9999999998</v>
      </c>
    </row>
    <row r="154" spans="1:19" ht="15" x14ac:dyDescent="0.25">
      <c r="A154" s="32">
        <v>8</v>
      </c>
      <c r="B154" s="32"/>
      <c r="C154" s="12" t="s">
        <v>49</v>
      </c>
      <c r="D154" s="13"/>
      <c r="E154" s="13"/>
      <c r="F154" s="13"/>
      <c r="G154" s="13"/>
      <c r="H154" s="13"/>
      <c r="I154" s="13"/>
      <c r="J154" s="13"/>
      <c r="K154" s="13"/>
      <c r="L154" s="13" t="s">
        <v>49</v>
      </c>
      <c r="M154" s="13"/>
      <c r="N154" s="13"/>
      <c r="O154" s="13"/>
      <c r="P154" s="13"/>
      <c r="Q154" s="42">
        <f>P119+P118</f>
        <v>-197698.39</v>
      </c>
    </row>
    <row r="155" spans="1:19" ht="15" x14ac:dyDescent="0.25">
      <c r="A155" s="32">
        <v>47</v>
      </c>
      <c r="B155" s="32"/>
      <c r="C155" s="12" t="s">
        <v>84</v>
      </c>
      <c r="D155" s="13"/>
      <c r="E155" s="13"/>
      <c r="F155" s="13"/>
      <c r="G155" s="13"/>
      <c r="H155" s="13"/>
      <c r="I155" s="13"/>
      <c r="J155" s="13"/>
      <c r="K155" s="13"/>
      <c r="L155" s="13" t="s">
        <v>84</v>
      </c>
      <c r="M155" s="13"/>
      <c r="N155" s="13"/>
      <c r="O155" s="13"/>
      <c r="P155" s="13"/>
      <c r="Q155" s="42"/>
    </row>
    <row r="156" spans="1:19" x14ac:dyDescent="0.2">
      <c r="L156" s="1223" t="s">
        <v>85</v>
      </c>
      <c r="M156" s="1224"/>
      <c r="N156" s="1224"/>
      <c r="O156" s="1224"/>
      <c r="P156" s="1224"/>
      <c r="Q156" s="43">
        <f>P150-Q153-Q154-Q155</f>
        <v>-26023353.569999997</v>
      </c>
    </row>
    <row r="162" spans="1:19" ht="13.5" thickBot="1" x14ac:dyDescent="0.25">
      <c r="H162" s="8" t="s">
        <v>9</v>
      </c>
      <c r="I162" s="9" t="s">
        <v>10</v>
      </c>
    </row>
    <row r="163" spans="1:19" ht="15.75" thickBot="1" x14ac:dyDescent="0.3">
      <c r="H163" s="8" t="s">
        <v>11</v>
      </c>
      <c r="I163" s="10">
        <v>2015</v>
      </c>
      <c r="J163" s="11"/>
    </row>
    <row r="165" spans="1:19" x14ac:dyDescent="0.2">
      <c r="D165" s="1225" t="s">
        <v>12</v>
      </c>
      <c r="E165" s="1226"/>
      <c r="F165" s="1226"/>
      <c r="G165" s="1226"/>
      <c r="H165" s="1226"/>
      <c r="I165" s="1226"/>
      <c r="J165" s="1226"/>
      <c r="L165" s="12"/>
      <c r="M165" s="13"/>
      <c r="N165" s="13"/>
      <c r="O165" s="13"/>
      <c r="P165" s="14" t="s">
        <v>13</v>
      </c>
      <c r="Q165" s="14"/>
      <c r="R165" s="15"/>
    </row>
    <row r="166" spans="1:19" ht="30" customHeight="1" x14ac:dyDescent="0.2">
      <c r="A166" s="16" t="s">
        <v>14</v>
      </c>
      <c r="B166" s="16" t="s">
        <v>15</v>
      </c>
      <c r="C166" s="17" t="s">
        <v>16</v>
      </c>
      <c r="D166" s="18" t="s">
        <v>17</v>
      </c>
      <c r="E166" s="44" t="s">
        <v>90</v>
      </c>
      <c r="F166" s="44" t="s">
        <v>90</v>
      </c>
      <c r="G166" s="18" t="s">
        <v>18</v>
      </c>
      <c r="H166" s="19" t="s">
        <v>19</v>
      </c>
      <c r="I166" s="19" t="s">
        <v>20</v>
      </c>
      <c r="J166" s="16" t="s">
        <v>21</v>
      </c>
      <c r="K166" s="20"/>
      <c r="L166" s="18" t="s">
        <v>17</v>
      </c>
      <c r="M166" s="44" t="s">
        <v>90</v>
      </c>
      <c r="N166" s="44" t="s">
        <v>90</v>
      </c>
      <c r="O166" s="18" t="s">
        <v>18</v>
      </c>
      <c r="P166" s="21" t="s">
        <v>22</v>
      </c>
      <c r="Q166" s="21" t="s">
        <v>20</v>
      </c>
      <c r="R166" s="22" t="s">
        <v>21</v>
      </c>
      <c r="S166" s="16" t="s">
        <v>23</v>
      </c>
    </row>
    <row r="167" spans="1:19" ht="25.5" customHeight="1" x14ac:dyDescent="0.25">
      <c r="A167" s="16"/>
      <c r="B167" s="23">
        <v>1531</v>
      </c>
      <c r="C167" s="24" t="s">
        <v>24</v>
      </c>
      <c r="D167" s="25">
        <f t="shared" ref="D167:D212" si="84">J93</f>
        <v>585762.57000000007</v>
      </c>
      <c r="E167" s="25"/>
      <c r="F167" s="25"/>
      <c r="G167" s="25">
        <f>SUM(D167:F167)</f>
        <v>585762.57000000007</v>
      </c>
      <c r="H167" s="803">
        <f>SUMIFS('ERZ - 2015'!F$10:F$114,'ERZ - 2015'!$Y$10:$Y$114,$B167)+SUMIFS('ERZ - 2015'!G$10:G$114,'ERZ - 2015'!$Y$10:$Y$114,$B167)</f>
        <v>177479.60000000003</v>
      </c>
      <c r="I167" s="803">
        <f>SUMIFS('ERZ - 2015'!I$10:I$114,'ERZ - 2015'!$Y$10:$Y$114,$B167)+SUMIFS('ERZ - 2015'!J$10:J$114,'ERZ - 2015'!$Y$10:$Y$114,$B167)+SUMIFS('ERZ - 2015'!K$10:K$114,'ERZ - 2015'!$Y$10:$Y$114,$B167)</f>
        <v>0</v>
      </c>
      <c r="J167" s="27">
        <f>D167+H167+I167</f>
        <v>763242.17000000016</v>
      </c>
      <c r="K167" s="20"/>
      <c r="L167" s="25">
        <f t="shared" ref="L167:L212" si="85">R93</f>
        <v>-76108.55</v>
      </c>
      <c r="M167" s="25"/>
      <c r="N167" s="25"/>
      <c r="O167" s="25">
        <f>SUM(L167:N167)</f>
        <v>-76108.55</v>
      </c>
      <c r="P167" s="803">
        <f>SUMIFS('ERZ - 2015'!Q$10:Q$114,'ERZ - 2015'!$Y$10:$Y$114,$B167)+SUMIFS('ERZ - 2015'!R$10:R$114,'ERZ - 2015'!$Y$10:$Y$114,$B167)</f>
        <v>-45017.909999999996</v>
      </c>
      <c r="Q167" s="803">
        <f>SUMIFS('ERZ - 2015'!S$10:S$114,'ERZ - 2015'!$Y$10:$Y$114,$B167)+SUMIFS('ERZ - 2015'!T$10:T$114,'ERZ - 2015'!$Y$10:$Y$114,$B167)+SUMIFS('ERZ - 2015'!U$10:U$114,'ERZ - 2015'!$Y$10:$Y$114,$B167)</f>
        <v>0</v>
      </c>
      <c r="R167" s="27">
        <f>L167+P167+Q167</f>
        <v>-121126.45999999999</v>
      </c>
      <c r="S167" s="28">
        <f t="shared" ref="S167:S212" si="86">J167+R167</f>
        <v>642115.7100000002</v>
      </c>
    </row>
    <row r="168" spans="1:19" ht="25.5" customHeight="1" x14ac:dyDescent="0.25">
      <c r="A168" s="16"/>
      <c r="B168" s="23">
        <v>1609</v>
      </c>
      <c r="C168" s="24" t="s">
        <v>25</v>
      </c>
      <c r="D168" s="25">
        <f t="shared" si="84"/>
        <v>0</v>
      </c>
      <c r="E168" s="25"/>
      <c r="F168" s="25"/>
      <c r="G168" s="25">
        <f>SUM(D168:F168)</f>
        <v>0</v>
      </c>
      <c r="H168" s="803">
        <f>SUMIFS('ERZ - 2015'!F$10:F$114,'ERZ - 2015'!$Y$10:$Y$114,$B168)+SUMIFS('ERZ - 2015'!G$10:G$114,'ERZ - 2015'!$Y$10:$Y$114,$B168)</f>
        <v>40478700</v>
      </c>
      <c r="I168" s="803">
        <f>SUMIFS('ERZ - 2015'!I$10:I$114,'ERZ - 2015'!$Y$10:$Y$114,$B168)+SUMIFS('ERZ - 2015'!J$10:J$114,'ERZ - 2015'!$Y$10:$Y$114,$B168)+SUMIFS('ERZ - 2015'!K$10:K$114,'ERZ - 2015'!$Y$10:$Y$114,$B168)</f>
        <v>0</v>
      </c>
      <c r="J168" s="27">
        <f>D168+H168+I168</f>
        <v>40478700</v>
      </c>
      <c r="K168" s="20"/>
      <c r="L168" s="25">
        <f t="shared" si="85"/>
        <v>0</v>
      </c>
      <c r="M168" s="25"/>
      <c r="N168" s="25"/>
      <c r="O168" s="25">
        <f t="shared" ref="O168:O203" si="87">SUM(L168:N168)</f>
        <v>0</v>
      </c>
      <c r="P168" s="803">
        <f>SUMIFS('ERZ - 2015'!Q$10:Q$114,'ERZ - 2015'!$Y$10:$Y$114,$B168)+SUMIFS('ERZ - 2015'!R$10:R$114,'ERZ - 2015'!$Y$10:$Y$114,$B168)</f>
        <v>-505983.75</v>
      </c>
      <c r="Q168" s="803">
        <f>SUMIFS('ERZ - 2015'!S$10:S$114,'ERZ - 2015'!$Y$10:$Y$114,$B168)+SUMIFS('ERZ - 2015'!T$10:T$114,'ERZ - 2015'!$Y$10:$Y$114,$B168)+SUMIFS('ERZ - 2015'!U$10:U$114,'ERZ - 2015'!$Y$10:$Y$114,$B168)</f>
        <v>0</v>
      </c>
      <c r="R168" s="27">
        <f t="shared" ref="R168:R205" si="88">L168+P168+Q168</f>
        <v>-505983.75</v>
      </c>
      <c r="S168" s="28">
        <f t="shared" si="86"/>
        <v>39972716.25</v>
      </c>
    </row>
    <row r="169" spans="1:19" ht="25.5" x14ac:dyDescent="0.25">
      <c r="A169" s="23">
        <v>12</v>
      </c>
      <c r="B169" s="23">
        <v>1611</v>
      </c>
      <c r="C169" s="24" t="s">
        <v>26</v>
      </c>
      <c r="D169" s="25">
        <f t="shared" si="84"/>
        <v>25784296.68</v>
      </c>
      <c r="E169" s="25"/>
      <c r="F169" s="25"/>
      <c r="G169" s="25">
        <f t="shared" ref="G169:G183" si="89">SUM(D169:F169)</f>
        <v>25784296.68</v>
      </c>
      <c r="H169" s="803">
        <f>SUMIFS('ERZ - 2015'!F$10:F$114,'ERZ - 2015'!$Y$10:$Y$114,$B169)+SUMIFS('ERZ - 2015'!G$10:G$114,'ERZ - 2015'!$Y$10:$Y$114,$B169)</f>
        <v>5698551.0899999999</v>
      </c>
      <c r="I169" s="803">
        <f>SUMIFS('ERZ - 2015'!I$10:I$114,'ERZ - 2015'!$Y$10:$Y$114,$B169)+SUMIFS('ERZ - 2015'!J$10:J$114,'ERZ - 2015'!$Y$10:$Y$114,$B169)+SUMIFS('ERZ - 2015'!K$10:K$114,'ERZ - 2015'!$Y$10:$Y$114,$B169)</f>
        <v>-455974.58</v>
      </c>
      <c r="J169" s="27">
        <f>D169+H169+I169</f>
        <v>31026873.190000001</v>
      </c>
      <c r="K169" s="30"/>
      <c r="L169" s="25">
        <f t="shared" si="85"/>
        <v>-11673876.48</v>
      </c>
      <c r="M169" s="25"/>
      <c r="N169" s="25"/>
      <c r="O169" s="25">
        <f t="shared" si="87"/>
        <v>-11673876.48</v>
      </c>
      <c r="P169" s="803">
        <f>SUMIFS('ERZ - 2015'!Q$10:Q$114,'ERZ - 2015'!$Y$10:$Y$114,$B169)+SUMIFS('ERZ - 2015'!R$10:R$114,'ERZ - 2015'!$Y$10:$Y$114,$B169)</f>
        <v>-3794524.8400000003</v>
      </c>
      <c r="Q169" s="803">
        <f>SUMIFS('ERZ - 2015'!S$10:S$114,'ERZ - 2015'!$Y$10:$Y$114,$B169)+SUMIFS('ERZ - 2015'!T$10:T$114,'ERZ - 2015'!$Y$10:$Y$114,$B169)+SUMIFS('ERZ - 2015'!U$10:U$114,'ERZ - 2015'!$Y$10:$Y$114,$B169)</f>
        <v>455974.58</v>
      </c>
      <c r="R169" s="27">
        <f t="shared" si="88"/>
        <v>-15012426.74</v>
      </c>
      <c r="S169" s="28">
        <f t="shared" si="86"/>
        <v>16014446.450000001</v>
      </c>
    </row>
    <row r="170" spans="1:19" ht="25.5" x14ac:dyDescent="0.25">
      <c r="A170" s="23" t="s">
        <v>27</v>
      </c>
      <c r="B170" s="23">
        <v>1612</v>
      </c>
      <c r="C170" s="24" t="s">
        <v>28</v>
      </c>
      <c r="D170" s="25">
        <f t="shared" si="84"/>
        <v>582319.89</v>
      </c>
      <c r="E170" s="25"/>
      <c r="F170" s="25"/>
      <c r="G170" s="25">
        <f t="shared" si="89"/>
        <v>582319.89</v>
      </c>
      <c r="H170" s="803">
        <f>SUMIFS('ERZ - 2015'!F$10:F$114,'ERZ - 2015'!$Y$10:$Y$114,$B170)+SUMIFS('ERZ - 2015'!G$10:G$114,'ERZ - 2015'!$Y$10:$Y$114,$B170)</f>
        <v>158336.99</v>
      </c>
      <c r="I170" s="803">
        <f>SUMIFS('ERZ - 2015'!I$10:I$114,'ERZ - 2015'!$Y$10:$Y$114,$B170)+SUMIFS('ERZ - 2015'!J$10:J$114,'ERZ - 2015'!$Y$10:$Y$114,$B170)+SUMIFS('ERZ - 2015'!K$10:K$114,'ERZ - 2015'!$Y$10:$Y$114,$B170)</f>
        <v>0</v>
      </c>
      <c r="J170" s="27">
        <f>D170+H170+I170</f>
        <v>740656.88</v>
      </c>
      <c r="K170" s="30"/>
      <c r="L170" s="25">
        <f t="shared" si="85"/>
        <v>0</v>
      </c>
      <c r="M170" s="25"/>
      <c r="N170" s="25"/>
      <c r="O170" s="25">
        <f t="shared" si="87"/>
        <v>0</v>
      </c>
      <c r="P170" s="803">
        <f>SUMIFS('ERZ - 2015'!Q$10:Q$114,'ERZ - 2015'!$Y$10:$Y$114,$B170)+SUMIFS('ERZ - 2015'!R$10:R$114,'ERZ - 2015'!$Y$10:$Y$114,$B170)</f>
        <v>0</v>
      </c>
      <c r="Q170" s="803">
        <f>SUMIFS('ERZ - 2015'!S$10:S$114,'ERZ - 2015'!$Y$10:$Y$114,$B170)+SUMIFS('ERZ - 2015'!T$10:T$114,'ERZ - 2015'!$Y$10:$Y$114,$B170)+SUMIFS('ERZ - 2015'!U$10:U$114,'ERZ - 2015'!$Y$10:$Y$114,$B170)</f>
        <v>0</v>
      </c>
      <c r="R170" s="27">
        <f t="shared" si="88"/>
        <v>0</v>
      </c>
      <c r="S170" s="28">
        <f t="shared" si="86"/>
        <v>740656.88</v>
      </c>
    </row>
    <row r="171" spans="1:19" ht="15" x14ac:dyDescent="0.25">
      <c r="A171" s="23" t="s">
        <v>29</v>
      </c>
      <c r="B171" s="23">
        <v>1805</v>
      </c>
      <c r="C171" s="24" t="s">
        <v>30</v>
      </c>
      <c r="D171" s="25">
        <f t="shared" si="84"/>
        <v>9879398.9900000002</v>
      </c>
      <c r="E171" s="25"/>
      <c r="F171" s="25"/>
      <c r="G171" s="25">
        <f t="shared" si="89"/>
        <v>9879398.9900000002</v>
      </c>
      <c r="H171" s="803">
        <f>SUMIFS('ERZ - 2015'!F$10:F$114,'ERZ - 2015'!$Y$10:$Y$114,$B171)+SUMIFS('ERZ - 2015'!G$10:G$114,'ERZ - 2015'!$Y$10:$Y$114,$B171)</f>
        <v>0</v>
      </c>
      <c r="I171" s="803">
        <f>SUMIFS('ERZ - 2015'!I$10:I$114,'ERZ - 2015'!$Y$10:$Y$114,$B171)+SUMIFS('ERZ - 2015'!J$10:J$114,'ERZ - 2015'!$Y$10:$Y$114,$B171)+SUMIFS('ERZ - 2015'!K$10:K$114,'ERZ - 2015'!$Y$10:$Y$114,$B171)</f>
        <v>-25915</v>
      </c>
      <c r="J171" s="27">
        <f>D171+H171+I171</f>
        <v>9853483.9900000002</v>
      </c>
      <c r="K171" s="30"/>
      <c r="L171" s="25">
        <f t="shared" si="85"/>
        <v>0</v>
      </c>
      <c r="M171" s="25"/>
      <c r="N171" s="25"/>
      <c r="O171" s="25">
        <f t="shared" si="87"/>
        <v>0</v>
      </c>
      <c r="P171" s="803">
        <f>SUMIFS('ERZ - 2015'!Q$10:Q$114,'ERZ - 2015'!$Y$10:$Y$114,$B171)+SUMIFS('ERZ - 2015'!R$10:R$114,'ERZ - 2015'!$Y$10:$Y$114,$B171)</f>
        <v>0</v>
      </c>
      <c r="Q171" s="803">
        <f>SUMIFS('ERZ - 2015'!S$10:S$114,'ERZ - 2015'!$Y$10:$Y$114,$B171)+SUMIFS('ERZ - 2015'!T$10:T$114,'ERZ - 2015'!$Y$10:$Y$114,$B171)+SUMIFS('ERZ - 2015'!U$10:U$114,'ERZ - 2015'!$Y$10:$Y$114,$B171)</f>
        <v>0</v>
      </c>
      <c r="R171" s="27">
        <f t="shared" si="88"/>
        <v>0</v>
      </c>
      <c r="S171" s="28">
        <f t="shared" si="86"/>
        <v>9853483.9900000002</v>
      </c>
    </row>
    <row r="172" spans="1:19" ht="15" x14ac:dyDescent="0.25">
      <c r="A172" s="23">
        <v>47</v>
      </c>
      <c r="B172" s="23">
        <v>1808</v>
      </c>
      <c r="C172" s="24" t="s">
        <v>31</v>
      </c>
      <c r="D172" s="25">
        <f t="shared" si="84"/>
        <v>38227947.140000001</v>
      </c>
      <c r="E172" s="25"/>
      <c r="F172" s="25"/>
      <c r="G172" s="25">
        <f t="shared" si="89"/>
        <v>38227947.140000001</v>
      </c>
      <c r="H172" s="803">
        <f>SUMIFS('ERZ - 2015'!F$10:F$114,'ERZ - 2015'!$Y$10:$Y$114,$B172)+SUMIFS('ERZ - 2015'!G$10:G$114,'ERZ - 2015'!$Y$10:$Y$114,$B172)</f>
        <v>2521995.2000000002</v>
      </c>
      <c r="I172" s="803">
        <f>SUMIFS('ERZ - 2015'!I$10:I$114,'ERZ - 2015'!$Y$10:$Y$114,$B172)+SUMIFS('ERZ - 2015'!J$10:J$114,'ERZ - 2015'!$Y$10:$Y$114,$B172)+SUMIFS('ERZ - 2015'!K$10:K$114,'ERZ - 2015'!$Y$10:$Y$114,$B172)</f>
        <v>0</v>
      </c>
      <c r="J172" s="27">
        <f t="shared" ref="J172:J205" si="90">D172+H172+I172</f>
        <v>40749942.340000004</v>
      </c>
      <c r="K172" s="30"/>
      <c r="L172" s="25">
        <f t="shared" si="85"/>
        <v>-3779185.4</v>
      </c>
      <c r="M172" s="25"/>
      <c r="N172" s="25"/>
      <c r="O172" s="25">
        <f t="shared" si="87"/>
        <v>-3779185.4</v>
      </c>
      <c r="P172" s="803">
        <f>SUMIFS('ERZ - 2015'!Q$10:Q$114,'ERZ - 2015'!$Y$10:$Y$114,$B172)+SUMIFS('ERZ - 2015'!R$10:R$114,'ERZ - 2015'!$Y$10:$Y$114,$B172)</f>
        <v>-1399380.96</v>
      </c>
      <c r="Q172" s="803">
        <f>SUMIFS('ERZ - 2015'!S$10:S$114,'ERZ - 2015'!$Y$10:$Y$114,$B172)+SUMIFS('ERZ - 2015'!T$10:T$114,'ERZ - 2015'!$Y$10:$Y$114,$B172)+SUMIFS('ERZ - 2015'!U$10:U$114,'ERZ - 2015'!$Y$10:$Y$114,$B172)</f>
        <v>0</v>
      </c>
      <c r="R172" s="27">
        <f t="shared" si="88"/>
        <v>-5178566.3599999994</v>
      </c>
      <c r="S172" s="28">
        <f t="shared" si="86"/>
        <v>35571375.980000004</v>
      </c>
    </row>
    <row r="173" spans="1:19" ht="15" x14ac:dyDescent="0.25">
      <c r="A173" s="23">
        <v>13</v>
      </c>
      <c r="B173" s="23">
        <v>1810</v>
      </c>
      <c r="C173" s="24" t="s">
        <v>32</v>
      </c>
      <c r="D173" s="25">
        <f t="shared" si="84"/>
        <v>0</v>
      </c>
      <c r="E173" s="25"/>
      <c r="F173" s="25"/>
      <c r="G173" s="25">
        <f t="shared" si="89"/>
        <v>0</v>
      </c>
      <c r="H173" s="803">
        <f>SUMIFS('ERZ - 2015'!F$10:F$114,'ERZ - 2015'!$Y$10:$Y$114,$B173)+SUMIFS('ERZ - 2015'!G$10:G$114,'ERZ - 2015'!$Y$10:$Y$114,$B173)</f>
        <v>0</v>
      </c>
      <c r="I173" s="803">
        <f>SUMIFS('ERZ - 2015'!I$10:I$114,'ERZ - 2015'!$Y$10:$Y$114,$B173)+SUMIFS('ERZ - 2015'!J$10:J$114,'ERZ - 2015'!$Y$10:$Y$114,$B173)+SUMIFS('ERZ - 2015'!K$10:K$114,'ERZ - 2015'!$Y$10:$Y$114,$B173)</f>
        <v>0</v>
      </c>
      <c r="J173" s="27">
        <f t="shared" si="90"/>
        <v>0</v>
      </c>
      <c r="K173" s="30"/>
      <c r="L173" s="25">
        <f t="shared" si="85"/>
        <v>0</v>
      </c>
      <c r="M173" s="25"/>
      <c r="N173" s="25"/>
      <c r="O173" s="25">
        <f t="shared" si="87"/>
        <v>0</v>
      </c>
      <c r="P173" s="803">
        <f>SUMIFS('ERZ - 2015'!Q$10:Q$114,'ERZ - 2015'!$Y$10:$Y$114,$B173)+SUMIFS('ERZ - 2015'!R$10:R$114,'ERZ - 2015'!$Y$10:$Y$114,$B173)</f>
        <v>0</v>
      </c>
      <c r="Q173" s="803">
        <f>SUMIFS('ERZ - 2015'!S$10:S$114,'ERZ - 2015'!$Y$10:$Y$114,$B173)+SUMIFS('ERZ - 2015'!T$10:T$114,'ERZ - 2015'!$Y$10:$Y$114,$B173)+SUMIFS('ERZ - 2015'!U$10:U$114,'ERZ - 2015'!$Y$10:$Y$114,$B173)</f>
        <v>0</v>
      </c>
      <c r="R173" s="27">
        <f t="shared" si="88"/>
        <v>0</v>
      </c>
      <c r="S173" s="28">
        <f t="shared" si="86"/>
        <v>0</v>
      </c>
    </row>
    <row r="174" spans="1:19" ht="15" x14ac:dyDescent="0.25">
      <c r="A174" s="23">
        <v>47</v>
      </c>
      <c r="B174" s="23">
        <v>1815</v>
      </c>
      <c r="C174" s="24" t="s">
        <v>33</v>
      </c>
      <c r="D174" s="25">
        <f t="shared" si="84"/>
        <v>0</v>
      </c>
      <c r="E174" s="25"/>
      <c r="F174" s="25"/>
      <c r="G174" s="25">
        <f t="shared" si="89"/>
        <v>0</v>
      </c>
      <c r="H174" s="803">
        <f>SUMIFS('ERZ - 2015'!F$10:F$114,'ERZ - 2015'!$Y$10:$Y$114,$B174)+SUMIFS('ERZ - 2015'!G$10:G$114,'ERZ - 2015'!$Y$10:$Y$114,$B174)</f>
        <v>0</v>
      </c>
      <c r="I174" s="803">
        <f>SUMIFS('ERZ - 2015'!I$10:I$114,'ERZ - 2015'!$Y$10:$Y$114,$B174)+SUMIFS('ERZ - 2015'!J$10:J$114,'ERZ - 2015'!$Y$10:$Y$114,$B174)+SUMIFS('ERZ - 2015'!K$10:K$114,'ERZ - 2015'!$Y$10:$Y$114,$B174)</f>
        <v>0</v>
      </c>
      <c r="J174" s="27">
        <f t="shared" si="90"/>
        <v>0</v>
      </c>
      <c r="K174" s="30"/>
      <c r="L174" s="25">
        <f t="shared" si="85"/>
        <v>0</v>
      </c>
      <c r="M174" s="25"/>
      <c r="N174" s="25"/>
      <c r="O174" s="25">
        <f t="shared" si="87"/>
        <v>0</v>
      </c>
      <c r="P174" s="803">
        <f>SUMIFS('ERZ - 2015'!Q$10:Q$114,'ERZ - 2015'!$Y$10:$Y$114,$B174)+SUMIFS('ERZ - 2015'!R$10:R$114,'ERZ - 2015'!$Y$10:$Y$114,$B174)</f>
        <v>0</v>
      </c>
      <c r="Q174" s="803">
        <f>SUMIFS('ERZ - 2015'!S$10:S$114,'ERZ - 2015'!$Y$10:$Y$114,$B174)+SUMIFS('ERZ - 2015'!T$10:T$114,'ERZ - 2015'!$Y$10:$Y$114,$B174)+SUMIFS('ERZ - 2015'!U$10:U$114,'ERZ - 2015'!$Y$10:$Y$114,$B174)</f>
        <v>0</v>
      </c>
      <c r="R174" s="27">
        <f t="shared" si="88"/>
        <v>0</v>
      </c>
      <c r="S174" s="28">
        <f t="shared" si="86"/>
        <v>0</v>
      </c>
    </row>
    <row r="175" spans="1:19" ht="15" x14ac:dyDescent="0.25">
      <c r="A175" s="23">
        <v>47</v>
      </c>
      <c r="B175" s="23">
        <v>1820</v>
      </c>
      <c r="C175" s="24" t="s">
        <v>34</v>
      </c>
      <c r="D175" s="25">
        <f t="shared" si="84"/>
        <v>62574986.439999998</v>
      </c>
      <c r="E175" s="25"/>
      <c r="F175" s="25"/>
      <c r="G175" s="25">
        <f t="shared" si="89"/>
        <v>62574986.439999998</v>
      </c>
      <c r="H175" s="803">
        <f>SUMIFS('ERZ - 2015'!F$10:F$114,'ERZ - 2015'!$Y$10:$Y$114,$B175)+SUMIFS('ERZ - 2015'!G$10:G$114,'ERZ - 2015'!$Y$10:$Y$114,$B175)</f>
        <v>5029004.79</v>
      </c>
      <c r="I175" s="803">
        <f>SUMIFS('ERZ - 2015'!I$10:I$114,'ERZ - 2015'!$Y$10:$Y$114,$B175)+SUMIFS('ERZ - 2015'!J$10:J$114,'ERZ - 2015'!$Y$10:$Y$114,$B175)+SUMIFS('ERZ - 2015'!K$10:K$114,'ERZ - 2015'!$Y$10:$Y$114,$B175)</f>
        <v>-252289.36</v>
      </c>
      <c r="J175" s="27">
        <f t="shared" si="90"/>
        <v>67351701.870000005</v>
      </c>
      <c r="K175" s="30"/>
      <c r="L175" s="25">
        <f t="shared" si="85"/>
        <v>-7129797.1799999997</v>
      </c>
      <c r="M175" s="25"/>
      <c r="N175" s="25"/>
      <c r="O175" s="25">
        <f t="shared" si="87"/>
        <v>-7129797.1799999997</v>
      </c>
      <c r="P175" s="803">
        <f>SUMIFS('ERZ - 2015'!Q$10:Q$114,'ERZ - 2015'!$Y$10:$Y$114,$B175)+SUMIFS('ERZ - 2015'!R$10:R$114,'ERZ - 2015'!$Y$10:$Y$114,$B175)</f>
        <v>-2030099.38</v>
      </c>
      <c r="Q175" s="803">
        <f>SUMIFS('ERZ - 2015'!S$10:S$114,'ERZ - 2015'!$Y$10:$Y$114,$B175)+SUMIFS('ERZ - 2015'!T$10:T$114,'ERZ - 2015'!$Y$10:$Y$114,$B175)+SUMIFS('ERZ - 2015'!U$10:U$114,'ERZ - 2015'!$Y$10:$Y$114,$B175)</f>
        <v>33262.050000000003</v>
      </c>
      <c r="R175" s="27">
        <f t="shared" si="88"/>
        <v>-9126634.5099999979</v>
      </c>
      <c r="S175" s="28">
        <f t="shared" si="86"/>
        <v>58225067.360000007</v>
      </c>
    </row>
    <row r="176" spans="1:19" ht="15" x14ac:dyDescent="0.25">
      <c r="A176" s="23">
        <v>47</v>
      </c>
      <c r="B176" s="23">
        <v>1825</v>
      </c>
      <c r="C176" s="24" t="s">
        <v>35</v>
      </c>
      <c r="D176" s="25">
        <f t="shared" si="84"/>
        <v>0</v>
      </c>
      <c r="E176" s="25"/>
      <c r="F176" s="25"/>
      <c r="G176" s="25">
        <f t="shared" si="89"/>
        <v>0</v>
      </c>
      <c r="H176" s="803">
        <f>SUMIFS('ERZ - 2015'!F$10:F$114,'ERZ - 2015'!$Y$10:$Y$114,$B176)+SUMIFS('ERZ - 2015'!G$10:G$114,'ERZ - 2015'!$Y$10:$Y$114,$B176)</f>
        <v>0</v>
      </c>
      <c r="I176" s="803">
        <f>SUMIFS('ERZ - 2015'!I$10:I$114,'ERZ - 2015'!$Y$10:$Y$114,$B176)+SUMIFS('ERZ - 2015'!J$10:J$114,'ERZ - 2015'!$Y$10:$Y$114,$B176)+SUMIFS('ERZ - 2015'!K$10:K$114,'ERZ - 2015'!$Y$10:$Y$114,$B176)</f>
        <v>0</v>
      </c>
      <c r="J176" s="27">
        <f t="shared" si="90"/>
        <v>0</v>
      </c>
      <c r="K176" s="30"/>
      <c r="L176" s="25">
        <f t="shared" si="85"/>
        <v>0</v>
      </c>
      <c r="M176" s="25"/>
      <c r="N176" s="25"/>
      <c r="O176" s="25">
        <f t="shared" si="87"/>
        <v>0</v>
      </c>
      <c r="P176" s="803">
        <f>SUMIFS('ERZ - 2015'!Q$10:Q$114,'ERZ - 2015'!$Y$10:$Y$114,$B176)+SUMIFS('ERZ - 2015'!R$10:R$114,'ERZ - 2015'!$Y$10:$Y$114,$B176)</f>
        <v>0</v>
      </c>
      <c r="Q176" s="803">
        <f>SUMIFS('ERZ - 2015'!S$10:S$114,'ERZ - 2015'!$Y$10:$Y$114,$B176)+SUMIFS('ERZ - 2015'!T$10:T$114,'ERZ - 2015'!$Y$10:$Y$114,$B176)+SUMIFS('ERZ - 2015'!U$10:U$114,'ERZ - 2015'!$Y$10:$Y$114,$B176)</f>
        <v>0</v>
      </c>
      <c r="R176" s="27">
        <f t="shared" si="88"/>
        <v>0</v>
      </c>
      <c r="S176" s="28">
        <f t="shared" si="86"/>
        <v>0</v>
      </c>
    </row>
    <row r="177" spans="1:19" ht="15" x14ac:dyDescent="0.25">
      <c r="A177" s="23">
        <v>47</v>
      </c>
      <c r="B177" s="23">
        <v>1830</v>
      </c>
      <c r="C177" s="24" t="s">
        <v>36</v>
      </c>
      <c r="D177" s="25">
        <f t="shared" si="84"/>
        <v>105002289.84</v>
      </c>
      <c r="E177" s="25"/>
      <c r="F177" s="25"/>
      <c r="G177" s="25">
        <f t="shared" si="89"/>
        <v>105002289.84</v>
      </c>
      <c r="H177" s="803">
        <f>SUMIFS('ERZ - 2015'!F$10:F$114,'ERZ - 2015'!$Y$10:$Y$114,$B177)+SUMIFS('ERZ - 2015'!G$10:G$114,'ERZ - 2015'!$Y$10:$Y$114,$B177)</f>
        <v>9712540.2800000012</v>
      </c>
      <c r="I177" s="803">
        <f>SUMIFS('ERZ - 2015'!I$10:I$114,'ERZ - 2015'!$Y$10:$Y$114,$B177)+SUMIFS('ERZ - 2015'!J$10:J$114,'ERZ - 2015'!$Y$10:$Y$114,$B177)+SUMIFS('ERZ - 2015'!K$10:K$114,'ERZ - 2015'!$Y$10:$Y$114,$B177)</f>
        <v>-106733.72</v>
      </c>
      <c r="J177" s="27">
        <f t="shared" si="90"/>
        <v>114608096.40000001</v>
      </c>
      <c r="K177" s="30"/>
      <c r="L177" s="25">
        <f t="shared" si="85"/>
        <v>-8314307.7599999998</v>
      </c>
      <c r="M177" s="25"/>
      <c r="N177" s="25"/>
      <c r="O177" s="25">
        <f t="shared" si="87"/>
        <v>-8314307.7599999998</v>
      </c>
      <c r="P177" s="803">
        <f>SUMIFS('ERZ - 2015'!Q$10:Q$114,'ERZ - 2015'!$Y$10:$Y$114,$B177)+SUMIFS('ERZ - 2015'!R$10:R$114,'ERZ - 2015'!$Y$10:$Y$114,$B177)</f>
        <v>-2428021.16</v>
      </c>
      <c r="Q177" s="803">
        <f>SUMIFS('ERZ - 2015'!S$10:S$114,'ERZ - 2015'!$Y$10:$Y$114,$B177)+SUMIFS('ERZ - 2015'!T$10:T$114,'ERZ - 2015'!$Y$10:$Y$114,$B177)+SUMIFS('ERZ - 2015'!U$10:U$114,'ERZ - 2015'!$Y$10:$Y$114,$B177)</f>
        <v>16154.75</v>
      </c>
      <c r="R177" s="27">
        <f t="shared" si="88"/>
        <v>-10726174.17</v>
      </c>
      <c r="S177" s="28">
        <f t="shared" si="86"/>
        <v>103881922.23</v>
      </c>
    </row>
    <row r="178" spans="1:19" ht="15" x14ac:dyDescent="0.25">
      <c r="A178" s="23">
        <v>47</v>
      </c>
      <c r="B178" s="23">
        <v>1835</v>
      </c>
      <c r="C178" s="24" t="s">
        <v>37</v>
      </c>
      <c r="D178" s="25">
        <f t="shared" si="84"/>
        <v>26507408.079999998</v>
      </c>
      <c r="E178" s="25"/>
      <c r="F178" s="25"/>
      <c r="G178" s="25">
        <f t="shared" si="89"/>
        <v>26507408.079999998</v>
      </c>
      <c r="H178" s="803">
        <f>SUMIFS('ERZ - 2015'!F$10:F$114,'ERZ - 2015'!$Y$10:$Y$114,$B178)+SUMIFS('ERZ - 2015'!G$10:G$114,'ERZ - 2015'!$Y$10:$Y$114,$B178)</f>
        <v>2252191.56</v>
      </c>
      <c r="I178" s="803">
        <f>SUMIFS('ERZ - 2015'!I$10:I$114,'ERZ - 2015'!$Y$10:$Y$114,$B178)+SUMIFS('ERZ - 2015'!J$10:J$114,'ERZ - 2015'!$Y$10:$Y$114,$B178)+SUMIFS('ERZ - 2015'!K$10:K$114,'ERZ - 2015'!$Y$10:$Y$114,$B178)</f>
        <v>-134175.97</v>
      </c>
      <c r="J178" s="27">
        <f t="shared" si="90"/>
        <v>28625423.669999998</v>
      </c>
      <c r="K178" s="30"/>
      <c r="L178" s="25">
        <f t="shared" si="85"/>
        <v>-3610567.95</v>
      </c>
      <c r="M178" s="25"/>
      <c r="N178" s="25"/>
      <c r="O178" s="25">
        <f t="shared" si="87"/>
        <v>-3610567.95</v>
      </c>
      <c r="P178" s="803">
        <f>SUMIFS('ERZ - 2015'!Q$10:Q$114,'ERZ - 2015'!$Y$10:$Y$114,$B178)+SUMIFS('ERZ - 2015'!R$10:R$114,'ERZ - 2015'!$Y$10:$Y$114,$B178)</f>
        <v>-1019842.97</v>
      </c>
      <c r="Q178" s="803">
        <f>SUMIFS('ERZ - 2015'!S$10:S$114,'ERZ - 2015'!$Y$10:$Y$114,$B178)+SUMIFS('ERZ - 2015'!T$10:T$114,'ERZ - 2015'!$Y$10:$Y$114,$B178)+SUMIFS('ERZ - 2015'!U$10:U$114,'ERZ - 2015'!$Y$10:$Y$114,$B178)</f>
        <v>22988.69</v>
      </c>
      <c r="R178" s="27">
        <f t="shared" si="88"/>
        <v>-4607422.2299999995</v>
      </c>
      <c r="S178" s="28">
        <f t="shared" si="86"/>
        <v>24018001.439999998</v>
      </c>
    </row>
    <row r="179" spans="1:19" ht="15" x14ac:dyDescent="0.25">
      <c r="A179" s="23">
        <v>47</v>
      </c>
      <c r="B179" s="23">
        <v>1840</v>
      </c>
      <c r="C179" s="24" t="s">
        <v>38</v>
      </c>
      <c r="D179" s="25">
        <f t="shared" si="84"/>
        <v>54793874.770000003</v>
      </c>
      <c r="E179" s="25"/>
      <c r="F179" s="25"/>
      <c r="G179" s="25">
        <f t="shared" si="89"/>
        <v>54793874.770000003</v>
      </c>
      <c r="H179" s="803">
        <f>SUMIFS('ERZ - 2015'!F$10:F$114,'ERZ - 2015'!$Y$10:$Y$114,$B179)+SUMIFS('ERZ - 2015'!G$10:G$114,'ERZ - 2015'!$Y$10:$Y$114,$B179)</f>
        <v>6882411.4299999997</v>
      </c>
      <c r="I179" s="803">
        <f>SUMIFS('ERZ - 2015'!I$10:I$114,'ERZ - 2015'!$Y$10:$Y$114,$B179)+SUMIFS('ERZ - 2015'!J$10:J$114,'ERZ - 2015'!$Y$10:$Y$114,$B179)+SUMIFS('ERZ - 2015'!K$10:K$114,'ERZ - 2015'!$Y$10:$Y$114,$B179)</f>
        <v>-39972.720000000001</v>
      </c>
      <c r="J179" s="27">
        <f t="shared" si="90"/>
        <v>61636313.480000004</v>
      </c>
      <c r="K179" s="30"/>
      <c r="L179" s="25">
        <f t="shared" si="85"/>
        <v>-7038988.8900000006</v>
      </c>
      <c r="M179" s="25"/>
      <c r="N179" s="25"/>
      <c r="O179" s="25">
        <f t="shared" si="87"/>
        <v>-7038988.8900000006</v>
      </c>
      <c r="P179" s="803">
        <f>SUMIFS('ERZ - 2015'!Q$10:Q$114,'ERZ - 2015'!$Y$10:$Y$114,$B179)+SUMIFS('ERZ - 2015'!R$10:R$114,'ERZ - 2015'!$Y$10:$Y$114,$B179)</f>
        <v>-1834628.48</v>
      </c>
      <c r="Q179" s="803">
        <f>SUMIFS('ERZ - 2015'!S$10:S$114,'ERZ - 2015'!$Y$10:$Y$114,$B179)+SUMIFS('ERZ - 2015'!T$10:T$114,'ERZ - 2015'!$Y$10:$Y$114,$B179)+SUMIFS('ERZ - 2015'!U$10:U$114,'ERZ - 2015'!$Y$10:$Y$114,$B179)</f>
        <v>16093.09</v>
      </c>
      <c r="R179" s="27">
        <f t="shared" si="88"/>
        <v>-8857524.2800000012</v>
      </c>
      <c r="S179" s="28">
        <f t="shared" si="86"/>
        <v>52778789.200000003</v>
      </c>
    </row>
    <row r="180" spans="1:19" ht="15" x14ac:dyDescent="0.25">
      <c r="A180" s="23">
        <v>47</v>
      </c>
      <c r="B180" s="23">
        <v>1845</v>
      </c>
      <c r="C180" s="24" t="s">
        <v>39</v>
      </c>
      <c r="D180" s="25">
        <f t="shared" si="84"/>
        <v>184091797.67999998</v>
      </c>
      <c r="E180" s="25"/>
      <c r="F180" s="25"/>
      <c r="G180" s="25">
        <f t="shared" si="89"/>
        <v>184091797.67999998</v>
      </c>
      <c r="H180" s="803">
        <f>SUMIFS('ERZ - 2015'!F$10:F$114,'ERZ - 2015'!$Y$10:$Y$114,$B180)+SUMIFS('ERZ - 2015'!G$10:G$114,'ERZ - 2015'!$Y$10:$Y$114,$B180)</f>
        <v>24017553.949999999</v>
      </c>
      <c r="I180" s="803">
        <f>SUMIFS('ERZ - 2015'!I$10:I$114,'ERZ - 2015'!$Y$10:$Y$114,$B180)+SUMIFS('ERZ - 2015'!J$10:J$114,'ERZ - 2015'!$Y$10:$Y$114,$B180)+SUMIFS('ERZ - 2015'!K$10:K$114,'ERZ - 2015'!$Y$10:$Y$114,$B180)</f>
        <v>-547207.02</v>
      </c>
      <c r="J180" s="27">
        <f t="shared" si="90"/>
        <v>207562144.60999995</v>
      </c>
      <c r="K180" s="30"/>
      <c r="L180" s="25">
        <f t="shared" si="85"/>
        <v>-21878521.66</v>
      </c>
      <c r="M180" s="25"/>
      <c r="N180" s="25"/>
      <c r="O180" s="25">
        <f t="shared" si="87"/>
        <v>-21878521.66</v>
      </c>
      <c r="P180" s="803">
        <f>SUMIFS('ERZ - 2015'!Q$10:Q$114,'ERZ - 2015'!$Y$10:$Y$114,$B180)+SUMIFS('ERZ - 2015'!R$10:R$114,'ERZ - 2015'!$Y$10:$Y$114,$B180)</f>
        <v>-6443238.1699999999</v>
      </c>
      <c r="Q180" s="803">
        <f>SUMIFS('ERZ - 2015'!S$10:S$114,'ERZ - 2015'!$Y$10:$Y$114,$B180)+SUMIFS('ERZ - 2015'!T$10:T$114,'ERZ - 2015'!$Y$10:$Y$114,$B180)+SUMIFS('ERZ - 2015'!U$10:U$114,'ERZ - 2015'!$Y$10:$Y$114,$B180)</f>
        <v>127626.67</v>
      </c>
      <c r="R180" s="27">
        <f t="shared" si="88"/>
        <v>-28194133.159999996</v>
      </c>
      <c r="S180" s="28">
        <f t="shared" si="86"/>
        <v>179368011.44999996</v>
      </c>
    </row>
    <row r="181" spans="1:19" ht="15" x14ac:dyDescent="0.25">
      <c r="A181" s="23">
        <v>47</v>
      </c>
      <c r="B181" s="23">
        <v>1850</v>
      </c>
      <c r="C181" s="24" t="s">
        <v>40</v>
      </c>
      <c r="D181" s="25">
        <f t="shared" si="84"/>
        <v>73768166.309999987</v>
      </c>
      <c r="E181" s="25"/>
      <c r="F181" s="25"/>
      <c r="G181" s="25">
        <f t="shared" si="89"/>
        <v>73768166.309999987</v>
      </c>
      <c r="H181" s="803">
        <f>SUMIFS('ERZ - 2015'!F$10:F$114,'ERZ - 2015'!$Y$10:$Y$114,$B181)+SUMIFS('ERZ - 2015'!G$10:G$114,'ERZ - 2015'!$Y$10:$Y$114,$B181)</f>
        <v>13295471.640000001</v>
      </c>
      <c r="I181" s="803">
        <f>SUMIFS('ERZ - 2015'!I$10:I$114,'ERZ - 2015'!$Y$10:$Y$114,$B181)+SUMIFS('ERZ - 2015'!J$10:J$114,'ERZ - 2015'!$Y$10:$Y$114,$B181)+SUMIFS('ERZ - 2015'!K$10:K$114,'ERZ - 2015'!$Y$10:$Y$114,$B181)</f>
        <v>-645161.02</v>
      </c>
      <c r="J181" s="27">
        <f t="shared" si="90"/>
        <v>86418476.929999992</v>
      </c>
      <c r="K181" s="30"/>
      <c r="L181" s="25">
        <f t="shared" si="85"/>
        <v>-9645021.3699999992</v>
      </c>
      <c r="M181" s="25"/>
      <c r="N181" s="25"/>
      <c r="O181" s="25">
        <f t="shared" si="87"/>
        <v>-9645021.3699999992</v>
      </c>
      <c r="P181" s="803">
        <f>SUMIFS('ERZ - 2015'!Q$10:Q$114,'ERZ - 2015'!$Y$10:$Y$114,$B181)+SUMIFS('ERZ - 2015'!R$10:R$114,'ERZ - 2015'!$Y$10:$Y$114,$B181)</f>
        <v>-2775440.2300000004</v>
      </c>
      <c r="Q181" s="803">
        <f>SUMIFS('ERZ - 2015'!S$10:S$114,'ERZ - 2015'!$Y$10:$Y$114,$B181)+SUMIFS('ERZ - 2015'!T$10:T$114,'ERZ - 2015'!$Y$10:$Y$114,$B181)+SUMIFS('ERZ - 2015'!U$10:U$114,'ERZ - 2015'!$Y$10:$Y$114,$B181)</f>
        <v>141912.34</v>
      </c>
      <c r="R181" s="27">
        <f t="shared" si="88"/>
        <v>-12278549.26</v>
      </c>
      <c r="S181" s="28">
        <f t="shared" si="86"/>
        <v>74139927.669999987</v>
      </c>
    </row>
    <row r="182" spans="1:19" ht="15" x14ac:dyDescent="0.25">
      <c r="A182" s="23">
        <v>47</v>
      </c>
      <c r="B182" s="23">
        <v>1855</v>
      </c>
      <c r="C182" s="24" t="s">
        <v>41</v>
      </c>
      <c r="D182" s="25">
        <f t="shared" si="84"/>
        <v>0</v>
      </c>
      <c r="E182" s="25"/>
      <c r="F182" s="25"/>
      <c r="G182" s="25">
        <f t="shared" si="89"/>
        <v>0</v>
      </c>
      <c r="H182" s="803">
        <f>SUMIFS('ERZ - 2015'!F$10:F$114,'ERZ - 2015'!$Y$10:$Y$114,$B182)+SUMIFS('ERZ - 2015'!G$10:G$114,'ERZ - 2015'!$Y$10:$Y$114,$B182)</f>
        <v>0</v>
      </c>
      <c r="I182" s="803">
        <f>SUMIFS('ERZ - 2015'!I$10:I$114,'ERZ - 2015'!$Y$10:$Y$114,$B182)+SUMIFS('ERZ - 2015'!J$10:J$114,'ERZ - 2015'!$Y$10:$Y$114,$B182)+SUMIFS('ERZ - 2015'!K$10:K$114,'ERZ - 2015'!$Y$10:$Y$114,$B182)</f>
        <v>0</v>
      </c>
      <c r="J182" s="27">
        <f t="shared" si="90"/>
        <v>0</v>
      </c>
      <c r="K182" s="30"/>
      <c r="L182" s="25">
        <f t="shared" si="85"/>
        <v>0</v>
      </c>
      <c r="M182" s="25"/>
      <c r="N182" s="25"/>
      <c r="O182" s="25">
        <f t="shared" si="87"/>
        <v>0</v>
      </c>
      <c r="P182" s="803">
        <f>SUMIFS('ERZ - 2015'!Q$10:Q$114,'ERZ - 2015'!$Y$10:$Y$114,$B182)+SUMIFS('ERZ - 2015'!R$10:R$114,'ERZ - 2015'!$Y$10:$Y$114,$B182)</f>
        <v>0</v>
      </c>
      <c r="Q182" s="803">
        <f>SUMIFS('ERZ - 2015'!S$10:S$114,'ERZ - 2015'!$Y$10:$Y$114,$B182)+SUMIFS('ERZ - 2015'!T$10:T$114,'ERZ - 2015'!$Y$10:$Y$114,$B182)+SUMIFS('ERZ - 2015'!U$10:U$114,'ERZ - 2015'!$Y$10:$Y$114,$B182)</f>
        <v>0</v>
      </c>
      <c r="R182" s="27">
        <f t="shared" si="88"/>
        <v>0</v>
      </c>
      <c r="S182" s="28">
        <f t="shared" si="86"/>
        <v>0</v>
      </c>
    </row>
    <row r="183" spans="1:19" ht="15" x14ac:dyDescent="0.25">
      <c r="A183" s="23">
        <v>47</v>
      </c>
      <c r="B183" s="23">
        <v>1860</v>
      </c>
      <c r="C183" s="24" t="s">
        <v>42</v>
      </c>
      <c r="D183" s="25">
        <f t="shared" si="84"/>
        <v>48456225.649999999</v>
      </c>
      <c r="E183" s="25"/>
      <c r="F183" s="25"/>
      <c r="G183" s="25">
        <f t="shared" si="89"/>
        <v>48456225.649999999</v>
      </c>
      <c r="H183" s="803">
        <f>SUMIFS('ERZ - 2015'!F$10:F$114,'ERZ - 2015'!$Y$10:$Y$114,$B183)+SUMIFS('ERZ - 2015'!G$10:G$114,'ERZ - 2015'!$Y$10:$Y$114,$B183)</f>
        <v>4402734.99</v>
      </c>
      <c r="I183" s="803">
        <f>SUMIFS('ERZ - 2015'!I$10:I$114,'ERZ - 2015'!$Y$10:$Y$114,$B183)+SUMIFS('ERZ - 2015'!J$10:J$114,'ERZ - 2015'!$Y$10:$Y$114,$B183)+SUMIFS('ERZ - 2015'!K$10:K$114,'ERZ - 2015'!$Y$10:$Y$114,$B183)</f>
        <v>-163626.79</v>
      </c>
      <c r="J183" s="27">
        <f t="shared" si="90"/>
        <v>52695333.850000001</v>
      </c>
      <c r="K183" s="30"/>
      <c r="L183" s="25">
        <f t="shared" si="85"/>
        <v>-11238028.699999999</v>
      </c>
      <c r="M183" s="25"/>
      <c r="N183" s="25"/>
      <c r="O183" s="25">
        <f t="shared" si="87"/>
        <v>-11238028.699999999</v>
      </c>
      <c r="P183" s="803">
        <f>SUMIFS('ERZ - 2015'!Q$10:Q$114,'ERZ - 2015'!$Y$10:$Y$114,$B183)+SUMIFS('ERZ - 2015'!R$10:R$114,'ERZ - 2015'!$Y$10:$Y$114,$B183)</f>
        <v>-3318817.8300000005</v>
      </c>
      <c r="Q183" s="803">
        <f>SUMIFS('ERZ - 2015'!S$10:S$114,'ERZ - 2015'!$Y$10:$Y$114,$B183)+SUMIFS('ERZ - 2015'!T$10:T$114,'ERZ - 2015'!$Y$10:$Y$114,$B183)+SUMIFS('ERZ - 2015'!U$10:U$114,'ERZ - 2015'!$Y$10:$Y$114,$B183)</f>
        <v>44792.58</v>
      </c>
      <c r="R183" s="27">
        <f t="shared" si="88"/>
        <v>-14512053.949999999</v>
      </c>
      <c r="S183" s="28">
        <f t="shared" si="86"/>
        <v>38183279.900000006</v>
      </c>
    </row>
    <row r="184" spans="1:19" ht="15" x14ac:dyDescent="0.25">
      <c r="A184" s="46">
        <v>47</v>
      </c>
      <c r="B184" s="46">
        <v>1865</v>
      </c>
      <c r="C184" s="47" t="s">
        <v>43</v>
      </c>
      <c r="D184" s="25">
        <f t="shared" si="84"/>
        <v>0</v>
      </c>
      <c r="E184" s="25"/>
      <c r="F184" s="25"/>
      <c r="G184" s="25"/>
      <c r="H184" s="803">
        <f>SUMIFS('ERZ - 2015'!F$10:F$114,'ERZ - 2015'!$Y$10:$Y$114,$B184)+SUMIFS('ERZ - 2015'!G$10:G$114,'ERZ - 2015'!$Y$10:$Y$114,$B184)</f>
        <v>0</v>
      </c>
      <c r="I184" s="803">
        <f>SUMIFS('ERZ - 2015'!I$10:I$114,'ERZ - 2015'!$Y$10:$Y$114,$B184)+SUMIFS('ERZ - 2015'!J$10:J$114,'ERZ - 2015'!$Y$10:$Y$114,$B184)+SUMIFS('ERZ - 2015'!K$10:K$114,'ERZ - 2015'!$Y$10:$Y$114,$B184)</f>
        <v>0</v>
      </c>
      <c r="J184" s="27">
        <f t="shared" si="90"/>
        <v>0</v>
      </c>
      <c r="K184" s="30"/>
      <c r="L184" s="25">
        <f t="shared" si="85"/>
        <v>0</v>
      </c>
      <c r="M184" s="45"/>
      <c r="N184" s="45"/>
      <c r="O184" s="45">
        <f t="shared" si="87"/>
        <v>0</v>
      </c>
      <c r="P184" s="803">
        <f>SUMIFS('ERZ - 2015'!Q$10:Q$114,'ERZ - 2015'!$Y$10:$Y$114,$B184)+SUMIFS('ERZ - 2015'!R$10:R$114,'ERZ - 2015'!$Y$10:$Y$114,$B184)</f>
        <v>0</v>
      </c>
      <c r="Q184" s="803">
        <f>SUMIFS('ERZ - 2015'!S$10:S$114,'ERZ - 2015'!$Y$10:$Y$114,$B184)+SUMIFS('ERZ - 2015'!T$10:T$114,'ERZ - 2015'!$Y$10:$Y$114,$B184)+SUMIFS('ERZ - 2015'!U$10:U$114,'ERZ - 2015'!$Y$10:$Y$114,$B184)</f>
        <v>0</v>
      </c>
      <c r="R184" s="27">
        <f t="shared" si="88"/>
        <v>0</v>
      </c>
      <c r="S184" s="28">
        <f t="shared" si="86"/>
        <v>0</v>
      </c>
    </row>
    <row r="185" spans="1:19" ht="15" x14ac:dyDescent="0.25">
      <c r="A185" s="23">
        <v>47</v>
      </c>
      <c r="B185" s="23">
        <v>1875</v>
      </c>
      <c r="C185" s="24" t="s">
        <v>44</v>
      </c>
      <c r="D185" s="25">
        <f t="shared" si="84"/>
        <v>0</v>
      </c>
      <c r="E185" s="25"/>
      <c r="F185" s="25"/>
      <c r="G185" s="25">
        <f t="shared" ref="G185:G212" si="91">SUM(D185:F185)</f>
        <v>0</v>
      </c>
      <c r="H185" s="803">
        <f>SUMIFS('ERZ - 2015'!F$10:F$114,'ERZ - 2015'!$Y$10:$Y$114,$B185)+SUMIFS('ERZ - 2015'!G$10:G$114,'ERZ - 2015'!$Y$10:$Y$114,$B185)</f>
        <v>0</v>
      </c>
      <c r="I185" s="803">
        <f>SUMIFS('ERZ - 2015'!I$10:I$114,'ERZ - 2015'!$Y$10:$Y$114,$B185)+SUMIFS('ERZ - 2015'!J$10:J$114,'ERZ - 2015'!$Y$10:$Y$114,$B185)+SUMIFS('ERZ - 2015'!K$10:K$114,'ERZ - 2015'!$Y$10:$Y$114,$B185)</f>
        <v>0</v>
      </c>
      <c r="J185" s="27">
        <f t="shared" si="90"/>
        <v>0</v>
      </c>
      <c r="K185" s="30"/>
      <c r="L185" s="25">
        <f t="shared" si="85"/>
        <v>0</v>
      </c>
      <c r="M185" s="25"/>
      <c r="N185" s="25"/>
      <c r="O185" s="25">
        <f t="shared" si="87"/>
        <v>0</v>
      </c>
      <c r="P185" s="803">
        <f>SUMIFS('ERZ - 2015'!Q$10:Q$114,'ERZ - 2015'!$Y$10:$Y$114,$B185)+SUMIFS('ERZ - 2015'!R$10:R$114,'ERZ - 2015'!$Y$10:$Y$114,$B185)</f>
        <v>0</v>
      </c>
      <c r="Q185" s="803">
        <f>SUMIFS('ERZ - 2015'!S$10:S$114,'ERZ - 2015'!$Y$10:$Y$114,$B185)+SUMIFS('ERZ - 2015'!T$10:T$114,'ERZ - 2015'!$Y$10:$Y$114,$B185)+SUMIFS('ERZ - 2015'!U$10:U$114,'ERZ - 2015'!$Y$10:$Y$114,$B185)</f>
        <v>0</v>
      </c>
      <c r="R185" s="27">
        <f t="shared" si="88"/>
        <v>0</v>
      </c>
      <c r="S185" s="28">
        <f t="shared" si="86"/>
        <v>0</v>
      </c>
    </row>
    <row r="186" spans="1:19" ht="15" x14ac:dyDescent="0.25">
      <c r="A186" s="23" t="s">
        <v>29</v>
      </c>
      <c r="B186" s="23">
        <v>1905</v>
      </c>
      <c r="C186" s="24" t="s">
        <v>30</v>
      </c>
      <c r="D186" s="25">
        <f t="shared" si="84"/>
        <v>0</v>
      </c>
      <c r="E186" s="25"/>
      <c r="F186" s="25"/>
      <c r="G186" s="25">
        <f t="shared" si="91"/>
        <v>0</v>
      </c>
      <c r="H186" s="803">
        <f>SUMIFS('ERZ - 2015'!F$10:F$114,'ERZ - 2015'!$Y$10:$Y$114,$B186)+SUMIFS('ERZ - 2015'!G$10:G$114,'ERZ - 2015'!$Y$10:$Y$114,$B186)</f>
        <v>0</v>
      </c>
      <c r="I186" s="803">
        <f>SUMIFS('ERZ - 2015'!I$10:I$114,'ERZ - 2015'!$Y$10:$Y$114,$B186)+SUMIFS('ERZ - 2015'!J$10:J$114,'ERZ - 2015'!$Y$10:$Y$114,$B186)+SUMIFS('ERZ - 2015'!K$10:K$114,'ERZ - 2015'!$Y$10:$Y$114,$B186)</f>
        <v>0</v>
      </c>
      <c r="J186" s="27">
        <f t="shared" si="90"/>
        <v>0</v>
      </c>
      <c r="K186" s="30"/>
      <c r="L186" s="25">
        <f t="shared" si="85"/>
        <v>0</v>
      </c>
      <c r="M186" s="25"/>
      <c r="N186" s="25"/>
      <c r="O186" s="25">
        <f t="shared" si="87"/>
        <v>0</v>
      </c>
      <c r="P186" s="803">
        <f>SUMIFS('ERZ - 2015'!Q$10:Q$114,'ERZ - 2015'!$Y$10:$Y$114,$B186)+SUMIFS('ERZ - 2015'!R$10:R$114,'ERZ - 2015'!$Y$10:$Y$114,$B186)</f>
        <v>0</v>
      </c>
      <c r="Q186" s="803">
        <f>SUMIFS('ERZ - 2015'!S$10:S$114,'ERZ - 2015'!$Y$10:$Y$114,$B186)+SUMIFS('ERZ - 2015'!T$10:T$114,'ERZ - 2015'!$Y$10:$Y$114,$B186)+SUMIFS('ERZ - 2015'!U$10:U$114,'ERZ - 2015'!$Y$10:$Y$114,$B186)</f>
        <v>0</v>
      </c>
      <c r="R186" s="27">
        <f t="shared" si="88"/>
        <v>0</v>
      </c>
      <c r="S186" s="28">
        <f t="shared" si="86"/>
        <v>0</v>
      </c>
    </row>
    <row r="187" spans="1:19" ht="15" x14ac:dyDescent="0.25">
      <c r="A187" s="23">
        <v>47</v>
      </c>
      <c r="B187" s="23">
        <v>1908</v>
      </c>
      <c r="C187" s="24" t="s">
        <v>45</v>
      </c>
      <c r="D187" s="25">
        <f t="shared" si="84"/>
        <v>0</v>
      </c>
      <c r="E187" s="25"/>
      <c r="F187" s="25"/>
      <c r="G187" s="25">
        <f t="shared" si="91"/>
        <v>0</v>
      </c>
      <c r="H187" s="803">
        <f>SUMIFS('ERZ - 2015'!F$10:F$114,'ERZ - 2015'!$Y$10:$Y$114,$B187)+SUMIFS('ERZ - 2015'!G$10:G$114,'ERZ - 2015'!$Y$10:$Y$114,$B187)</f>
        <v>0</v>
      </c>
      <c r="I187" s="803">
        <f>SUMIFS('ERZ - 2015'!I$10:I$114,'ERZ - 2015'!$Y$10:$Y$114,$B187)+SUMIFS('ERZ - 2015'!J$10:J$114,'ERZ - 2015'!$Y$10:$Y$114,$B187)+SUMIFS('ERZ - 2015'!K$10:K$114,'ERZ - 2015'!$Y$10:$Y$114,$B187)</f>
        <v>0</v>
      </c>
      <c r="J187" s="27">
        <f t="shared" si="90"/>
        <v>0</v>
      </c>
      <c r="K187" s="30"/>
      <c r="L187" s="25">
        <f t="shared" si="85"/>
        <v>0</v>
      </c>
      <c r="M187" s="25"/>
      <c r="N187" s="25"/>
      <c r="O187" s="25">
        <f t="shared" si="87"/>
        <v>0</v>
      </c>
      <c r="P187" s="803">
        <f>SUMIFS('ERZ - 2015'!Q$10:Q$114,'ERZ - 2015'!$Y$10:$Y$114,$B187)+SUMIFS('ERZ - 2015'!R$10:R$114,'ERZ - 2015'!$Y$10:$Y$114,$B187)</f>
        <v>0</v>
      </c>
      <c r="Q187" s="803">
        <f>SUMIFS('ERZ - 2015'!S$10:S$114,'ERZ - 2015'!$Y$10:$Y$114,$B187)+SUMIFS('ERZ - 2015'!T$10:T$114,'ERZ - 2015'!$Y$10:$Y$114,$B187)+SUMIFS('ERZ - 2015'!U$10:U$114,'ERZ - 2015'!$Y$10:$Y$114,$B187)</f>
        <v>0</v>
      </c>
      <c r="R187" s="27">
        <f t="shared" si="88"/>
        <v>0</v>
      </c>
      <c r="S187" s="28">
        <f t="shared" si="86"/>
        <v>0</v>
      </c>
    </row>
    <row r="188" spans="1:19" ht="15" x14ac:dyDescent="0.25">
      <c r="A188" s="23">
        <v>13</v>
      </c>
      <c r="B188" s="23">
        <v>1910</v>
      </c>
      <c r="C188" s="24" t="s">
        <v>32</v>
      </c>
      <c r="D188" s="25">
        <f t="shared" si="84"/>
        <v>0</v>
      </c>
      <c r="E188" s="25"/>
      <c r="F188" s="25"/>
      <c r="G188" s="25">
        <f t="shared" si="91"/>
        <v>0</v>
      </c>
      <c r="H188" s="803">
        <f>SUMIFS('ERZ - 2015'!F$10:F$114,'ERZ - 2015'!$Y$10:$Y$114,$B188)+SUMIFS('ERZ - 2015'!G$10:G$114,'ERZ - 2015'!$Y$10:$Y$114,$B188)</f>
        <v>0</v>
      </c>
      <c r="I188" s="803">
        <f>SUMIFS('ERZ - 2015'!I$10:I$114,'ERZ - 2015'!$Y$10:$Y$114,$B188)+SUMIFS('ERZ - 2015'!J$10:J$114,'ERZ - 2015'!$Y$10:$Y$114,$B188)+SUMIFS('ERZ - 2015'!K$10:K$114,'ERZ - 2015'!$Y$10:$Y$114,$B188)</f>
        <v>0</v>
      </c>
      <c r="J188" s="27">
        <f t="shared" si="90"/>
        <v>0</v>
      </c>
      <c r="K188" s="30"/>
      <c r="L188" s="25">
        <f t="shared" si="85"/>
        <v>0</v>
      </c>
      <c r="M188" s="25"/>
      <c r="N188" s="25"/>
      <c r="O188" s="25">
        <f t="shared" si="87"/>
        <v>0</v>
      </c>
      <c r="P188" s="803">
        <f>SUMIFS('ERZ - 2015'!Q$10:Q$114,'ERZ - 2015'!$Y$10:$Y$114,$B188)+SUMIFS('ERZ - 2015'!R$10:R$114,'ERZ - 2015'!$Y$10:$Y$114,$B188)</f>
        <v>0</v>
      </c>
      <c r="Q188" s="803">
        <f>SUMIFS('ERZ - 2015'!S$10:S$114,'ERZ - 2015'!$Y$10:$Y$114,$B188)+SUMIFS('ERZ - 2015'!T$10:T$114,'ERZ - 2015'!$Y$10:$Y$114,$B188)+SUMIFS('ERZ - 2015'!U$10:U$114,'ERZ - 2015'!$Y$10:$Y$114,$B188)</f>
        <v>0</v>
      </c>
      <c r="R188" s="27">
        <f t="shared" si="88"/>
        <v>0</v>
      </c>
      <c r="S188" s="28">
        <f t="shared" si="86"/>
        <v>0</v>
      </c>
    </row>
    <row r="189" spans="1:19" ht="15" x14ac:dyDescent="0.25">
      <c r="A189" s="23">
        <v>8</v>
      </c>
      <c r="B189" s="23">
        <v>1915</v>
      </c>
      <c r="C189" s="24" t="s">
        <v>46</v>
      </c>
      <c r="D189" s="25">
        <f t="shared" si="84"/>
        <v>6006299.8199999994</v>
      </c>
      <c r="E189" s="25"/>
      <c r="F189" s="25"/>
      <c r="G189" s="25">
        <f t="shared" si="91"/>
        <v>6006299.8199999994</v>
      </c>
      <c r="H189" s="803">
        <f>SUMIFS('ERZ - 2015'!F$10:F$114,'ERZ - 2015'!$Y$10:$Y$114,$B189)+SUMIFS('ERZ - 2015'!G$10:G$114,'ERZ - 2015'!$Y$10:$Y$114,$B189)</f>
        <v>308423.28000000003</v>
      </c>
      <c r="I189" s="803">
        <f>SUMIFS('ERZ - 2015'!I$10:I$114,'ERZ - 2015'!$Y$10:$Y$114,$B189)+SUMIFS('ERZ - 2015'!J$10:J$114,'ERZ - 2015'!$Y$10:$Y$114,$B189)+SUMIFS('ERZ - 2015'!K$10:K$114,'ERZ - 2015'!$Y$10:$Y$114,$B189)</f>
        <v>-597364.32000000007</v>
      </c>
      <c r="J189" s="27">
        <f t="shared" si="90"/>
        <v>5717358.7799999993</v>
      </c>
      <c r="K189" s="30"/>
      <c r="L189" s="25">
        <f t="shared" si="85"/>
        <v>-2695350.6</v>
      </c>
      <c r="M189" s="25"/>
      <c r="N189" s="25"/>
      <c r="O189" s="25">
        <f t="shared" si="87"/>
        <v>-2695350.6</v>
      </c>
      <c r="P189" s="803">
        <f>SUMIFS('ERZ - 2015'!Q$10:Q$114,'ERZ - 2015'!$Y$10:$Y$114,$B189)+SUMIFS('ERZ - 2015'!R$10:R$114,'ERZ - 2015'!$Y$10:$Y$114,$B189)</f>
        <v>-736293.88000000012</v>
      </c>
      <c r="Q189" s="803">
        <f>SUMIFS('ERZ - 2015'!S$10:S$114,'ERZ - 2015'!$Y$10:$Y$114,$B189)+SUMIFS('ERZ - 2015'!T$10:T$114,'ERZ - 2015'!$Y$10:$Y$114,$B189)+SUMIFS('ERZ - 2015'!U$10:U$114,'ERZ - 2015'!$Y$10:$Y$114,$B189)</f>
        <v>597364.31999999995</v>
      </c>
      <c r="R189" s="27">
        <f t="shared" si="88"/>
        <v>-2834280.1600000006</v>
      </c>
      <c r="S189" s="28">
        <f t="shared" si="86"/>
        <v>2883078.6199999987</v>
      </c>
    </row>
    <row r="190" spans="1:19" ht="15" x14ac:dyDescent="0.25">
      <c r="A190" s="23">
        <v>10</v>
      </c>
      <c r="B190" s="23">
        <v>1920</v>
      </c>
      <c r="C190" s="24" t="s">
        <v>47</v>
      </c>
      <c r="D190" s="25">
        <f t="shared" si="84"/>
        <v>5547668.2599999988</v>
      </c>
      <c r="E190" s="25"/>
      <c r="F190" s="25"/>
      <c r="G190" s="25">
        <f t="shared" si="91"/>
        <v>5547668.2599999988</v>
      </c>
      <c r="H190" s="803">
        <f>SUMIFS('ERZ - 2015'!F$10:F$114,'ERZ - 2015'!$Y$10:$Y$114,$B190)+SUMIFS('ERZ - 2015'!G$10:G$114,'ERZ - 2015'!$Y$10:$Y$114,$B190)</f>
        <v>1704490.92</v>
      </c>
      <c r="I190" s="803">
        <f>SUMIFS('ERZ - 2015'!I$10:I$114,'ERZ - 2015'!$Y$10:$Y$114,$B190)+SUMIFS('ERZ - 2015'!J$10:J$114,'ERZ - 2015'!$Y$10:$Y$114,$B190)+SUMIFS('ERZ - 2015'!K$10:K$114,'ERZ - 2015'!$Y$10:$Y$114,$B190)</f>
        <v>-1265299.1000000001</v>
      </c>
      <c r="J190" s="27">
        <f t="shared" si="90"/>
        <v>5986860.0799999982</v>
      </c>
      <c r="K190" s="30"/>
      <c r="L190" s="25">
        <f t="shared" si="85"/>
        <v>-3133830.9699999997</v>
      </c>
      <c r="M190" s="25"/>
      <c r="N190" s="25"/>
      <c r="O190" s="25">
        <f t="shared" si="87"/>
        <v>-3133830.9699999997</v>
      </c>
      <c r="P190" s="803">
        <f>SUMIFS('ERZ - 2015'!Q$10:Q$114,'ERZ - 2015'!$Y$10:$Y$114,$B190)+SUMIFS('ERZ - 2015'!R$10:R$114,'ERZ - 2015'!$Y$10:$Y$114,$B190)</f>
        <v>-1230139.19</v>
      </c>
      <c r="Q190" s="803">
        <f>SUMIFS('ERZ - 2015'!S$10:S$114,'ERZ - 2015'!$Y$10:$Y$114,$B190)+SUMIFS('ERZ - 2015'!T$10:T$114,'ERZ - 2015'!$Y$10:$Y$114,$B190)+SUMIFS('ERZ - 2015'!U$10:U$114,'ERZ - 2015'!$Y$10:$Y$114,$B190)</f>
        <v>1265299.1000000001</v>
      </c>
      <c r="R190" s="27">
        <f t="shared" si="88"/>
        <v>-3098671.06</v>
      </c>
      <c r="S190" s="28">
        <f t="shared" si="86"/>
        <v>2888189.0199999982</v>
      </c>
    </row>
    <row r="191" spans="1:19" ht="15" x14ac:dyDescent="0.25">
      <c r="A191" s="23">
        <v>10</v>
      </c>
      <c r="B191" s="23">
        <v>1930</v>
      </c>
      <c r="C191" s="24" t="s">
        <v>48</v>
      </c>
      <c r="D191" s="25">
        <f t="shared" si="84"/>
        <v>11097499.800000003</v>
      </c>
      <c r="E191" s="25"/>
      <c r="F191" s="25"/>
      <c r="G191" s="25">
        <f t="shared" si="91"/>
        <v>11097499.800000003</v>
      </c>
      <c r="H191" s="803">
        <f>SUMIFS('ERZ - 2015'!F$10:F$114,'ERZ - 2015'!$Y$10:$Y$114,$B191)+SUMIFS('ERZ - 2015'!G$10:G$114,'ERZ - 2015'!$Y$10:$Y$114,$B191)</f>
        <v>2458448.0699999994</v>
      </c>
      <c r="I191" s="803">
        <f>SUMIFS('ERZ - 2015'!I$10:I$114,'ERZ - 2015'!$Y$10:$Y$114,$B191)+SUMIFS('ERZ - 2015'!J$10:J$114,'ERZ - 2015'!$Y$10:$Y$114,$B191)+SUMIFS('ERZ - 2015'!K$10:K$114,'ERZ - 2015'!$Y$10:$Y$114,$B191)</f>
        <v>-150251.26</v>
      </c>
      <c r="J191" s="27">
        <f t="shared" si="90"/>
        <v>13405696.610000001</v>
      </c>
      <c r="K191" s="30"/>
      <c r="L191" s="25">
        <f t="shared" si="85"/>
        <v>-4745678.4799999995</v>
      </c>
      <c r="M191" s="25"/>
      <c r="N191" s="25"/>
      <c r="O191" s="25">
        <f t="shared" si="87"/>
        <v>-4745678.4799999995</v>
      </c>
      <c r="P191" s="803">
        <f>SUMIFS('ERZ - 2015'!Q$10:Q$114,'ERZ - 2015'!$Y$10:$Y$114,$B191)+SUMIFS('ERZ - 2015'!R$10:R$114,'ERZ - 2015'!$Y$10:$Y$114,$B191)</f>
        <v>-1501341.5999999999</v>
      </c>
      <c r="Q191" s="803">
        <f>SUMIFS('ERZ - 2015'!S$10:S$114,'ERZ - 2015'!$Y$10:$Y$114,$B191)+SUMIFS('ERZ - 2015'!T$10:T$114,'ERZ - 2015'!$Y$10:$Y$114,$B191)+SUMIFS('ERZ - 2015'!U$10:U$114,'ERZ - 2015'!$Y$10:$Y$114,$B191)</f>
        <v>115439.08</v>
      </c>
      <c r="R191" s="27">
        <f t="shared" si="88"/>
        <v>-6131580.9999999991</v>
      </c>
      <c r="S191" s="28">
        <f t="shared" si="86"/>
        <v>7274115.6100000022</v>
      </c>
    </row>
    <row r="192" spans="1:19" ht="15" x14ac:dyDescent="0.25">
      <c r="A192" s="23">
        <v>8</v>
      </c>
      <c r="B192" s="23">
        <v>1935</v>
      </c>
      <c r="C192" s="24" t="s">
        <v>49</v>
      </c>
      <c r="D192" s="25">
        <f t="shared" si="84"/>
        <v>0</v>
      </c>
      <c r="E192" s="25"/>
      <c r="F192" s="25"/>
      <c r="G192" s="25">
        <f t="shared" si="91"/>
        <v>0</v>
      </c>
      <c r="H192" s="803">
        <f>SUMIFS('ERZ - 2015'!F$10:F$114,'ERZ - 2015'!$Y$10:$Y$114,$B192)+SUMIFS('ERZ - 2015'!G$10:G$114,'ERZ - 2015'!$Y$10:$Y$114,$B192)</f>
        <v>0</v>
      </c>
      <c r="I192" s="803">
        <f>SUMIFS('ERZ - 2015'!I$10:I$114,'ERZ - 2015'!$Y$10:$Y$114,$B192)+SUMIFS('ERZ - 2015'!J$10:J$114,'ERZ - 2015'!$Y$10:$Y$114,$B192)+SUMIFS('ERZ - 2015'!K$10:K$114,'ERZ - 2015'!$Y$10:$Y$114,$B192)</f>
        <v>0</v>
      </c>
      <c r="J192" s="27">
        <f t="shared" si="90"/>
        <v>0</v>
      </c>
      <c r="K192" s="30"/>
      <c r="L192" s="25">
        <f t="shared" si="85"/>
        <v>0</v>
      </c>
      <c r="M192" s="25"/>
      <c r="N192" s="25"/>
      <c r="O192" s="25">
        <f t="shared" si="87"/>
        <v>0</v>
      </c>
      <c r="P192" s="803">
        <f>SUMIFS('ERZ - 2015'!Q$10:Q$114,'ERZ - 2015'!$Y$10:$Y$114,$B192)+SUMIFS('ERZ - 2015'!R$10:R$114,'ERZ - 2015'!$Y$10:$Y$114,$B192)</f>
        <v>0</v>
      </c>
      <c r="Q192" s="803">
        <f>SUMIFS('ERZ - 2015'!S$10:S$114,'ERZ - 2015'!$Y$10:$Y$114,$B192)+SUMIFS('ERZ - 2015'!T$10:T$114,'ERZ - 2015'!$Y$10:$Y$114,$B192)+SUMIFS('ERZ - 2015'!U$10:U$114,'ERZ - 2015'!$Y$10:$Y$114,$B192)</f>
        <v>0</v>
      </c>
      <c r="R192" s="27">
        <f t="shared" si="88"/>
        <v>0</v>
      </c>
      <c r="S192" s="28">
        <f t="shared" si="86"/>
        <v>0</v>
      </c>
    </row>
    <row r="193" spans="1:19" ht="15" x14ac:dyDescent="0.25">
      <c r="A193" s="23">
        <v>8</v>
      </c>
      <c r="B193" s="23">
        <v>1940</v>
      </c>
      <c r="C193" s="24" t="s">
        <v>50</v>
      </c>
      <c r="D193" s="25">
        <f t="shared" si="84"/>
        <v>1602210.2500000002</v>
      </c>
      <c r="E193" s="25"/>
      <c r="F193" s="25"/>
      <c r="G193" s="25">
        <f t="shared" si="91"/>
        <v>1602210.2500000002</v>
      </c>
      <c r="H193" s="803">
        <f>SUMIFS('ERZ - 2015'!F$10:F$114,'ERZ - 2015'!$Y$10:$Y$114,$B193)+SUMIFS('ERZ - 2015'!G$10:G$114,'ERZ - 2015'!$Y$10:$Y$114,$B193)</f>
        <v>256510.12</v>
      </c>
      <c r="I193" s="803">
        <f>SUMIFS('ERZ - 2015'!I$10:I$114,'ERZ - 2015'!$Y$10:$Y$114,$B193)+SUMIFS('ERZ - 2015'!J$10:J$114,'ERZ - 2015'!$Y$10:$Y$114,$B193)+SUMIFS('ERZ - 2015'!K$10:K$114,'ERZ - 2015'!$Y$10:$Y$114,$B193)</f>
        <v>-99962.25</v>
      </c>
      <c r="J193" s="27">
        <f t="shared" si="90"/>
        <v>1758758.12</v>
      </c>
      <c r="K193" s="30"/>
      <c r="L193" s="25">
        <f t="shared" si="85"/>
        <v>-664979.34</v>
      </c>
      <c r="M193" s="25"/>
      <c r="N193" s="25"/>
      <c r="O193" s="25">
        <f t="shared" si="87"/>
        <v>-664979.34</v>
      </c>
      <c r="P193" s="803">
        <f>SUMIFS('ERZ - 2015'!Q$10:Q$114,'ERZ - 2015'!$Y$10:$Y$114,$B193)+SUMIFS('ERZ - 2015'!R$10:R$114,'ERZ - 2015'!$Y$10:$Y$114,$B193)</f>
        <v>-200843.21000000002</v>
      </c>
      <c r="Q193" s="803">
        <f>SUMIFS('ERZ - 2015'!S$10:S$114,'ERZ - 2015'!$Y$10:$Y$114,$B193)+SUMIFS('ERZ - 2015'!T$10:T$114,'ERZ - 2015'!$Y$10:$Y$114,$B193)+SUMIFS('ERZ - 2015'!U$10:U$114,'ERZ - 2015'!$Y$10:$Y$114,$B193)</f>
        <v>99962.25</v>
      </c>
      <c r="R193" s="27">
        <f t="shared" si="88"/>
        <v>-765860.3</v>
      </c>
      <c r="S193" s="28">
        <f t="shared" si="86"/>
        <v>992897.82000000007</v>
      </c>
    </row>
    <row r="194" spans="1:19" ht="15" x14ac:dyDescent="0.25">
      <c r="A194" s="23">
        <v>8</v>
      </c>
      <c r="B194" s="23">
        <v>1945</v>
      </c>
      <c r="C194" s="24" t="s">
        <v>51</v>
      </c>
      <c r="D194" s="25">
        <f t="shared" si="84"/>
        <v>0</v>
      </c>
      <c r="E194" s="25"/>
      <c r="F194" s="25"/>
      <c r="G194" s="25">
        <f t="shared" si="91"/>
        <v>0</v>
      </c>
      <c r="H194" s="803">
        <f>SUMIFS('ERZ - 2015'!F$10:F$114,'ERZ - 2015'!$Y$10:$Y$114,$B194)+SUMIFS('ERZ - 2015'!G$10:G$114,'ERZ - 2015'!$Y$10:$Y$114,$B194)</f>
        <v>0</v>
      </c>
      <c r="I194" s="803">
        <f>SUMIFS('ERZ - 2015'!I$10:I$114,'ERZ - 2015'!$Y$10:$Y$114,$B194)+SUMIFS('ERZ - 2015'!J$10:J$114,'ERZ - 2015'!$Y$10:$Y$114,$B194)+SUMIFS('ERZ - 2015'!K$10:K$114,'ERZ - 2015'!$Y$10:$Y$114,$B194)</f>
        <v>0</v>
      </c>
      <c r="J194" s="27">
        <f t="shared" si="90"/>
        <v>0</v>
      </c>
      <c r="K194" s="30"/>
      <c r="L194" s="25">
        <f t="shared" si="85"/>
        <v>0</v>
      </c>
      <c r="M194" s="25"/>
      <c r="N194" s="25"/>
      <c r="O194" s="25">
        <f t="shared" si="87"/>
        <v>0</v>
      </c>
      <c r="P194" s="803">
        <f>SUMIFS('ERZ - 2015'!Q$10:Q$114,'ERZ - 2015'!$Y$10:$Y$114,$B194)+SUMIFS('ERZ - 2015'!R$10:R$114,'ERZ - 2015'!$Y$10:$Y$114,$B194)</f>
        <v>0</v>
      </c>
      <c r="Q194" s="803">
        <f>SUMIFS('ERZ - 2015'!S$10:S$114,'ERZ - 2015'!$Y$10:$Y$114,$B194)+SUMIFS('ERZ - 2015'!T$10:T$114,'ERZ - 2015'!$Y$10:$Y$114,$B194)+SUMIFS('ERZ - 2015'!U$10:U$114,'ERZ - 2015'!$Y$10:$Y$114,$B194)</f>
        <v>0</v>
      </c>
      <c r="R194" s="27">
        <f t="shared" si="88"/>
        <v>0</v>
      </c>
      <c r="S194" s="28">
        <f t="shared" si="86"/>
        <v>0</v>
      </c>
    </row>
    <row r="195" spans="1:19" ht="15" x14ac:dyDescent="0.25">
      <c r="A195" s="23">
        <v>8</v>
      </c>
      <c r="B195" s="23">
        <v>1950</v>
      </c>
      <c r="C195" s="24" t="s">
        <v>52</v>
      </c>
      <c r="D195" s="25">
        <f t="shared" si="84"/>
        <v>0</v>
      </c>
      <c r="E195" s="25"/>
      <c r="F195" s="25"/>
      <c r="G195" s="25">
        <f t="shared" si="91"/>
        <v>0</v>
      </c>
      <c r="H195" s="803">
        <f>SUMIFS('ERZ - 2015'!F$10:F$114,'ERZ - 2015'!$Y$10:$Y$114,$B195)+SUMIFS('ERZ - 2015'!G$10:G$114,'ERZ - 2015'!$Y$10:$Y$114,$B195)</f>
        <v>0</v>
      </c>
      <c r="I195" s="803">
        <f>SUMIFS('ERZ - 2015'!I$10:I$114,'ERZ - 2015'!$Y$10:$Y$114,$B195)+SUMIFS('ERZ - 2015'!J$10:J$114,'ERZ - 2015'!$Y$10:$Y$114,$B195)+SUMIFS('ERZ - 2015'!K$10:K$114,'ERZ - 2015'!$Y$10:$Y$114,$B195)</f>
        <v>0</v>
      </c>
      <c r="J195" s="27">
        <f t="shared" si="90"/>
        <v>0</v>
      </c>
      <c r="K195" s="30"/>
      <c r="L195" s="25">
        <f t="shared" si="85"/>
        <v>0</v>
      </c>
      <c r="M195" s="25"/>
      <c r="N195" s="25"/>
      <c r="O195" s="25">
        <f t="shared" si="87"/>
        <v>0</v>
      </c>
      <c r="P195" s="803">
        <f>SUMIFS('ERZ - 2015'!Q$10:Q$114,'ERZ - 2015'!$Y$10:$Y$114,$B195)+SUMIFS('ERZ - 2015'!R$10:R$114,'ERZ - 2015'!$Y$10:$Y$114,$B195)</f>
        <v>0</v>
      </c>
      <c r="Q195" s="803">
        <f>SUMIFS('ERZ - 2015'!S$10:S$114,'ERZ - 2015'!$Y$10:$Y$114,$B195)+SUMIFS('ERZ - 2015'!T$10:T$114,'ERZ - 2015'!$Y$10:$Y$114,$B195)+SUMIFS('ERZ - 2015'!U$10:U$114,'ERZ - 2015'!$Y$10:$Y$114,$B195)</f>
        <v>0</v>
      </c>
      <c r="R195" s="27">
        <f t="shared" si="88"/>
        <v>0</v>
      </c>
      <c r="S195" s="28">
        <f t="shared" si="86"/>
        <v>0</v>
      </c>
    </row>
    <row r="196" spans="1:19" ht="15" x14ac:dyDescent="0.25">
      <c r="A196" s="23">
        <v>8</v>
      </c>
      <c r="B196" s="23">
        <v>1955</v>
      </c>
      <c r="C196" s="24" t="s">
        <v>53</v>
      </c>
      <c r="D196" s="25">
        <f t="shared" si="84"/>
        <v>0</v>
      </c>
      <c r="E196" s="25"/>
      <c r="F196" s="25"/>
      <c r="G196" s="25">
        <f t="shared" si="91"/>
        <v>0</v>
      </c>
      <c r="H196" s="803">
        <f>SUMIFS('ERZ - 2015'!F$10:F$114,'ERZ - 2015'!$Y$10:$Y$114,$B196)+SUMIFS('ERZ - 2015'!G$10:G$114,'ERZ - 2015'!$Y$10:$Y$114,$B196)</f>
        <v>0</v>
      </c>
      <c r="I196" s="803">
        <f>SUMIFS('ERZ - 2015'!I$10:I$114,'ERZ - 2015'!$Y$10:$Y$114,$B196)+SUMIFS('ERZ - 2015'!J$10:J$114,'ERZ - 2015'!$Y$10:$Y$114,$B196)+SUMIFS('ERZ - 2015'!K$10:K$114,'ERZ - 2015'!$Y$10:$Y$114,$B196)</f>
        <v>0</v>
      </c>
      <c r="J196" s="27">
        <f t="shared" si="90"/>
        <v>0</v>
      </c>
      <c r="K196" s="30"/>
      <c r="L196" s="25">
        <f t="shared" si="85"/>
        <v>0</v>
      </c>
      <c r="M196" s="25"/>
      <c r="N196" s="25"/>
      <c r="O196" s="25">
        <f t="shared" si="87"/>
        <v>0</v>
      </c>
      <c r="P196" s="803">
        <f>SUMIFS('ERZ - 2015'!Q$10:Q$114,'ERZ - 2015'!$Y$10:$Y$114,$B196)+SUMIFS('ERZ - 2015'!R$10:R$114,'ERZ - 2015'!$Y$10:$Y$114,$B196)</f>
        <v>0</v>
      </c>
      <c r="Q196" s="803">
        <f>SUMIFS('ERZ - 2015'!S$10:S$114,'ERZ - 2015'!$Y$10:$Y$114,$B196)+SUMIFS('ERZ - 2015'!T$10:T$114,'ERZ - 2015'!$Y$10:$Y$114,$B196)+SUMIFS('ERZ - 2015'!U$10:U$114,'ERZ - 2015'!$Y$10:$Y$114,$B196)</f>
        <v>0</v>
      </c>
      <c r="R196" s="27">
        <f t="shared" si="88"/>
        <v>0</v>
      </c>
      <c r="S196" s="28">
        <f t="shared" si="86"/>
        <v>0</v>
      </c>
    </row>
    <row r="197" spans="1:19" ht="15" x14ac:dyDescent="0.25">
      <c r="A197" s="23">
        <v>8</v>
      </c>
      <c r="B197" s="23">
        <v>1960</v>
      </c>
      <c r="C197" s="24" t="s">
        <v>54</v>
      </c>
      <c r="D197" s="25">
        <f t="shared" si="84"/>
        <v>0</v>
      </c>
      <c r="E197" s="25"/>
      <c r="F197" s="25"/>
      <c r="G197" s="25">
        <f t="shared" si="91"/>
        <v>0</v>
      </c>
      <c r="H197" s="803">
        <f>SUMIFS('ERZ - 2015'!F$10:F$114,'ERZ - 2015'!$Y$10:$Y$114,$B197)+SUMIFS('ERZ - 2015'!G$10:G$114,'ERZ - 2015'!$Y$10:$Y$114,$B197)</f>
        <v>0</v>
      </c>
      <c r="I197" s="803">
        <f>SUMIFS('ERZ - 2015'!I$10:I$114,'ERZ - 2015'!$Y$10:$Y$114,$B197)+SUMIFS('ERZ - 2015'!J$10:J$114,'ERZ - 2015'!$Y$10:$Y$114,$B197)+SUMIFS('ERZ - 2015'!K$10:K$114,'ERZ - 2015'!$Y$10:$Y$114,$B197)</f>
        <v>0</v>
      </c>
      <c r="J197" s="27">
        <f t="shared" si="90"/>
        <v>0</v>
      </c>
      <c r="K197" s="30"/>
      <c r="L197" s="25">
        <f t="shared" si="85"/>
        <v>0</v>
      </c>
      <c r="M197" s="25"/>
      <c r="N197" s="25"/>
      <c r="O197" s="25">
        <f t="shared" si="87"/>
        <v>0</v>
      </c>
      <c r="P197" s="803">
        <f>SUMIFS('ERZ - 2015'!Q$10:Q$114,'ERZ - 2015'!$Y$10:$Y$114,$B197)+SUMIFS('ERZ - 2015'!R$10:R$114,'ERZ - 2015'!$Y$10:$Y$114,$B197)</f>
        <v>0</v>
      </c>
      <c r="Q197" s="803">
        <f>SUMIFS('ERZ - 2015'!S$10:S$114,'ERZ - 2015'!$Y$10:$Y$114,$B197)+SUMIFS('ERZ - 2015'!T$10:T$114,'ERZ - 2015'!$Y$10:$Y$114,$B197)+SUMIFS('ERZ - 2015'!U$10:U$114,'ERZ - 2015'!$Y$10:$Y$114,$B197)</f>
        <v>0</v>
      </c>
      <c r="R197" s="27">
        <f t="shared" si="88"/>
        <v>0</v>
      </c>
      <c r="S197" s="28">
        <f t="shared" si="86"/>
        <v>0</v>
      </c>
    </row>
    <row r="198" spans="1:19" ht="25.5" x14ac:dyDescent="0.25">
      <c r="A198" s="1">
        <v>47</v>
      </c>
      <c r="B198" s="23">
        <v>1970</v>
      </c>
      <c r="C198" s="24" t="s">
        <v>55</v>
      </c>
      <c r="D198" s="25">
        <f t="shared" si="84"/>
        <v>0</v>
      </c>
      <c r="E198" s="25"/>
      <c r="F198" s="25"/>
      <c r="G198" s="25">
        <f t="shared" si="91"/>
        <v>0</v>
      </c>
      <c r="H198" s="803">
        <f>SUMIFS('ERZ - 2015'!F$10:F$114,'ERZ - 2015'!$Y$10:$Y$114,$B198)+SUMIFS('ERZ - 2015'!G$10:G$114,'ERZ - 2015'!$Y$10:$Y$114,$B198)</f>
        <v>0</v>
      </c>
      <c r="I198" s="803">
        <f>SUMIFS('ERZ - 2015'!I$10:I$114,'ERZ - 2015'!$Y$10:$Y$114,$B198)+SUMIFS('ERZ - 2015'!J$10:J$114,'ERZ - 2015'!$Y$10:$Y$114,$B198)+SUMIFS('ERZ - 2015'!K$10:K$114,'ERZ - 2015'!$Y$10:$Y$114,$B198)</f>
        <v>0</v>
      </c>
      <c r="J198" s="27">
        <f t="shared" si="90"/>
        <v>0</v>
      </c>
      <c r="K198" s="30"/>
      <c r="L198" s="25">
        <f t="shared" si="85"/>
        <v>0</v>
      </c>
      <c r="M198" s="25"/>
      <c r="N198" s="25"/>
      <c r="O198" s="25">
        <f t="shared" si="87"/>
        <v>0</v>
      </c>
      <c r="P198" s="803">
        <f>SUMIFS('ERZ - 2015'!Q$10:Q$114,'ERZ - 2015'!$Y$10:$Y$114,$B198)+SUMIFS('ERZ - 2015'!R$10:R$114,'ERZ - 2015'!$Y$10:$Y$114,$B198)</f>
        <v>0</v>
      </c>
      <c r="Q198" s="803">
        <f>SUMIFS('ERZ - 2015'!S$10:S$114,'ERZ - 2015'!$Y$10:$Y$114,$B198)+SUMIFS('ERZ - 2015'!T$10:T$114,'ERZ - 2015'!$Y$10:$Y$114,$B198)+SUMIFS('ERZ - 2015'!U$10:U$114,'ERZ - 2015'!$Y$10:$Y$114,$B198)</f>
        <v>0</v>
      </c>
      <c r="R198" s="27">
        <f t="shared" si="88"/>
        <v>0</v>
      </c>
      <c r="S198" s="28">
        <f t="shared" si="86"/>
        <v>0</v>
      </c>
    </row>
    <row r="199" spans="1:19" ht="25.5" x14ac:dyDescent="0.25">
      <c r="A199" s="23">
        <v>47</v>
      </c>
      <c r="B199" s="23">
        <v>1975</v>
      </c>
      <c r="C199" s="24" t="s">
        <v>56</v>
      </c>
      <c r="D199" s="25">
        <f t="shared" si="84"/>
        <v>0</v>
      </c>
      <c r="E199" s="25"/>
      <c r="F199" s="25"/>
      <c r="G199" s="25">
        <f t="shared" si="91"/>
        <v>0</v>
      </c>
      <c r="H199" s="803">
        <f>SUMIFS('ERZ - 2015'!F$10:F$114,'ERZ - 2015'!$Y$10:$Y$114,$B199)+SUMIFS('ERZ - 2015'!G$10:G$114,'ERZ - 2015'!$Y$10:$Y$114,$B199)</f>
        <v>0</v>
      </c>
      <c r="I199" s="803">
        <f>SUMIFS('ERZ - 2015'!I$10:I$114,'ERZ - 2015'!$Y$10:$Y$114,$B199)+SUMIFS('ERZ - 2015'!J$10:J$114,'ERZ - 2015'!$Y$10:$Y$114,$B199)+SUMIFS('ERZ - 2015'!K$10:K$114,'ERZ - 2015'!$Y$10:$Y$114,$B199)</f>
        <v>0</v>
      </c>
      <c r="J199" s="27">
        <f t="shared" si="90"/>
        <v>0</v>
      </c>
      <c r="K199" s="30"/>
      <c r="L199" s="25">
        <f t="shared" si="85"/>
        <v>0</v>
      </c>
      <c r="M199" s="25"/>
      <c r="N199" s="25"/>
      <c r="O199" s="25">
        <f t="shared" si="87"/>
        <v>0</v>
      </c>
      <c r="P199" s="803">
        <f>SUMIFS('ERZ - 2015'!Q$10:Q$114,'ERZ - 2015'!$Y$10:$Y$114,$B199)+SUMIFS('ERZ - 2015'!R$10:R$114,'ERZ - 2015'!$Y$10:$Y$114,$B199)</f>
        <v>0</v>
      </c>
      <c r="Q199" s="803">
        <f>SUMIFS('ERZ - 2015'!S$10:S$114,'ERZ - 2015'!$Y$10:$Y$114,$B199)+SUMIFS('ERZ - 2015'!T$10:T$114,'ERZ - 2015'!$Y$10:$Y$114,$B199)+SUMIFS('ERZ - 2015'!U$10:U$114,'ERZ - 2015'!$Y$10:$Y$114,$B199)</f>
        <v>0</v>
      </c>
      <c r="R199" s="27">
        <f t="shared" si="88"/>
        <v>0</v>
      </c>
      <c r="S199" s="28">
        <f t="shared" si="86"/>
        <v>0</v>
      </c>
    </row>
    <row r="200" spans="1:19" ht="15" x14ac:dyDescent="0.25">
      <c r="A200" s="23">
        <v>47</v>
      </c>
      <c r="B200" s="23">
        <v>1980</v>
      </c>
      <c r="C200" s="24" t="s">
        <v>57</v>
      </c>
      <c r="D200" s="25">
        <f t="shared" si="84"/>
        <v>8720178.9700000007</v>
      </c>
      <c r="E200" s="25"/>
      <c r="F200" s="25"/>
      <c r="G200" s="25">
        <f t="shared" si="91"/>
        <v>8720178.9700000007</v>
      </c>
      <c r="H200" s="803">
        <f>SUMIFS('ERZ - 2015'!F$10:F$114,'ERZ - 2015'!$Y$10:$Y$114,$B200)+SUMIFS('ERZ - 2015'!G$10:G$114,'ERZ - 2015'!$Y$10:$Y$114,$B200)</f>
        <v>1178804.78</v>
      </c>
      <c r="I200" s="803">
        <f>SUMIFS('ERZ - 2015'!I$10:I$114,'ERZ - 2015'!$Y$10:$Y$114,$B200)+SUMIFS('ERZ - 2015'!J$10:J$114,'ERZ - 2015'!$Y$10:$Y$114,$B200)+SUMIFS('ERZ - 2015'!K$10:K$114,'ERZ - 2015'!$Y$10:$Y$114,$B200)</f>
        <v>0</v>
      </c>
      <c r="J200" s="27">
        <f t="shared" si="90"/>
        <v>9898983.75</v>
      </c>
      <c r="K200" s="30"/>
      <c r="L200" s="25">
        <f t="shared" si="85"/>
        <v>-2592614.17</v>
      </c>
      <c r="M200" s="25"/>
      <c r="N200" s="25"/>
      <c r="O200" s="25">
        <f t="shared" si="87"/>
        <v>-2592614.17</v>
      </c>
      <c r="P200" s="803">
        <f>SUMIFS('ERZ - 2015'!Q$10:Q$114,'ERZ - 2015'!$Y$10:$Y$114,$B200)+SUMIFS('ERZ - 2015'!R$10:R$114,'ERZ - 2015'!$Y$10:$Y$114,$B200)</f>
        <v>-732692.05</v>
      </c>
      <c r="Q200" s="803">
        <f>SUMIFS('ERZ - 2015'!S$10:S$114,'ERZ - 2015'!$Y$10:$Y$114,$B200)+SUMIFS('ERZ - 2015'!T$10:T$114,'ERZ - 2015'!$Y$10:$Y$114,$B200)+SUMIFS('ERZ - 2015'!U$10:U$114,'ERZ - 2015'!$Y$10:$Y$114,$B200)</f>
        <v>0</v>
      </c>
      <c r="R200" s="27">
        <f t="shared" si="88"/>
        <v>-3325306.2199999997</v>
      </c>
      <c r="S200" s="28">
        <f t="shared" si="86"/>
        <v>6573677.5300000003</v>
      </c>
    </row>
    <row r="201" spans="1:19" ht="15" x14ac:dyDescent="0.25">
      <c r="A201" s="23">
        <v>47</v>
      </c>
      <c r="B201" s="23">
        <v>1985</v>
      </c>
      <c r="C201" s="24" t="s">
        <v>58</v>
      </c>
      <c r="D201" s="25">
        <f t="shared" si="84"/>
        <v>0</v>
      </c>
      <c r="E201" s="25"/>
      <c r="F201" s="25"/>
      <c r="G201" s="25">
        <f t="shared" si="91"/>
        <v>0</v>
      </c>
      <c r="H201" s="803">
        <f>SUMIFS('ERZ - 2015'!F$10:F$114,'ERZ - 2015'!$Y$10:$Y$114,$B201)+SUMIFS('ERZ - 2015'!G$10:G$114,'ERZ - 2015'!$Y$10:$Y$114,$B201)</f>
        <v>0</v>
      </c>
      <c r="I201" s="803">
        <f>SUMIFS('ERZ - 2015'!I$10:I$114,'ERZ - 2015'!$Y$10:$Y$114,$B201)+SUMIFS('ERZ - 2015'!J$10:J$114,'ERZ - 2015'!$Y$10:$Y$114,$B201)+SUMIFS('ERZ - 2015'!K$10:K$114,'ERZ - 2015'!$Y$10:$Y$114,$B201)</f>
        <v>0</v>
      </c>
      <c r="J201" s="27">
        <f t="shared" si="90"/>
        <v>0</v>
      </c>
      <c r="K201" s="30"/>
      <c r="L201" s="25">
        <f t="shared" si="85"/>
        <v>0</v>
      </c>
      <c r="M201" s="25"/>
      <c r="N201" s="25"/>
      <c r="O201" s="25">
        <f t="shared" si="87"/>
        <v>0</v>
      </c>
      <c r="P201" s="803">
        <f>SUMIFS('ERZ - 2015'!Q$10:Q$114,'ERZ - 2015'!$Y$10:$Y$114,$B201)+SUMIFS('ERZ - 2015'!R$10:R$114,'ERZ - 2015'!$Y$10:$Y$114,$B201)</f>
        <v>0</v>
      </c>
      <c r="Q201" s="803">
        <f>SUMIFS('ERZ - 2015'!S$10:S$114,'ERZ - 2015'!$Y$10:$Y$114,$B201)+SUMIFS('ERZ - 2015'!T$10:T$114,'ERZ - 2015'!$Y$10:$Y$114,$B201)+SUMIFS('ERZ - 2015'!U$10:U$114,'ERZ - 2015'!$Y$10:$Y$114,$B201)</f>
        <v>0</v>
      </c>
      <c r="R201" s="27">
        <f t="shared" si="88"/>
        <v>0</v>
      </c>
      <c r="S201" s="28">
        <f t="shared" si="86"/>
        <v>0</v>
      </c>
    </row>
    <row r="202" spans="1:19" ht="15" x14ac:dyDescent="0.25">
      <c r="A202" s="1">
        <v>47</v>
      </c>
      <c r="B202" s="23">
        <v>1990</v>
      </c>
      <c r="C202" s="31" t="s">
        <v>59</v>
      </c>
      <c r="D202" s="25">
        <f t="shared" si="84"/>
        <v>0</v>
      </c>
      <c r="E202" s="25"/>
      <c r="F202" s="25"/>
      <c r="G202" s="25">
        <f t="shared" si="91"/>
        <v>0</v>
      </c>
      <c r="H202" s="803">
        <f>SUMIFS('ERZ - 2015'!F$10:F$114,'ERZ - 2015'!$Y$10:$Y$114,$B202)+SUMIFS('ERZ - 2015'!G$10:G$114,'ERZ - 2015'!$Y$10:$Y$114,$B202)</f>
        <v>0</v>
      </c>
      <c r="I202" s="803">
        <f>SUMIFS('ERZ - 2015'!I$10:I$114,'ERZ - 2015'!$Y$10:$Y$114,$B202)+SUMIFS('ERZ - 2015'!J$10:J$114,'ERZ - 2015'!$Y$10:$Y$114,$B202)+SUMIFS('ERZ - 2015'!K$10:K$114,'ERZ - 2015'!$Y$10:$Y$114,$B202)</f>
        <v>0</v>
      </c>
      <c r="J202" s="27">
        <f t="shared" si="90"/>
        <v>0</v>
      </c>
      <c r="K202" s="30"/>
      <c r="L202" s="25">
        <f t="shared" si="85"/>
        <v>0</v>
      </c>
      <c r="M202" s="25"/>
      <c r="N202" s="25"/>
      <c r="O202" s="25">
        <f t="shared" si="87"/>
        <v>0</v>
      </c>
      <c r="P202" s="803">
        <f>SUMIFS('ERZ - 2015'!Q$10:Q$114,'ERZ - 2015'!$Y$10:$Y$114,$B202)+SUMIFS('ERZ - 2015'!R$10:R$114,'ERZ - 2015'!$Y$10:$Y$114,$B202)</f>
        <v>0</v>
      </c>
      <c r="Q202" s="803">
        <f>SUMIFS('ERZ - 2015'!S$10:S$114,'ERZ - 2015'!$Y$10:$Y$114,$B202)+SUMIFS('ERZ - 2015'!T$10:T$114,'ERZ - 2015'!$Y$10:$Y$114,$B202)+SUMIFS('ERZ - 2015'!U$10:U$114,'ERZ - 2015'!$Y$10:$Y$114,$B202)</f>
        <v>0</v>
      </c>
      <c r="R202" s="27">
        <f t="shared" si="88"/>
        <v>0</v>
      </c>
      <c r="S202" s="28">
        <f t="shared" si="86"/>
        <v>0</v>
      </c>
    </row>
    <row r="203" spans="1:19" ht="15" x14ac:dyDescent="0.25">
      <c r="A203" s="23">
        <v>47</v>
      </c>
      <c r="B203" s="23">
        <v>1995</v>
      </c>
      <c r="C203" s="24" t="s">
        <v>60</v>
      </c>
      <c r="D203" s="25">
        <f t="shared" si="84"/>
        <v>0</v>
      </c>
      <c r="E203" s="25"/>
      <c r="F203" s="25"/>
      <c r="G203" s="25">
        <f t="shared" si="91"/>
        <v>0</v>
      </c>
      <c r="H203" s="803">
        <f>SUMIFS('ERZ - 2015'!F$10:F$114,'ERZ - 2015'!$Y$10:$Y$114,$B203)+SUMIFS('ERZ - 2015'!G$10:G$114,'ERZ - 2015'!$Y$10:$Y$114,$B203)</f>
        <v>0</v>
      </c>
      <c r="I203" s="803">
        <f>SUMIFS('ERZ - 2015'!I$10:I$114,'ERZ - 2015'!$Y$10:$Y$114,$B203)+SUMIFS('ERZ - 2015'!J$10:J$114,'ERZ - 2015'!$Y$10:$Y$114,$B203)+SUMIFS('ERZ - 2015'!K$10:K$114,'ERZ - 2015'!$Y$10:$Y$114,$B203)</f>
        <v>0</v>
      </c>
      <c r="J203" s="27">
        <f t="shared" si="90"/>
        <v>0</v>
      </c>
      <c r="K203" s="30"/>
      <c r="L203" s="25">
        <f t="shared" si="85"/>
        <v>0</v>
      </c>
      <c r="M203" s="25"/>
      <c r="N203" s="25"/>
      <c r="O203" s="25">
        <f t="shared" si="87"/>
        <v>0</v>
      </c>
      <c r="P203" s="803">
        <f>SUMIFS('ERZ - 2015'!Q$10:Q$114,'ERZ - 2015'!$Y$10:$Y$114,$B203)+SUMIFS('ERZ - 2015'!R$10:R$114,'ERZ - 2015'!$Y$10:$Y$114,$B203)</f>
        <v>0</v>
      </c>
      <c r="Q203" s="803">
        <f>SUMIFS('ERZ - 2015'!S$10:S$114,'ERZ - 2015'!$Y$10:$Y$114,$B203)+SUMIFS('ERZ - 2015'!T$10:T$114,'ERZ - 2015'!$Y$10:$Y$114,$B203)+SUMIFS('ERZ - 2015'!U$10:U$114,'ERZ - 2015'!$Y$10:$Y$114,$B203)</f>
        <v>0</v>
      </c>
      <c r="R203" s="27">
        <f t="shared" si="88"/>
        <v>0</v>
      </c>
      <c r="S203" s="28">
        <f t="shared" si="86"/>
        <v>0</v>
      </c>
    </row>
    <row r="204" spans="1:19" ht="25.5" x14ac:dyDescent="0.25">
      <c r="A204" s="23">
        <v>47</v>
      </c>
      <c r="B204" s="32" t="s">
        <v>61</v>
      </c>
      <c r="C204" s="24" t="s">
        <v>62</v>
      </c>
      <c r="D204" s="25">
        <f t="shared" si="84"/>
        <v>0</v>
      </c>
      <c r="E204" s="25"/>
      <c r="F204" s="25"/>
      <c r="G204" s="25">
        <f t="shared" si="91"/>
        <v>0</v>
      </c>
      <c r="H204" s="803">
        <f>SUMIFS('ERZ - 2015'!F$10:F$114,'ERZ - 2015'!$Y$10:$Y$114,$B204)+SUMIFS('ERZ - 2015'!G$10:G$114,'ERZ - 2015'!$Y$10:$Y$114,$B204)</f>
        <v>0</v>
      </c>
      <c r="I204" s="803">
        <f>SUMIFS('ERZ - 2015'!I$10:I$114,'ERZ - 2015'!$Y$10:$Y$114,$B204)+SUMIFS('ERZ - 2015'!J$10:J$114,'ERZ - 2015'!$Y$10:$Y$114,$B204)+SUMIFS('ERZ - 2015'!K$10:K$114,'ERZ - 2015'!$Y$10:$Y$114,$B204)</f>
        <v>0</v>
      </c>
      <c r="J204" s="27">
        <f t="shared" si="90"/>
        <v>0</v>
      </c>
      <c r="K204" s="30"/>
      <c r="L204" s="25">
        <f t="shared" si="85"/>
        <v>0</v>
      </c>
      <c r="M204" s="25"/>
      <c r="N204" s="25"/>
      <c r="O204" s="25">
        <f t="shared" ref="O204" si="92">SUM(L204:N204)</f>
        <v>0</v>
      </c>
      <c r="P204" s="803">
        <f>SUMIFS('ERZ - 2015'!Q$10:Q$114,'ERZ - 2015'!$Y$10:$Y$114,$B204)+SUMIFS('ERZ - 2015'!R$10:R$114,'ERZ - 2015'!$Y$10:$Y$114,$B204)</f>
        <v>0</v>
      </c>
      <c r="Q204" s="803">
        <f>SUMIFS('ERZ - 2015'!S$10:S$114,'ERZ - 2015'!$Y$10:$Y$114,$B204)+SUMIFS('ERZ - 2015'!T$10:T$114,'ERZ - 2015'!$Y$10:$Y$114,$B204)+SUMIFS('ERZ - 2015'!U$10:U$114,'ERZ - 2015'!$Y$10:$Y$114,$B204)</f>
        <v>0</v>
      </c>
      <c r="R204" s="27">
        <f t="shared" si="88"/>
        <v>0</v>
      </c>
      <c r="S204" s="28">
        <f t="shared" si="86"/>
        <v>0</v>
      </c>
    </row>
    <row r="205" spans="1:19" ht="15" x14ac:dyDescent="0.25">
      <c r="A205" s="23">
        <v>47</v>
      </c>
      <c r="B205" s="23">
        <v>2440</v>
      </c>
      <c r="C205" s="24" t="s">
        <v>63</v>
      </c>
      <c r="D205" s="25">
        <f t="shared" si="84"/>
        <v>-14670366.32</v>
      </c>
      <c r="E205" s="25"/>
      <c r="F205" s="25"/>
      <c r="G205" s="25">
        <f t="shared" si="91"/>
        <v>-14670366.32</v>
      </c>
      <c r="H205" s="803">
        <f>SUMIFS('ERZ - 2015'!F$10:F$114,'ERZ - 2015'!$Y$10:$Y$114,$B205)+SUMIFS('ERZ - 2015'!G$10:G$114,'ERZ - 2015'!$Y$10:$Y$114,$B205)</f>
        <v>-5815367.6799999997</v>
      </c>
      <c r="I205" s="803">
        <f>SUMIFS('ERZ - 2015'!I$10:I$114,'ERZ - 2015'!$Y$10:$Y$114,$B205)+SUMIFS('ERZ - 2015'!J$10:J$114,'ERZ - 2015'!$Y$10:$Y$114,$B205)+SUMIFS('ERZ - 2015'!K$10:K$114,'ERZ - 2015'!$Y$10:$Y$114,$B205)</f>
        <v>0</v>
      </c>
      <c r="J205" s="27">
        <f t="shared" si="90"/>
        <v>-20485734</v>
      </c>
      <c r="L205" s="25">
        <f t="shared" si="85"/>
        <v>662266.91999999993</v>
      </c>
      <c r="M205" s="25"/>
      <c r="N205" s="25"/>
      <c r="O205" s="25">
        <f t="shared" ref="O205" si="93">SUM(L205:N205)</f>
        <v>662266.91999999993</v>
      </c>
      <c r="P205" s="803">
        <f>SUMIFS('ERZ - 2015'!Q$10:Q$114,'ERZ - 2015'!$Y$10:$Y$114,$B205)+SUMIFS('ERZ - 2015'!R$10:R$114,'ERZ - 2015'!$Y$10:$Y$114,$B205)</f>
        <v>423125.01</v>
      </c>
      <c r="Q205" s="803">
        <f>SUMIFS('ERZ - 2015'!S$10:S$114,'ERZ - 2015'!$Y$10:$Y$114,$B205)+SUMIFS('ERZ - 2015'!T$10:T$114,'ERZ - 2015'!$Y$10:$Y$114,$B205)+SUMIFS('ERZ - 2015'!U$10:U$114,'ERZ - 2015'!$Y$10:$Y$114,$B205)</f>
        <v>0</v>
      </c>
      <c r="R205" s="27">
        <f t="shared" si="88"/>
        <v>1085391.93</v>
      </c>
      <c r="S205" s="28">
        <f t="shared" si="86"/>
        <v>-19400342.07</v>
      </c>
    </row>
    <row r="206" spans="1:19" ht="15" x14ac:dyDescent="0.25">
      <c r="A206" s="23">
        <v>47</v>
      </c>
      <c r="B206" s="32" t="s">
        <v>64</v>
      </c>
      <c r="C206" s="24" t="s">
        <v>65</v>
      </c>
      <c r="D206" s="25">
        <f t="shared" si="84"/>
        <v>0</v>
      </c>
      <c r="E206" s="33"/>
      <c r="F206" s="33"/>
      <c r="G206" s="25">
        <f t="shared" si="91"/>
        <v>0</v>
      </c>
      <c r="H206" s="803">
        <f>SUMIFS('ERZ - 2015'!F$10:F$114,'ERZ - 2015'!$Y$10:$Y$114,$B206)+SUMIFS('ERZ - 2015'!G$10:G$114,'ERZ - 2015'!$Y$10:$Y$114,$B206)</f>
        <v>0</v>
      </c>
      <c r="I206" s="803">
        <f>SUMIFS('ERZ - 2015'!I$10:I$114,'ERZ - 2015'!$Y$10:$Y$114,$B206)+SUMIFS('ERZ - 2015'!J$10:J$114,'ERZ - 2015'!$Y$10:$Y$114,$B206)+SUMIFS('ERZ - 2015'!K$10:K$114,'ERZ - 2015'!$Y$10:$Y$114,$B206)</f>
        <v>0</v>
      </c>
      <c r="J206" s="27">
        <f t="shared" ref="J206" si="94">G206+H206+I206</f>
        <v>0</v>
      </c>
      <c r="L206" s="25">
        <f t="shared" si="85"/>
        <v>0</v>
      </c>
      <c r="M206" s="25"/>
      <c r="N206" s="25"/>
      <c r="O206" s="25">
        <f t="shared" ref="O206" si="95">SUM(L206:N206)</f>
        <v>0</v>
      </c>
      <c r="P206" s="803">
        <f>SUMIFS('ERZ - 2015'!Q$10:Q$114,'ERZ - 2015'!$Y$10:$Y$114,$B206)+SUMIFS('ERZ - 2015'!R$10:R$114,'ERZ - 2015'!$Y$10:$Y$114,$B206)</f>
        <v>0</v>
      </c>
      <c r="Q206" s="803">
        <f>SUMIFS('ERZ - 2015'!S$10:S$114,'ERZ - 2015'!$Y$10:$Y$114,$B206)+SUMIFS('ERZ - 2015'!T$10:T$114,'ERZ - 2015'!$Y$10:$Y$114,$B206)+SUMIFS('ERZ - 2015'!U$10:U$114,'ERZ - 2015'!$Y$10:$Y$114,$B206)</f>
        <v>0</v>
      </c>
      <c r="R206" s="27">
        <f t="shared" ref="R206" si="96">O206+P206+Q206</f>
        <v>0</v>
      </c>
      <c r="S206" s="28">
        <f t="shared" si="86"/>
        <v>0</v>
      </c>
    </row>
    <row r="207" spans="1:19" ht="15" x14ac:dyDescent="0.25">
      <c r="A207" s="32"/>
      <c r="B207" s="32">
        <v>2005</v>
      </c>
      <c r="C207" s="33" t="s">
        <v>66</v>
      </c>
      <c r="D207" s="25">
        <f t="shared" si="84"/>
        <v>0</v>
      </c>
      <c r="E207" s="25"/>
      <c r="F207" s="25"/>
      <c r="G207" s="25">
        <f t="shared" si="91"/>
        <v>0</v>
      </c>
      <c r="H207" s="803">
        <f>SUMIFS('ERZ - 2015'!F$10:F$114,'ERZ - 2015'!$Y$10:$Y$114,$B207)+SUMIFS('ERZ - 2015'!G$10:G$114,'ERZ - 2015'!$Y$10:$Y$114,$B207)</f>
        <v>0</v>
      </c>
      <c r="I207" s="803">
        <f>SUMIFS('ERZ - 2015'!I$10:I$114,'ERZ - 2015'!$Y$10:$Y$114,$B207)+SUMIFS('ERZ - 2015'!J$10:J$114,'ERZ - 2015'!$Y$10:$Y$114,$B207)+SUMIFS('ERZ - 2015'!K$10:K$114,'ERZ - 2015'!$Y$10:$Y$114,$B207)</f>
        <v>0</v>
      </c>
      <c r="J207" s="27">
        <f t="shared" ref="J207:J212" si="97">D207+H207+I207</f>
        <v>0</v>
      </c>
      <c r="L207" s="25">
        <f t="shared" si="85"/>
        <v>0</v>
      </c>
      <c r="M207" s="25"/>
      <c r="N207" s="25"/>
      <c r="O207" s="25">
        <f t="shared" ref="O207:O212" si="98">SUM(L207:N207)</f>
        <v>0</v>
      </c>
      <c r="P207" s="803">
        <f>SUMIFS('ERZ - 2015'!Q$10:Q$114,'ERZ - 2015'!$Y$10:$Y$114,$B207)+SUMIFS('ERZ - 2015'!R$10:R$114,'ERZ - 2015'!$Y$10:$Y$114,$B207)</f>
        <v>0</v>
      </c>
      <c r="Q207" s="803">
        <f>SUMIFS('ERZ - 2015'!S$10:S$114,'ERZ - 2015'!$Y$10:$Y$114,$B207)+SUMIFS('ERZ - 2015'!T$10:T$114,'ERZ - 2015'!$Y$10:$Y$114,$B207)+SUMIFS('ERZ - 2015'!U$10:U$114,'ERZ - 2015'!$Y$10:$Y$114,$B207)</f>
        <v>0</v>
      </c>
      <c r="R207" s="27">
        <f t="shared" ref="R207:R212" si="99">L207+P207+Q207</f>
        <v>0</v>
      </c>
      <c r="S207" s="28">
        <f t="shared" si="86"/>
        <v>0</v>
      </c>
    </row>
    <row r="208" spans="1:19" ht="15" x14ac:dyDescent="0.25">
      <c r="A208" s="32"/>
      <c r="B208" s="32">
        <v>2040</v>
      </c>
      <c r="C208" s="33" t="s">
        <v>67</v>
      </c>
      <c r="D208" s="25">
        <f t="shared" si="84"/>
        <v>0</v>
      </c>
      <c r="E208" s="25"/>
      <c r="F208" s="25"/>
      <c r="G208" s="25">
        <f t="shared" si="91"/>
        <v>0</v>
      </c>
      <c r="H208" s="803">
        <f>SUMIFS('ERZ - 2015'!F$10:F$114,'ERZ - 2015'!$Y$10:$Y$114,$B208)+SUMIFS('ERZ - 2015'!G$10:G$114,'ERZ - 2015'!$Y$10:$Y$114,$B208)</f>
        <v>0</v>
      </c>
      <c r="I208" s="803">
        <f>SUMIFS('ERZ - 2015'!I$10:I$114,'ERZ - 2015'!$Y$10:$Y$114,$B208)+SUMIFS('ERZ - 2015'!J$10:J$114,'ERZ - 2015'!$Y$10:$Y$114,$B208)+SUMIFS('ERZ - 2015'!K$10:K$114,'ERZ - 2015'!$Y$10:$Y$114,$B208)</f>
        <v>0</v>
      </c>
      <c r="J208" s="27">
        <f t="shared" si="97"/>
        <v>0</v>
      </c>
      <c r="L208" s="25">
        <f t="shared" si="85"/>
        <v>0</v>
      </c>
      <c r="M208" s="25"/>
      <c r="N208" s="25"/>
      <c r="O208" s="25">
        <f t="shared" si="98"/>
        <v>0</v>
      </c>
      <c r="P208" s="803">
        <f>SUMIFS('ERZ - 2015'!Q$10:Q$114,'ERZ - 2015'!$Y$10:$Y$114,$B208)+SUMIFS('ERZ - 2015'!R$10:R$114,'ERZ - 2015'!$Y$10:$Y$114,$B208)</f>
        <v>0</v>
      </c>
      <c r="Q208" s="803">
        <f>SUMIFS('ERZ - 2015'!S$10:S$114,'ERZ - 2015'!$Y$10:$Y$114,$B208)+SUMIFS('ERZ - 2015'!T$10:T$114,'ERZ - 2015'!$Y$10:$Y$114,$B208)+SUMIFS('ERZ - 2015'!U$10:U$114,'ERZ - 2015'!$Y$10:$Y$114,$B208)</f>
        <v>0</v>
      </c>
      <c r="R208" s="27">
        <f t="shared" si="99"/>
        <v>0</v>
      </c>
      <c r="S208" s="28">
        <f t="shared" si="86"/>
        <v>0</v>
      </c>
    </row>
    <row r="209" spans="1:19" ht="15" x14ac:dyDescent="0.25">
      <c r="A209" s="32"/>
      <c r="B209" s="32">
        <v>2050</v>
      </c>
      <c r="C209" s="33" t="s">
        <v>68</v>
      </c>
      <c r="D209" s="25">
        <f t="shared" si="84"/>
        <v>0</v>
      </c>
      <c r="E209" s="25"/>
      <c r="F209" s="25"/>
      <c r="G209" s="25">
        <f t="shared" si="91"/>
        <v>0</v>
      </c>
      <c r="H209" s="803">
        <f>SUMIFS('ERZ - 2015'!F$10:F$114,'ERZ - 2015'!$Y$10:$Y$114,$B209)+SUMIFS('ERZ - 2015'!G$10:G$114,'ERZ - 2015'!$Y$10:$Y$114,$B209)</f>
        <v>0</v>
      </c>
      <c r="I209" s="803">
        <f>SUMIFS('ERZ - 2015'!I$10:I$114,'ERZ - 2015'!$Y$10:$Y$114,$B209)+SUMIFS('ERZ - 2015'!J$10:J$114,'ERZ - 2015'!$Y$10:$Y$114,$B209)+SUMIFS('ERZ - 2015'!K$10:K$114,'ERZ - 2015'!$Y$10:$Y$114,$B209)</f>
        <v>0</v>
      </c>
      <c r="J209" s="27">
        <f t="shared" si="97"/>
        <v>0</v>
      </c>
      <c r="L209" s="25">
        <f t="shared" si="85"/>
        <v>0</v>
      </c>
      <c r="M209" s="25"/>
      <c r="N209" s="25"/>
      <c r="O209" s="25">
        <f t="shared" si="98"/>
        <v>0</v>
      </c>
      <c r="P209" s="803">
        <f>SUMIFS('ERZ - 2015'!Q$10:Q$114,'ERZ - 2015'!$Y$10:$Y$114,$B209)+SUMIFS('ERZ - 2015'!R$10:R$114,'ERZ - 2015'!$Y$10:$Y$114,$B209)</f>
        <v>0</v>
      </c>
      <c r="Q209" s="803">
        <f>SUMIFS('ERZ - 2015'!S$10:S$114,'ERZ - 2015'!$Y$10:$Y$114,$B209)+SUMIFS('ERZ - 2015'!T$10:T$114,'ERZ - 2015'!$Y$10:$Y$114,$B209)+SUMIFS('ERZ - 2015'!U$10:U$114,'ERZ - 2015'!$Y$10:$Y$114,$B209)</f>
        <v>0</v>
      </c>
      <c r="R209" s="27">
        <f t="shared" si="99"/>
        <v>0</v>
      </c>
      <c r="S209" s="28">
        <f t="shared" si="86"/>
        <v>0</v>
      </c>
    </row>
    <row r="210" spans="1:19" ht="15" x14ac:dyDescent="0.25">
      <c r="A210" s="32"/>
      <c r="B210" s="32">
        <v>2075</v>
      </c>
      <c r="C210" s="33" t="s">
        <v>69</v>
      </c>
      <c r="D210" s="25">
        <f t="shared" si="84"/>
        <v>0</v>
      </c>
      <c r="E210" s="25"/>
      <c r="F210" s="25"/>
      <c r="G210" s="25">
        <f t="shared" si="91"/>
        <v>0</v>
      </c>
      <c r="H210" s="803">
        <f>SUMIFS('ERZ - 2015'!F$10:F$114,'ERZ - 2015'!$Y$10:$Y$114,$B210)+SUMIFS('ERZ - 2015'!G$10:G$114,'ERZ - 2015'!$Y$10:$Y$114,$B210)</f>
        <v>0</v>
      </c>
      <c r="I210" s="803">
        <f>SUMIFS('ERZ - 2015'!I$10:I$114,'ERZ - 2015'!$Y$10:$Y$114,$B210)+SUMIFS('ERZ - 2015'!J$10:J$114,'ERZ - 2015'!$Y$10:$Y$114,$B210)+SUMIFS('ERZ - 2015'!K$10:K$114,'ERZ - 2015'!$Y$10:$Y$114,$B210)</f>
        <v>0</v>
      </c>
      <c r="J210" s="27">
        <f t="shared" si="97"/>
        <v>0</v>
      </c>
      <c r="L210" s="25">
        <f t="shared" si="85"/>
        <v>0</v>
      </c>
      <c r="M210" s="25"/>
      <c r="N210" s="25"/>
      <c r="O210" s="25">
        <f t="shared" si="98"/>
        <v>0</v>
      </c>
      <c r="P210" s="803">
        <f>SUMIFS('ERZ - 2015'!Q$10:Q$114,'ERZ - 2015'!$Y$10:$Y$114,$B210)+SUMIFS('ERZ - 2015'!R$10:R$114,'ERZ - 2015'!$Y$10:$Y$114,$B210)</f>
        <v>0</v>
      </c>
      <c r="Q210" s="803">
        <f>SUMIFS('ERZ - 2015'!S$10:S$114,'ERZ - 2015'!$Y$10:$Y$114,$B210)+SUMIFS('ERZ - 2015'!T$10:T$114,'ERZ - 2015'!$Y$10:$Y$114,$B210)+SUMIFS('ERZ - 2015'!U$10:U$114,'ERZ - 2015'!$Y$10:$Y$114,$B210)</f>
        <v>0</v>
      </c>
      <c r="R210" s="27">
        <f t="shared" si="99"/>
        <v>0</v>
      </c>
      <c r="S210" s="28">
        <f t="shared" si="86"/>
        <v>0</v>
      </c>
    </row>
    <row r="211" spans="1:19" ht="15" x14ac:dyDescent="0.25">
      <c r="A211" s="32"/>
      <c r="B211" s="32">
        <v>2055</v>
      </c>
      <c r="C211" s="33" t="s">
        <v>70</v>
      </c>
      <c r="D211" s="25">
        <f t="shared" si="84"/>
        <v>7120258.9099999983</v>
      </c>
      <c r="E211" s="25"/>
      <c r="F211" s="25"/>
      <c r="G211" s="25">
        <f t="shared" si="91"/>
        <v>7120258.9099999983</v>
      </c>
      <c r="H211" s="803">
        <f>SUMIFS('ERZ - 2015'!F$10:F$114,'ERZ - 2015'!$Y$10:$Y$114,$B211)+SUMIFS('ERZ - 2015'!G$10:G$114,'ERZ - 2015'!$Y$10:$Y$114,$B211)</f>
        <v>2255705.0000000009</v>
      </c>
      <c r="I211" s="803">
        <f>SUMIFS('ERZ - 2015'!I$10:I$114,'ERZ - 2015'!$Y$10:$Y$114,$B211)+SUMIFS('ERZ - 2015'!J$10:J$114,'ERZ - 2015'!$Y$10:$Y$114,$B211)+SUMIFS('ERZ - 2015'!K$10:K$114,'ERZ - 2015'!$Y$10:$Y$114,$B211)</f>
        <v>0</v>
      </c>
      <c r="J211" s="27">
        <f t="shared" si="97"/>
        <v>9375963.9100000001</v>
      </c>
      <c r="L211" s="25">
        <f t="shared" si="85"/>
        <v>0</v>
      </c>
      <c r="M211" s="25"/>
      <c r="N211" s="25"/>
      <c r="O211" s="25">
        <f t="shared" si="98"/>
        <v>0</v>
      </c>
      <c r="P211" s="803">
        <f>SUMIFS('ERZ - 2015'!Q$10:Q$114,'ERZ - 2015'!$Y$10:$Y$114,$B211)+SUMIFS('ERZ - 2015'!R$10:R$114,'ERZ - 2015'!$Y$10:$Y$114,$B211)</f>
        <v>0</v>
      </c>
      <c r="Q211" s="803">
        <f>SUMIFS('ERZ - 2015'!S$10:S$114,'ERZ - 2015'!$Y$10:$Y$114,$B211)+SUMIFS('ERZ - 2015'!T$10:T$114,'ERZ - 2015'!$Y$10:$Y$114,$B211)+SUMIFS('ERZ - 2015'!U$10:U$114,'ERZ - 2015'!$Y$10:$Y$114,$B211)</f>
        <v>0</v>
      </c>
      <c r="R211" s="27">
        <f t="shared" si="99"/>
        <v>0</v>
      </c>
      <c r="S211" s="28">
        <f t="shared" si="86"/>
        <v>9375963.9100000001</v>
      </c>
    </row>
    <row r="212" spans="1:19" ht="15" x14ac:dyDescent="0.25">
      <c r="A212" s="32"/>
      <c r="B212" s="32" t="s">
        <v>71</v>
      </c>
      <c r="C212" s="33" t="s">
        <v>72</v>
      </c>
      <c r="D212" s="25">
        <f t="shared" si="84"/>
        <v>-943734.9299999997</v>
      </c>
      <c r="E212" s="25"/>
      <c r="F212" s="25"/>
      <c r="G212" s="25">
        <f t="shared" si="91"/>
        <v>-943734.9299999997</v>
      </c>
      <c r="H212" s="803">
        <f>SUMIFS('ERZ - 2015'!F$10:F$114,'ERZ - 2015'!$Y$10:$Y$114,$B212)+SUMIFS('ERZ - 2015'!G$10:G$114,'ERZ - 2015'!$Y$10:$Y$114,$B212)</f>
        <v>-409578.13</v>
      </c>
      <c r="I212" s="803">
        <f>SUMIFS('ERZ - 2015'!I$10:I$114,'ERZ - 2015'!$Y$10:$Y$114,$B212)+SUMIFS('ERZ - 2015'!J$10:J$114,'ERZ - 2015'!$Y$10:$Y$114,$B212)+SUMIFS('ERZ - 2015'!K$10:K$114,'ERZ - 2015'!$Y$10:$Y$114,$B212)</f>
        <v>0</v>
      </c>
      <c r="J212" s="27">
        <f t="shared" si="97"/>
        <v>-1353313.0599999996</v>
      </c>
      <c r="L212" s="25">
        <f t="shared" si="85"/>
        <v>0</v>
      </c>
      <c r="M212" s="25"/>
      <c r="N212" s="25"/>
      <c r="O212" s="25">
        <f t="shared" si="98"/>
        <v>0</v>
      </c>
      <c r="P212" s="803">
        <f>SUMIFS('ERZ - 2015'!Q$10:Q$114,'ERZ - 2015'!$Y$10:$Y$114,$B212)+SUMIFS('ERZ - 2015'!R$10:R$114,'ERZ - 2015'!$Y$10:$Y$114,$B212)</f>
        <v>0</v>
      </c>
      <c r="Q212" s="803">
        <f>SUMIFS('ERZ - 2015'!S$10:S$114,'ERZ - 2015'!$Y$10:$Y$114,$B212)+SUMIFS('ERZ - 2015'!T$10:T$114,'ERZ - 2015'!$Y$10:$Y$114,$B212)+SUMIFS('ERZ - 2015'!U$10:U$114,'ERZ - 2015'!$Y$10:$Y$114,$B212)</f>
        <v>0</v>
      </c>
      <c r="R212" s="27">
        <f t="shared" si="99"/>
        <v>0</v>
      </c>
      <c r="S212" s="28">
        <f t="shared" si="86"/>
        <v>-1353313.0599999996</v>
      </c>
    </row>
    <row r="213" spans="1:19" x14ac:dyDescent="0.2">
      <c r="A213" s="32"/>
      <c r="B213" s="32"/>
      <c r="C213" s="34" t="s">
        <v>73</v>
      </c>
      <c r="D213" s="35">
        <f t="shared" ref="D213:J213" si="100">SUM(D167:D212)</f>
        <v>654734488.79999983</v>
      </c>
      <c r="E213" s="35">
        <f t="shared" si="100"/>
        <v>0</v>
      </c>
      <c r="F213" s="35">
        <f t="shared" si="100"/>
        <v>0</v>
      </c>
      <c r="G213" s="35">
        <f t="shared" si="100"/>
        <v>654734488.79999983</v>
      </c>
      <c r="H213" s="35">
        <f t="shared" si="100"/>
        <v>116564407.88</v>
      </c>
      <c r="I213" s="35">
        <f>SUM(I167:I212)</f>
        <v>-4483933.1099999994</v>
      </c>
      <c r="J213" s="35">
        <f t="shared" si="100"/>
        <v>766814963.57000005</v>
      </c>
      <c r="K213" s="36"/>
      <c r="L213" s="35">
        <f t="shared" ref="L213:S213" si="101">SUM(L167:L212)</f>
        <v>-97554590.580000013</v>
      </c>
      <c r="M213" s="35">
        <f t="shared" si="101"/>
        <v>0</v>
      </c>
      <c r="N213" s="35">
        <f t="shared" si="101"/>
        <v>0</v>
      </c>
      <c r="O213" s="35">
        <f t="shared" si="101"/>
        <v>-97554590.580000013</v>
      </c>
      <c r="P213" s="35">
        <f t="shared" si="101"/>
        <v>-29573180.600000005</v>
      </c>
      <c r="Q213" s="35">
        <f t="shared" si="101"/>
        <v>2936869.5</v>
      </c>
      <c r="R213" s="35">
        <f t="shared" si="101"/>
        <v>-124190901.67999999</v>
      </c>
      <c r="S213" s="35">
        <f t="shared" si="101"/>
        <v>642624061.88999987</v>
      </c>
    </row>
    <row r="214" spans="1:19" ht="25.5" x14ac:dyDescent="0.25">
      <c r="A214" s="32"/>
      <c r="B214" s="32">
        <v>1531</v>
      </c>
      <c r="C214" s="24" t="s">
        <v>74</v>
      </c>
      <c r="D214" s="25">
        <f>-D167</f>
        <v>-585762.57000000007</v>
      </c>
      <c r="E214" s="25">
        <f t="shared" ref="E214:F214" si="102">-E167</f>
        <v>0</v>
      </c>
      <c r="F214" s="25">
        <f t="shared" si="102"/>
        <v>0</v>
      </c>
      <c r="G214" s="25">
        <f t="shared" ref="G214:G221" si="103">SUM(D214:F214)</f>
        <v>-585762.57000000007</v>
      </c>
      <c r="H214" s="26">
        <f t="shared" ref="H214:I214" si="104">-H167</f>
        <v>-177479.60000000003</v>
      </c>
      <c r="I214" s="26">
        <f t="shared" si="104"/>
        <v>0</v>
      </c>
      <c r="J214" s="27">
        <f>G214+H214+I214</f>
        <v>-763242.17000000016</v>
      </c>
      <c r="L214" s="25">
        <f t="shared" ref="L214:N214" si="105">-L167</f>
        <v>76108.55</v>
      </c>
      <c r="M214" s="25">
        <f t="shared" si="105"/>
        <v>0</v>
      </c>
      <c r="N214" s="25">
        <f t="shared" si="105"/>
        <v>0</v>
      </c>
      <c r="O214" s="25">
        <f t="shared" ref="O214:O221" si="106">SUM(L214:N214)</f>
        <v>76108.55</v>
      </c>
      <c r="P214" s="26">
        <f t="shared" ref="P214:Q214" si="107">-P167</f>
        <v>45017.909999999996</v>
      </c>
      <c r="Q214" s="26">
        <f t="shared" si="107"/>
        <v>0</v>
      </c>
      <c r="R214" s="27">
        <f>O214+P214+Q214</f>
        <v>121126.45999999999</v>
      </c>
      <c r="S214" s="28">
        <f t="shared" ref="S214:S221" si="108">J214+R214</f>
        <v>-642115.7100000002</v>
      </c>
    </row>
    <row r="215" spans="1:19" ht="25.5" x14ac:dyDescent="0.25">
      <c r="A215" s="32"/>
      <c r="B215" s="32">
        <v>2075</v>
      </c>
      <c r="C215" s="37" t="s">
        <v>75</v>
      </c>
      <c r="D215" s="25">
        <f>-D210</f>
        <v>0</v>
      </c>
      <c r="E215" s="33">
        <f t="shared" ref="E215:F215" si="109">-E210</f>
        <v>0</v>
      </c>
      <c r="F215" s="33">
        <f t="shared" si="109"/>
        <v>0</v>
      </c>
      <c r="G215" s="25">
        <f t="shared" si="103"/>
        <v>0</v>
      </c>
      <c r="H215" s="26">
        <f t="shared" ref="H215:I215" si="110">-H210</f>
        <v>0</v>
      </c>
      <c r="I215" s="26">
        <f t="shared" si="110"/>
        <v>0</v>
      </c>
      <c r="J215" s="27">
        <f t="shared" ref="J215:J221" si="111">G215+H215+I215</f>
        <v>0</v>
      </c>
      <c r="L215" s="25">
        <f t="shared" ref="L215:N215" si="112">-L210</f>
        <v>0</v>
      </c>
      <c r="M215" s="25">
        <f t="shared" si="112"/>
        <v>0</v>
      </c>
      <c r="N215" s="25">
        <f t="shared" si="112"/>
        <v>0</v>
      </c>
      <c r="O215" s="25">
        <f t="shared" si="106"/>
        <v>0</v>
      </c>
      <c r="P215" s="26">
        <f t="shared" ref="P215:Q215" si="113">-P210</f>
        <v>0</v>
      </c>
      <c r="Q215" s="26">
        <f t="shared" si="113"/>
        <v>0</v>
      </c>
      <c r="R215" s="27">
        <f t="shared" ref="R215:R221" si="114">O215+P215+Q215</f>
        <v>0</v>
      </c>
      <c r="S215" s="28">
        <f t="shared" si="108"/>
        <v>0</v>
      </c>
    </row>
    <row r="216" spans="1:19" ht="25.5" x14ac:dyDescent="0.25">
      <c r="A216" s="32"/>
      <c r="B216" s="32">
        <v>1865</v>
      </c>
      <c r="C216" s="37" t="s">
        <v>76</v>
      </c>
      <c r="D216" s="25">
        <f>-D184</f>
        <v>0</v>
      </c>
      <c r="E216" s="33">
        <f t="shared" ref="E216:F216" si="115">-E184</f>
        <v>0</v>
      </c>
      <c r="F216" s="33">
        <f t="shared" si="115"/>
        <v>0</v>
      </c>
      <c r="G216" s="25">
        <f t="shared" si="103"/>
        <v>0</v>
      </c>
      <c r="H216" s="26">
        <f t="shared" ref="H216:I216" si="116">-H184</f>
        <v>0</v>
      </c>
      <c r="I216" s="26">
        <f t="shared" si="116"/>
        <v>0</v>
      </c>
      <c r="J216" s="27">
        <f t="shared" si="111"/>
        <v>0</v>
      </c>
      <c r="L216" s="25">
        <f t="shared" ref="L216:N216" si="117">-L184</f>
        <v>0</v>
      </c>
      <c r="M216" s="25">
        <f t="shared" si="117"/>
        <v>0</v>
      </c>
      <c r="N216" s="25">
        <f t="shared" si="117"/>
        <v>0</v>
      </c>
      <c r="O216" s="25">
        <f t="shared" si="106"/>
        <v>0</v>
      </c>
      <c r="P216" s="26">
        <f t="shared" ref="P216:Q216" si="118">-P184</f>
        <v>0</v>
      </c>
      <c r="Q216" s="26">
        <f t="shared" si="118"/>
        <v>0</v>
      </c>
      <c r="R216" s="27">
        <f t="shared" si="114"/>
        <v>0</v>
      </c>
      <c r="S216" s="28">
        <f t="shared" si="108"/>
        <v>0</v>
      </c>
    </row>
    <row r="217" spans="1:19" ht="15" x14ac:dyDescent="0.25">
      <c r="A217" s="32"/>
      <c r="B217" s="32">
        <v>1875</v>
      </c>
      <c r="C217" s="37" t="s">
        <v>77</v>
      </c>
      <c r="D217" s="25">
        <f>-D199</f>
        <v>0</v>
      </c>
      <c r="E217" s="33">
        <f t="shared" ref="E217:F217" si="119">-E199</f>
        <v>0</v>
      </c>
      <c r="F217" s="33">
        <f t="shared" si="119"/>
        <v>0</v>
      </c>
      <c r="G217" s="25">
        <f t="shared" si="103"/>
        <v>0</v>
      </c>
      <c r="H217" s="26">
        <f t="shared" ref="H217:I217" si="120">-H199</f>
        <v>0</v>
      </c>
      <c r="I217" s="26">
        <f t="shared" si="120"/>
        <v>0</v>
      </c>
      <c r="J217" s="27">
        <f t="shared" si="111"/>
        <v>0</v>
      </c>
      <c r="L217" s="25">
        <f t="shared" ref="L217:N217" si="121">-L199</f>
        <v>0</v>
      </c>
      <c r="M217" s="25">
        <f t="shared" si="121"/>
        <v>0</v>
      </c>
      <c r="N217" s="25">
        <f t="shared" si="121"/>
        <v>0</v>
      </c>
      <c r="O217" s="25">
        <f t="shared" si="106"/>
        <v>0</v>
      </c>
      <c r="P217" s="26">
        <f t="shared" ref="P217:Q217" si="122">-P199</f>
        <v>0</v>
      </c>
      <c r="Q217" s="26">
        <f t="shared" si="122"/>
        <v>0</v>
      </c>
      <c r="R217" s="27">
        <f t="shared" si="114"/>
        <v>0</v>
      </c>
      <c r="S217" s="28">
        <f t="shared" si="108"/>
        <v>0</v>
      </c>
    </row>
    <row r="218" spans="1:19" ht="25.5" x14ac:dyDescent="0.25">
      <c r="A218" s="32"/>
      <c r="B218" s="32" t="s">
        <v>61</v>
      </c>
      <c r="C218" s="37" t="s">
        <v>62</v>
      </c>
      <c r="D218" s="25">
        <f>-D204</f>
        <v>0</v>
      </c>
      <c r="E218" s="33">
        <f t="shared" ref="E218:F218" si="123">-E204</f>
        <v>0</v>
      </c>
      <c r="F218" s="33">
        <f t="shared" si="123"/>
        <v>0</v>
      </c>
      <c r="G218" s="25">
        <f t="shared" si="103"/>
        <v>0</v>
      </c>
      <c r="H218" s="26">
        <f t="shared" ref="H218:I218" si="124">-H204</f>
        <v>0</v>
      </c>
      <c r="I218" s="26">
        <f t="shared" si="124"/>
        <v>0</v>
      </c>
      <c r="J218" s="27">
        <f t="shared" si="111"/>
        <v>0</v>
      </c>
      <c r="L218" s="25">
        <f t="shared" ref="L218:N218" si="125">-L204</f>
        <v>0</v>
      </c>
      <c r="M218" s="25">
        <f t="shared" si="125"/>
        <v>0</v>
      </c>
      <c r="N218" s="25">
        <f t="shared" si="125"/>
        <v>0</v>
      </c>
      <c r="O218" s="25">
        <f t="shared" si="106"/>
        <v>0</v>
      </c>
      <c r="P218" s="26">
        <f t="shared" ref="P218:Q218" si="126">-P204</f>
        <v>0</v>
      </c>
      <c r="Q218" s="26">
        <f t="shared" si="126"/>
        <v>0</v>
      </c>
      <c r="R218" s="27">
        <f t="shared" si="114"/>
        <v>0</v>
      </c>
      <c r="S218" s="28">
        <f t="shared" si="108"/>
        <v>0</v>
      </c>
    </row>
    <row r="219" spans="1:19" ht="25.5" x14ac:dyDescent="0.25">
      <c r="A219" s="32"/>
      <c r="B219" s="32" t="s">
        <v>64</v>
      </c>
      <c r="C219" s="37" t="s">
        <v>78</v>
      </c>
      <c r="D219" s="25">
        <f>-D206</f>
        <v>0</v>
      </c>
      <c r="E219" s="33">
        <f t="shared" ref="E219:F219" si="127">-E206</f>
        <v>0</v>
      </c>
      <c r="F219" s="33">
        <f t="shared" si="127"/>
        <v>0</v>
      </c>
      <c r="G219" s="25">
        <f t="shared" si="103"/>
        <v>0</v>
      </c>
      <c r="H219" s="26">
        <f t="shared" ref="H219:I219" si="128">-H206</f>
        <v>0</v>
      </c>
      <c r="I219" s="26">
        <f t="shared" si="128"/>
        <v>0</v>
      </c>
      <c r="J219" s="27">
        <f t="shared" si="111"/>
        <v>0</v>
      </c>
      <c r="L219" s="25">
        <f t="shared" ref="L219:N219" si="129">-L206</f>
        <v>0</v>
      </c>
      <c r="M219" s="25">
        <f t="shared" si="129"/>
        <v>0</v>
      </c>
      <c r="N219" s="25">
        <f t="shared" si="129"/>
        <v>0</v>
      </c>
      <c r="O219" s="25">
        <f t="shared" si="106"/>
        <v>0</v>
      </c>
      <c r="P219" s="26">
        <f t="shared" ref="P219:Q219" si="130">-P206</f>
        <v>0</v>
      </c>
      <c r="Q219" s="26">
        <f t="shared" si="130"/>
        <v>0</v>
      </c>
      <c r="R219" s="27">
        <f t="shared" si="114"/>
        <v>0</v>
      </c>
      <c r="S219" s="28">
        <f t="shared" si="108"/>
        <v>0</v>
      </c>
    </row>
    <row r="220" spans="1:19" ht="15" x14ac:dyDescent="0.25">
      <c r="A220" s="32"/>
      <c r="B220" s="32">
        <v>2055</v>
      </c>
      <c r="C220" s="33" t="s">
        <v>70</v>
      </c>
      <c r="D220" s="25">
        <f>-D211</f>
        <v>-7120258.9099999983</v>
      </c>
      <c r="E220" s="33">
        <f t="shared" ref="E220:F220" si="131">-E211</f>
        <v>0</v>
      </c>
      <c r="F220" s="33">
        <f t="shared" si="131"/>
        <v>0</v>
      </c>
      <c r="G220" s="25">
        <f t="shared" si="103"/>
        <v>-7120258.9099999983</v>
      </c>
      <c r="H220" s="26">
        <f t="shared" ref="H220:I220" si="132">-H211</f>
        <v>-2255705.0000000009</v>
      </c>
      <c r="I220" s="26">
        <f t="shared" si="132"/>
        <v>0</v>
      </c>
      <c r="J220" s="27">
        <f t="shared" si="111"/>
        <v>-9375963.9100000001</v>
      </c>
      <c r="L220" s="25">
        <f t="shared" ref="L220:N220" si="133">-L211</f>
        <v>0</v>
      </c>
      <c r="M220" s="25">
        <f t="shared" si="133"/>
        <v>0</v>
      </c>
      <c r="N220" s="25">
        <f t="shared" si="133"/>
        <v>0</v>
      </c>
      <c r="O220" s="25">
        <f t="shared" si="106"/>
        <v>0</v>
      </c>
      <c r="P220" s="26">
        <f t="shared" ref="P220:Q220" si="134">-P211</f>
        <v>0</v>
      </c>
      <c r="Q220" s="26">
        <f t="shared" si="134"/>
        <v>0</v>
      </c>
      <c r="R220" s="27">
        <f t="shared" si="114"/>
        <v>0</v>
      </c>
      <c r="S220" s="28">
        <f t="shared" si="108"/>
        <v>-9375963.9100000001</v>
      </c>
    </row>
    <row r="221" spans="1:19" ht="15" x14ac:dyDescent="0.25">
      <c r="A221" s="32"/>
      <c r="B221" s="32" t="s">
        <v>71</v>
      </c>
      <c r="C221" s="33" t="s">
        <v>72</v>
      </c>
      <c r="D221" s="25">
        <f>-D212</f>
        <v>943734.9299999997</v>
      </c>
      <c r="E221" s="33">
        <f t="shared" ref="E221:F221" si="135">-E212</f>
        <v>0</v>
      </c>
      <c r="F221" s="33">
        <f t="shared" si="135"/>
        <v>0</v>
      </c>
      <c r="G221" s="25">
        <f t="shared" si="103"/>
        <v>943734.9299999997</v>
      </c>
      <c r="H221" s="26">
        <f t="shared" ref="H221:I221" si="136">-H212</f>
        <v>409578.13</v>
      </c>
      <c r="I221" s="26">
        <f t="shared" si="136"/>
        <v>0</v>
      </c>
      <c r="J221" s="27">
        <f t="shared" si="111"/>
        <v>1353313.0599999996</v>
      </c>
      <c r="L221" s="25">
        <f t="shared" ref="L221:N221" si="137">-L212</f>
        <v>0</v>
      </c>
      <c r="M221" s="25">
        <f t="shared" si="137"/>
        <v>0</v>
      </c>
      <c r="N221" s="25">
        <f t="shared" si="137"/>
        <v>0</v>
      </c>
      <c r="O221" s="25">
        <f t="shared" si="106"/>
        <v>0</v>
      </c>
      <c r="P221" s="26">
        <f t="shared" ref="P221:Q221" si="138">-P212</f>
        <v>0</v>
      </c>
      <c r="Q221" s="26">
        <f t="shared" si="138"/>
        <v>0</v>
      </c>
      <c r="R221" s="27">
        <f t="shared" si="114"/>
        <v>0</v>
      </c>
      <c r="S221" s="28">
        <f t="shared" si="108"/>
        <v>1353313.0599999996</v>
      </c>
    </row>
    <row r="222" spans="1:19" x14ac:dyDescent="0.2">
      <c r="A222" s="32"/>
      <c r="B222" s="32"/>
      <c r="C222" s="34" t="s">
        <v>79</v>
      </c>
      <c r="D222" s="35">
        <f>SUM(D213:D221)</f>
        <v>647972202.24999976</v>
      </c>
      <c r="E222" s="35">
        <f t="shared" ref="E222:J222" si="139">SUM(E213:E221)</f>
        <v>0</v>
      </c>
      <c r="F222" s="35">
        <f t="shared" si="139"/>
        <v>0</v>
      </c>
      <c r="G222" s="35">
        <f t="shared" si="139"/>
        <v>647972202.24999976</v>
      </c>
      <c r="H222" s="35">
        <f t="shared" si="139"/>
        <v>114540801.41</v>
      </c>
      <c r="I222" s="35">
        <f t="shared" si="139"/>
        <v>-4483933.1099999994</v>
      </c>
      <c r="J222" s="35">
        <f t="shared" si="139"/>
        <v>758029070.55000007</v>
      </c>
      <c r="K222" s="36"/>
      <c r="L222" s="35">
        <f t="shared" ref="L222:S222" si="140">SUM(L213:L221)</f>
        <v>-97478482.030000016</v>
      </c>
      <c r="M222" s="35">
        <f t="shared" si="140"/>
        <v>0</v>
      </c>
      <c r="N222" s="35">
        <f t="shared" si="140"/>
        <v>0</v>
      </c>
      <c r="O222" s="35">
        <f t="shared" si="140"/>
        <v>-97478482.030000016</v>
      </c>
      <c r="P222" s="35">
        <f t="shared" si="140"/>
        <v>-29528162.690000005</v>
      </c>
      <c r="Q222" s="35">
        <f t="shared" si="140"/>
        <v>2936869.5</v>
      </c>
      <c r="R222" s="35">
        <f t="shared" si="140"/>
        <v>-124069775.22</v>
      </c>
      <c r="S222" s="35">
        <f t="shared" si="140"/>
        <v>633959295.3299998</v>
      </c>
    </row>
    <row r="223" spans="1:19" ht="15" x14ac:dyDescent="0.25">
      <c r="A223" s="32"/>
      <c r="B223" s="32"/>
      <c r="C223" s="1220" t="s">
        <v>80</v>
      </c>
      <c r="D223" s="1221"/>
      <c r="E223" s="1221"/>
      <c r="F223" s="1221"/>
      <c r="G223" s="1221"/>
      <c r="H223" s="1221"/>
      <c r="I223" s="1221"/>
      <c r="J223" s="1221"/>
      <c r="K223" s="1221"/>
      <c r="L223" s="1222"/>
      <c r="M223" s="38"/>
      <c r="N223" s="38"/>
      <c r="O223" s="38"/>
      <c r="P223" s="39"/>
      <c r="R223" s="40"/>
      <c r="S223" s="29"/>
    </row>
    <row r="224" spans="1:19" ht="15" x14ac:dyDescent="0.25">
      <c r="A224" s="32"/>
      <c r="B224" s="32"/>
      <c r="C224" s="1220" t="s">
        <v>81</v>
      </c>
      <c r="D224" s="1221"/>
      <c r="E224" s="1221"/>
      <c r="F224" s="1221"/>
      <c r="G224" s="1221"/>
      <c r="H224" s="1221"/>
      <c r="I224" s="1221"/>
      <c r="J224" s="1221"/>
      <c r="K224" s="1221"/>
      <c r="L224" s="1222"/>
      <c r="M224" s="38"/>
      <c r="N224" s="38"/>
      <c r="O224" s="38"/>
      <c r="P224" s="35">
        <f>+P222</f>
        <v>-29528162.690000005</v>
      </c>
      <c r="R224" s="40"/>
      <c r="S224" s="29"/>
    </row>
    <row r="225" spans="1:19" x14ac:dyDescent="0.2">
      <c r="D225" s="41">
        <v>0</v>
      </c>
      <c r="E225" s="41"/>
      <c r="F225" s="41"/>
      <c r="G225" s="41"/>
      <c r="H225" s="41">
        <v>0</v>
      </c>
      <c r="I225" s="41">
        <v>0</v>
      </c>
      <c r="J225" s="41">
        <v>0</v>
      </c>
      <c r="K225" s="41"/>
      <c r="L225" s="41">
        <v>0</v>
      </c>
      <c r="M225" s="41"/>
      <c r="N225" s="41"/>
      <c r="O225" s="41">
        <v>0</v>
      </c>
      <c r="P225" s="41">
        <v>0</v>
      </c>
      <c r="Q225" s="41">
        <v>0</v>
      </c>
      <c r="R225" s="41">
        <v>0</v>
      </c>
      <c r="S225" s="41">
        <v>0</v>
      </c>
    </row>
    <row r="226" spans="1:19" x14ac:dyDescent="0.2">
      <c r="L226" s="2" t="s">
        <v>82</v>
      </c>
    </row>
    <row r="227" spans="1:19" ht="15" x14ac:dyDescent="0.25">
      <c r="A227" s="32">
        <v>10</v>
      </c>
      <c r="B227" s="32"/>
      <c r="C227" s="12" t="s">
        <v>83</v>
      </c>
      <c r="D227" s="13"/>
      <c r="E227" s="13"/>
      <c r="F227" s="13"/>
      <c r="G227" s="13"/>
      <c r="H227" s="13"/>
      <c r="I227" s="13"/>
      <c r="J227" s="13"/>
      <c r="K227" s="13"/>
      <c r="L227" s="13" t="s">
        <v>83</v>
      </c>
      <c r="M227" s="13"/>
      <c r="N227" s="13"/>
      <c r="O227" s="13"/>
      <c r="P227" s="13"/>
      <c r="Q227" s="42">
        <f>P191</f>
        <v>-1501341.5999999999</v>
      </c>
    </row>
    <row r="228" spans="1:19" ht="15" x14ac:dyDescent="0.25">
      <c r="A228" s="32">
        <v>8</v>
      </c>
      <c r="B228" s="32"/>
      <c r="C228" s="12" t="s">
        <v>49</v>
      </c>
      <c r="D228" s="13"/>
      <c r="E228" s="13"/>
      <c r="F228" s="13"/>
      <c r="G228" s="13"/>
      <c r="H228" s="13"/>
      <c r="I228" s="13"/>
      <c r="J228" s="13"/>
      <c r="K228" s="13"/>
      <c r="L228" s="13" t="s">
        <v>49</v>
      </c>
      <c r="M228" s="13"/>
      <c r="N228" s="13"/>
      <c r="O228" s="13"/>
      <c r="P228" s="13"/>
      <c r="Q228" s="42">
        <f>P193+P192</f>
        <v>-200843.21000000002</v>
      </c>
    </row>
    <row r="229" spans="1:19" ht="15" x14ac:dyDescent="0.25">
      <c r="A229" s="32">
        <v>47</v>
      </c>
      <c r="B229" s="32"/>
      <c r="C229" s="12" t="s">
        <v>84</v>
      </c>
      <c r="D229" s="13"/>
      <c r="E229" s="13"/>
      <c r="F229" s="13"/>
      <c r="G229" s="13"/>
      <c r="H229" s="13"/>
      <c r="I229" s="13"/>
      <c r="J229" s="13"/>
      <c r="K229" s="13"/>
      <c r="L229" s="13" t="s">
        <v>84</v>
      </c>
      <c r="M229" s="13"/>
      <c r="N229" s="13"/>
      <c r="O229" s="13"/>
      <c r="P229" s="13"/>
      <c r="Q229" s="42"/>
    </row>
    <row r="230" spans="1:19" x14ac:dyDescent="0.2">
      <c r="L230" s="1223" t="s">
        <v>85</v>
      </c>
      <c r="M230" s="1224"/>
      <c r="N230" s="1224"/>
      <c r="O230" s="1224"/>
      <c r="P230" s="1224"/>
      <c r="Q230" s="43">
        <f>P224-Q227-Q228-Q229</f>
        <v>-27825977.880000003</v>
      </c>
    </row>
    <row r="236" spans="1:19" ht="13.5" thickBot="1" x14ac:dyDescent="0.25">
      <c r="H236" s="8" t="s">
        <v>9</v>
      </c>
      <c r="I236" s="9" t="s">
        <v>10</v>
      </c>
    </row>
    <row r="237" spans="1:19" ht="15.75" thickBot="1" x14ac:dyDescent="0.3">
      <c r="H237" s="8" t="s">
        <v>11</v>
      </c>
      <c r="I237" s="10">
        <v>2016</v>
      </c>
      <c r="J237" s="11"/>
    </row>
    <row r="239" spans="1:19" x14ac:dyDescent="0.2">
      <c r="D239" s="1225" t="s">
        <v>12</v>
      </c>
      <c r="E239" s="1226"/>
      <c r="F239" s="1226"/>
      <c r="G239" s="1226"/>
      <c r="H239" s="1226"/>
      <c r="I239" s="1226"/>
      <c r="J239" s="1226"/>
      <c r="L239" s="12"/>
      <c r="M239" s="13"/>
      <c r="N239" s="13"/>
      <c r="O239" s="13"/>
      <c r="P239" s="14" t="s">
        <v>13</v>
      </c>
      <c r="Q239" s="14"/>
      <c r="R239" s="15"/>
    </row>
    <row r="240" spans="1:19" ht="30" customHeight="1" x14ac:dyDescent="0.2">
      <c r="A240" s="16" t="s">
        <v>14</v>
      </c>
      <c r="B240" s="16" t="s">
        <v>15</v>
      </c>
      <c r="C240" s="17" t="s">
        <v>16</v>
      </c>
      <c r="D240" s="18" t="s">
        <v>17</v>
      </c>
      <c r="E240" s="44" t="s">
        <v>90</v>
      </c>
      <c r="F240" s="44" t="s">
        <v>90</v>
      </c>
      <c r="G240" s="18" t="s">
        <v>18</v>
      </c>
      <c r="H240" s="19" t="s">
        <v>19</v>
      </c>
      <c r="I240" s="19" t="s">
        <v>20</v>
      </c>
      <c r="J240" s="16" t="s">
        <v>21</v>
      </c>
      <c r="K240" s="20"/>
      <c r="L240" s="18" t="s">
        <v>17</v>
      </c>
      <c r="M240" s="44" t="s">
        <v>90</v>
      </c>
      <c r="N240" s="44" t="s">
        <v>90</v>
      </c>
      <c r="O240" s="18" t="s">
        <v>18</v>
      </c>
      <c r="P240" s="21" t="s">
        <v>22</v>
      </c>
      <c r="Q240" s="21" t="s">
        <v>20</v>
      </c>
      <c r="R240" s="22" t="s">
        <v>21</v>
      </c>
      <c r="S240" s="16" t="s">
        <v>23</v>
      </c>
    </row>
    <row r="241" spans="1:19" ht="25.5" customHeight="1" x14ac:dyDescent="0.25">
      <c r="A241" s="16"/>
      <c r="B241" s="23">
        <v>1531</v>
      </c>
      <c r="C241" s="24" t="s">
        <v>24</v>
      </c>
      <c r="D241" s="25">
        <f t="shared" ref="D241:D286" si="141">J167</f>
        <v>763242.17000000016</v>
      </c>
      <c r="E241" s="25"/>
      <c r="F241" s="25"/>
      <c r="G241" s="25">
        <f>SUM(D241:F241)</f>
        <v>763242.17000000016</v>
      </c>
      <c r="H241" s="803">
        <f>SUMIFS('ERZ - 2016'!G$10:G$114,'ERZ - 2016'!$Y$10:$Y$114,$B241)+SUMIFS('ERZ - 2016'!H$10:H$114,'ERZ - 2016'!$Y$10:$Y$114,$B241)+SUMIFS('ERZ - 2016'!I$10:I$114,'ERZ - 2016'!$Y$10:$Y$114,$B241)</f>
        <v>127722.68</v>
      </c>
      <c r="I241" s="803">
        <f>SUMIFS('ERZ - 2016'!J$10:J$114,'ERZ - 2016'!$Y$10:$Y$114,$B241)+SUMIFS('ERZ - 2016'!K$10:K$114,'ERZ - 2016'!$Y$10:$Y$114,$B241)+SUMIFS('ERZ - 2016'!L$10:L$114,'ERZ - 2016'!$Y$10:$Y$114,$B241)</f>
        <v>0</v>
      </c>
      <c r="J241" s="27">
        <f>D241+H241+I241</f>
        <v>890964.85000000009</v>
      </c>
      <c r="K241" s="20"/>
      <c r="L241" s="25">
        <f t="shared" ref="L241:L286" si="142">R167</f>
        <v>-121126.45999999999</v>
      </c>
      <c r="M241" s="25"/>
      <c r="N241" s="25"/>
      <c r="O241" s="25">
        <f>SUM(L241:N241)</f>
        <v>-121126.45999999999</v>
      </c>
      <c r="P241" s="803">
        <f>SUMIFS('ERZ - 2016'!R$10:R$114,'ERZ - 2016'!$Y$10:$Y$114,$B241)+SUMIFS('ERZ - 2016'!S$10:S$114,'ERZ - 2016'!$Y$10:$Y$114,$B241)</f>
        <v>-31579.309999999998</v>
      </c>
      <c r="Q241" s="803">
        <f>SUMIFS('ERZ - 2016'!T$10:T$114,'ERZ - 2016'!$Y$10:$Y$114,$B241)+SUMIFS('ERZ - 2016'!U$10:U$114,'ERZ - 2016'!$Y$10:$Y$114,$B241)+SUMIFS('ERZ - 2016'!V$10:V$114,'ERZ - 2016'!$Y$10:$Y$114,$B241)</f>
        <v>0</v>
      </c>
      <c r="R241" s="27">
        <f>L241+P241+Q241</f>
        <v>-152705.76999999999</v>
      </c>
      <c r="S241" s="28">
        <f t="shared" ref="S241:S286" si="143">J241+R241</f>
        <v>738259.08000000007</v>
      </c>
    </row>
    <row r="242" spans="1:19" ht="25.5" customHeight="1" x14ac:dyDescent="0.25">
      <c r="A242" s="16"/>
      <c r="B242" s="23">
        <v>1609</v>
      </c>
      <c r="C242" s="24" t="s">
        <v>25</v>
      </c>
      <c r="D242" s="25">
        <f t="shared" si="141"/>
        <v>40478700</v>
      </c>
      <c r="E242" s="25"/>
      <c r="F242" s="25"/>
      <c r="G242" s="25">
        <f>SUM(D242:F242)</f>
        <v>40478700</v>
      </c>
      <c r="H242" s="803">
        <f>SUMIFS('ERZ - 2016'!G$10:G$114,'ERZ - 2016'!$Y$10:$Y$114,$B242)+SUMIFS('ERZ - 2016'!H$10:H$114,'ERZ - 2016'!$Y$10:$Y$114,$B242)+SUMIFS('ERZ - 2016'!I$10:I$114,'ERZ - 2016'!$Y$10:$Y$114,$B242)</f>
        <v>0</v>
      </c>
      <c r="I242" s="803">
        <f>SUMIFS('ERZ - 2016'!J$10:J$114,'ERZ - 2016'!$Y$10:$Y$114,$B242)+SUMIFS('ERZ - 2016'!K$10:K$114,'ERZ - 2016'!$Y$10:$Y$114,$B242)+SUMIFS('ERZ - 2016'!L$10:L$114,'ERZ - 2016'!$Y$10:$Y$114,$B242)</f>
        <v>0</v>
      </c>
      <c r="J242" s="27">
        <f>D242+H242+I242</f>
        <v>40478700</v>
      </c>
      <c r="K242" s="20"/>
      <c r="L242" s="25">
        <f t="shared" si="142"/>
        <v>-505983.75</v>
      </c>
      <c r="M242" s="25"/>
      <c r="N242" s="25"/>
      <c r="O242" s="25">
        <f t="shared" ref="O242:O277" si="144">SUM(L242:N242)</f>
        <v>-505983.75</v>
      </c>
      <c r="P242" s="803">
        <f>SUMIFS('ERZ - 2016'!R$10:R$114,'ERZ - 2016'!$Y$10:$Y$114,$B242)+SUMIFS('ERZ - 2016'!S$10:S$114,'ERZ - 2016'!$Y$10:$Y$114,$B242)</f>
        <v>-1011967.5</v>
      </c>
      <c r="Q242" s="803">
        <f>SUMIFS('ERZ - 2016'!T$10:T$114,'ERZ - 2016'!$Y$10:$Y$114,$B242)+SUMIFS('ERZ - 2016'!U$10:U$114,'ERZ - 2016'!$Y$10:$Y$114,$B242)+SUMIFS('ERZ - 2016'!V$10:V$114,'ERZ - 2016'!$Y$10:$Y$114,$B242)</f>
        <v>0</v>
      </c>
      <c r="R242" s="27">
        <f t="shared" ref="R242:R279" si="145">L242+P242+Q242</f>
        <v>-1517951.25</v>
      </c>
      <c r="S242" s="28">
        <f t="shared" si="143"/>
        <v>38960748.75</v>
      </c>
    </row>
    <row r="243" spans="1:19" ht="25.5" x14ac:dyDescent="0.25">
      <c r="A243" s="23">
        <v>12</v>
      </c>
      <c r="B243" s="23">
        <v>1611</v>
      </c>
      <c r="C243" s="24" t="s">
        <v>26</v>
      </c>
      <c r="D243" s="25">
        <f t="shared" si="141"/>
        <v>31026873.190000001</v>
      </c>
      <c r="E243" s="25"/>
      <c r="F243" s="25"/>
      <c r="G243" s="25">
        <f t="shared" ref="G243:G257" si="146">SUM(D243:F243)</f>
        <v>31026873.190000001</v>
      </c>
      <c r="H243" s="803">
        <f>SUMIFS('ERZ - 2016'!G$10:G$114,'ERZ - 2016'!$Y$10:$Y$114,$B243)+SUMIFS('ERZ - 2016'!H$10:H$114,'ERZ - 2016'!$Y$10:$Y$114,$B243)+SUMIFS('ERZ - 2016'!I$10:I$114,'ERZ - 2016'!$Y$10:$Y$114,$B243)</f>
        <v>1394131.4</v>
      </c>
      <c r="I243" s="803">
        <f>SUMIFS('ERZ - 2016'!J$10:J$114,'ERZ - 2016'!$Y$10:$Y$114,$B243)+SUMIFS('ERZ - 2016'!K$10:K$114,'ERZ - 2016'!$Y$10:$Y$114,$B243)+SUMIFS('ERZ - 2016'!L$10:L$114,'ERZ - 2016'!$Y$10:$Y$114,$B243)</f>
        <v>-3402704.3200000003</v>
      </c>
      <c r="J243" s="27">
        <f>D243+H243+I243</f>
        <v>29018300.27</v>
      </c>
      <c r="K243" s="30"/>
      <c r="L243" s="25">
        <f t="shared" si="142"/>
        <v>-15012426.74</v>
      </c>
      <c r="M243" s="25"/>
      <c r="N243" s="25"/>
      <c r="O243" s="25">
        <f t="shared" si="144"/>
        <v>-15012426.74</v>
      </c>
      <c r="P243" s="803">
        <f>SUMIFS('ERZ - 2016'!R$10:R$114,'ERZ - 2016'!$Y$10:$Y$114,$B243)+SUMIFS('ERZ - 2016'!S$10:S$114,'ERZ - 2016'!$Y$10:$Y$114,$B243)</f>
        <v>-3912760.7</v>
      </c>
      <c r="Q243" s="803">
        <f>SUMIFS('ERZ - 2016'!T$10:T$114,'ERZ - 2016'!$Y$10:$Y$114,$B243)+SUMIFS('ERZ - 2016'!U$10:U$114,'ERZ - 2016'!$Y$10:$Y$114,$B243)+SUMIFS('ERZ - 2016'!V$10:V$114,'ERZ - 2016'!$Y$10:$Y$114,$B243)</f>
        <v>3402704.3200000003</v>
      </c>
      <c r="R243" s="27">
        <f t="shared" si="145"/>
        <v>-15522483.120000001</v>
      </c>
      <c r="S243" s="28">
        <f t="shared" si="143"/>
        <v>13495817.149999999</v>
      </c>
    </row>
    <row r="244" spans="1:19" ht="25.5" x14ac:dyDescent="0.25">
      <c r="A244" s="23" t="s">
        <v>27</v>
      </c>
      <c r="B244" s="23">
        <v>1612</v>
      </c>
      <c r="C244" s="24" t="s">
        <v>28</v>
      </c>
      <c r="D244" s="25">
        <f t="shared" si="141"/>
        <v>740656.88</v>
      </c>
      <c r="E244" s="25"/>
      <c r="F244" s="25"/>
      <c r="G244" s="25">
        <f t="shared" si="146"/>
        <v>740656.88</v>
      </c>
      <c r="H244" s="803">
        <f>SUMIFS('ERZ - 2016'!G$10:G$114,'ERZ - 2016'!$Y$10:$Y$114,$B244)+SUMIFS('ERZ - 2016'!H$10:H$114,'ERZ - 2016'!$Y$10:$Y$114,$B244)+SUMIFS('ERZ - 2016'!I$10:I$114,'ERZ - 2016'!$Y$10:$Y$114,$B244)</f>
        <v>18088.420000000002</v>
      </c>
      <c r="I244" s="803">
        <f>SUMIFS('ERZ - 2016'!J$10:J$114,'ERZ - 2016'!$Y$10:$Y$114,$B244)+SUMIFS('ERZ - 2016'!K$10:K$114,'ERZ - 2016'!$Y$10:$Y$114,$B244)+SUMIFS('ERZ - 2016'!L$10:L$114,'ERZ - 2016'!$Y$10:$Y$114,$B244)</f>
        <v>-1</v>
      </c>
      <c r="J244" s="27">
        <f>D244+H244+I244</f>
        <v>758744.3</v>
      </c>
      <c r="K244" s="30"/>
      <c r="L244" s="25">
        <f t="shared" si="142"/>
        <v>0</v>
      </c>
      <c r="M244" s="25"/>
      <c r="N244" s="25"/>
      <c r="O244" s="25">
        <f t="shared" si="144"/>
        <v>0</v>
      </c>
      <c r="P244" s="803">
        <f>SUMIFS('ERZ - 2016'!R$10:R$114,'ERZ - 2016'!$Y$10:$Y$114,$B244)+SUMIFS('ERZ - 2016'!S$10:S$114,'ERZ - 2016'!$Y$10:$Y$114,$B244)</f>
        <v>0</v>
      </c>
      <c r="Q244" s="803">
        <f>SUMIFS('ERZ - 2016'!T$10:T$114,'ERZ - 2016'!$Y$10:$Y$114,$B244)+SUMIFS('ERZ - 2016'!U$10:U$114,'ERZ - 2016'!$Y$10:$Y$114,$B244)+SUMIFS('ERZ - 2016'!V$10:V$114,'ERZ - 2016'!$Y$10:$Y$114,$B244)</f>
        <v>0</v>
      </c>
      <c r="R244" s="27">
        <f t="shared" si="145"/>
        <v>0</v>
      </c>
      <c r="S244" s="28">
        <f t="shared" si="143"/>
        <v>758744.3</v>
      </c>
    </row>
    <row r="245" spans="1:19" ht="15" x14ac:dyDescent="0.25">
      <c r="A245" s="23" t="s">
        <v>29</v>
      </c>
      <c r="B245" s="23">
        <v>1805</v>
      </c>
      <c r="C245" s="24" t="s">
        <v>30</v>
      </c>
      <c r="D245" s="25">
        <f t="shared" si="141"/>
        <v>9853483.9900000002</v>
      </c>
      <c r="E245" s="25"/>
      <c r="F245" s="25"/>
      <c r="G245" s="25">
        <f t="shared" si="146"/>
        <v>9853483.9900000002</v>
      </c>
      <c r="H245" s="803">
        <f>SUMIFS('ERZ - 2016'!G$10:G$114,'ERZ - 2016'!$Y$10:$Y$114,$B245)+SUMIFS('ERZ - 2016'!H$10:H$114,'ERZ - 2016'!$Y$10:$Y$114,$B245)+SUMIFS('ERZ - 2016'!I$10:I$114,'ERZ - 2016'!$Y$10:$Y$114,$B245)</f>
        <v>8963.85</v>
      </c>
      <c r="I245" s="803">
        <f>SUMIFS('ERZ - 2016'!J$10:J$114,'ERZ - 2016'!$Y$10:$Y$114,$B245)+SUMIFS('ERZ - 2016'!K$10:K$114,'ERZ - 2016'!$Y$10:$Y$114,$B245)+SUMIFS('ERZ - 2016'!L$10:L$114,'ERZ - 2016'!$Y$10:$Y$114,$B245)</f>
        <v>-3</v>
      </c>
      <c r="J245" s="27">
        <f>D245+H245+I245</f>
        <v>9862444.8399999999</v>
      </c>
      <c r="K245" s="30"/>
      <c r="L245" s="25">
        <f t="shared" si="142"/>
        <v>0</v>
      </c>
      <c r="M245" s="25"/>
      <c r="N245" s="25"/>
      <c r="O245" s="25">
        <f t="shared" si="144"/>
        <v>0</v>
      </c>
      <c r="P245" s="803">
        <f>SUMIFS('ERZ - 2016'!R$10:R$114,'ERZ - 2016'!$Y$10:$Y$114,$B245)+SUMIFS('ERZ - 2016'!S$10:S$114,'ERZ - 2016'!$Y$10:$Y$114,$B245)</f>
        <v>0</v>
      </c>
      <c r="Q245" s="803">
        <f>SUMIFS('ERZ - 2016'!T$10:T$114,'ERZ - 2016'!$Y$10:$Y$114,$B245)+SUMIFS('ERZ - 2016'!U$10:U$114,'ERZ - 2016'!$Y$10:$Y$114,$B245)+SUMIFS('ERZ - 2016'!V$10:V$114,'ERZ - 2016'!$Y$10:$Y$114,$B245)</f>
        <v>0</v>
      </c>
      <c r="R245" s="27">
        <f t="shared" si="145"/>
        <v>0</v>
      </c>
      <c r="S245" s="28">
        <f t="shared" si="143"/>
        <v>9862444.8399999999</v>
      </c>
    </row>
    <row r="246" spans="1:19" ht="15" x14ac:dyDescent="0.25">
      <c r="A246" s="23">
        <v>47</v>
      </c>
      <c r="B246" s="23">
        <v>1808</v>
      </c>
      <c r="C246" s="24" t="s">
        <v>31</v>
      </c>
      <c r="D246" s="25">
        <f t="shared" si="141"/>
        <v>40749942.340000004</v>
      </c>
      <c r="E246" s="25"/>
      <c r="F246" s="25"/>
      <c r="G246" s="25">
        <f t="shared" si="146"/>
        <v>40749942.340000004</v>
      </c>
      <c r="H246" s="803">
        <f>SUMIFS('ERZ - 2016'!G$10:G$114,'ERZ - 2016'!$Y$10:$Y$114,$B246)+SUMIFS('ERZ - 2016'!H$10:H$114,'ERZ - 2016'!$Y$10:$Y$114,$B246)+SUMIFS('ERZ - 2016'!I$10:I$114,'ERZ - 2016'!$Y$10:$Y$114,$B246)</f>
        <v>1823101.34</v>
      </c>
      <c r="I246" s="803">
        <f>SUMIFS('ERZ - 2016'!J$10:J$114,'ERZ - 2016'!$Y$10:$Y$114,$B246)+SUMIFS('ERZ - 2016'!K$10:K$114,'ERZ - 2016'!$Y$10:$Y$114,$B246)+SUMIFS('ERZ - 2016'!L$10:L$114,'ERZ - 2016'!$Y$10:$Y$114,$B246)</f>
        <v>0</v>
      </c>
      <c r="J246" s="27">
        <f t="shared" ref="J246:J279" si="147">D246+H246+I246</f>
        <v>42573043.680000007</v>
      </c>
      <c r="K246" s="30"/>
      <c r="L246" s="25">
        <f t="shared" si="142"/>
        <v>-5178566.3599999994</v>
      </c>
      <c r="M246" s="25"/>
      <c r="N246" s="25"/>
      <c r="O246" s="25">
        <f t="shared" si="144"/>
        <v>-5178566.3599999994</v>
      </c>
      <c r="P246" s="803">
        <f>SUMIFS('ERZ - 2016'!R$10:R$114,'ERZ - 2016'!$Y$10:$Y$114,$B246)+SUMIFS('ERZ - 2016'!S$10:S$114,'ERZ - 2016'!$Y$10:$Y$114,$B246)</f>
        <v>-1485014.43</v>
      </c>
      <c r="Q246" s="803">
        <f>SUMIFS('ERZ - 2016'!T$10:T$114,'ERZ - 2016'!$Y$10:$Y$114,$B246)+SUMIFS('ERZ - 2016'!U$10:U$114,'ERZ - 2016'!$Y$10:$Y$114,$B246)+SUMIFS('ERZ - 2016'!V$10:V$114,'ERZ - 2016'!$Y$10:$Y$114,$B246)</f>
        <v>0</v>
      </c>
      <c r="R246" s="27">
        <f t="shared" si="145"/>
        <v>-6663580.7899999991</v>
      </c>
      <c r="S246" s="28">
        <f t="shared" si="143"/>
        <v>35909462.890000008</v>
      </c>
    </row>
    <row r="247" spans="1:19" ht="15" x14ac:dyDescent="0.25">
      <c r="A247" s="23">
        <v>13</v>
      </c>
      <c r="B247" s="23">
        <v>1810</v>
      </c>
      <c r="C247" s="24" t="s">
        <v>32</v>
      </c>
      <c r="D247" s="25">
        <f t="shared" si="141"/>
        <v>0</v>
      </c>
      <c r="E247" s="25"/>
      <c r="F247" s="25"/>
      <c r="G247" s="25">
        <f t="shared" si="146"/>
        <v>0</v>
      </c>
      <c r="H247" s="803">
        <f>SUMIFS('ERZ - 2016'!G$10:G$114,'ERZ - 2016'!$Y$10:$Y$114,$B247)+SUMIFS('ERZ - 2016'!H$10:H$114,'ERZ - 2016'!$Y$10:$Y$114,$B247)+SUMIFS('ERZ - 2016'!I$10:I$114,'ERZ - 2016'!$Y$10:$Y$114,$B247)</f>
        <v>0</v>
      </c>
      <c r="I247" s="803">
        <f>SUMIFS('ERZ - 2016'!J$10:J$114,'ERZ - 2016'!$Y$10:$Y$114,$B247)+SUMIFS('ERZ - 2016'!K$10:K$114,'ERZ - 2016'!$Y$10:$Y$114,$B247)+SUMIFS('ERZ - 2016'!L$10:L$114,'ERZ - 2016'!$Y$10:$Y$114,$B247)</f>
        <v>0</v>
      </c>
      <c r="J247" s="27">
        <f t="shared" si="147"/>
        <v>0</v>
      </c>
      <c r="K247" s="30"/>
      <c r="L247" s="25">
        <f t="shared" si="142"/>
        <v>0</v>
      </c>
      <c r="M247" s="25"/>
      <c r="N247" s="25"/>
      <c r="O247" s="25">
        <f t="shared" si="144"/>
        <v>0</v>
      </c>
      <c r="P247" s="803">
        <f>SUMIFS('ERZ - 2016'!R$10:R$114,'ERZ - 2016'!$Y$10:$Y$114,$B247)+SUMIFS('ERZ - 2016'!S$10:S$114,'ERZ - 2016'!$Y$10:$Y$114,$B247)</f>
        <v>0</v>
      </c>
      <c r="Q247" s="803">
        <f>SUMIFS('ERZ - 2016'!T$10:T$114,'ERZ - 2016'!$Y$10:$Y$114,$B247)+SUMIFS('ERZ - 2016'!U$10:U$114,'ERZ - 2016'!$Y$10:$Y$114,$B247)+SUMIFS('ERZ - 2016'!V$10:V$114,'ERZ - 2016'!$Y$10:$Y$114,$B247)</f>
        <v>0</v>
      </c>
      <c r="R247" s="27">
        <f t="shared" si="145"/>
        <v>0</v>
      </c>
      <c r="S247" s="28">
        <f t="shared" si="143"/>
        <v>0</v>
      </c>
    </row>
    <row r="248" spans="1:19" ht="15" x14ac:dyDescent="0.25">
      <c r="A248" s="23">
        <v>47</v>
      </c>
      <c r="B248" s="23">
        <v>1815</v>
      </c>
      <c r="C248" s="24" t="s">
        <v>33</v>
      </c>
      <c r="D248" s="25">
        <f t="shared" si="141"/>
        <v>0</v>
      </c>
      <c r="E248" s="25"/>
      <c r="F248" s="25"/>
      <c r="G248" s="25">
        <f t="shared" si="146"/>
        <v>0</v>
      </c>
      <c r="H248" s="803">
        <f>SUMIFS('ERZ - 2016'!G$10:G$114,'ERZ - 2016'!$Y$10:$Y$114,$B248)+SUMIFS('ERZ - 2016'!H$10:H$114,'ERZ - 2016'!$Y$10:$Y$114,$B248)+SUMIFS('ERZ - 2016'!I$10:I$114,'ERZ - 2016'!$Y$10:$Y$114,$B248)</f>
        <v>0</v>
      </c>
      <c r="I248" s="803">
        <f>SUMIFS('ERZ - 2016'!J$10:J$114,'ERZ - 2016'!$Y$10:$Y$114,$B248)+SUMIFS('ERZ - 2016'!K$10:K$114,'ERZ - 2016'!$Y$10:$Y$114,$B248)+SUMIFS('ERZ - 2016'!L$10:L$114,'ERZ - 2016'!$Y$10:$Y$114,$B248)</f>
        <v>0</v>
      </c>
      <c r="J248" s="27">
        <f t="shared" si="147"/>
        <v>0</v>
      </c>
      <c r="K248" s="30"/>
      <c r="L248" s="25">
        <f t="shared" si="142"/>
        <v>0</v>
      </c>
      <c r="M248" s="25"/>
      <c r="N248" s="25"/>
      <c r="O248" s="25">
        <f t="shared" si="144"/>
        <v>0</v>
      </c>
      <c r="P248" s="803">
        <f>SUMIFS('ERZ - 2016'!R$10:R$114,'ERZ - 2016'!$Y$10:$Y$114,$B248)+SUMIFS('ERZ - 2016'!S$10:S$114,'ERZ - 2016'!$Y$10:$Y$114,$B248)</f>
        <v>0</v>
      </c>
      <c r="Q248" s="803">
        <f>SUMIFS('ERZ - 2016'!T$10:T$114,'ERZ - 2016'!$Y$10:$Y$114,$B248)+SUMIFS('ERZ - 2016'!U$10:U$114,'ERZ - 2016'!$Y$10:$Y$114,$B248)+SUMIFS('ERZ - 2016'!V$10:V$114,'ERZ - 2016'!$Y$10:$Y$114,$B248)</f>
        <v>0</v>
      </c>
      <c r="R248" s="27">
        <f t="shared" si="145"/>
        <v>0</v>
      </c>
      <c r="S248" s="28">
        <f t="shared" si="143"/>
        <v>0</v>
      </c>
    </row>
    <row r="249" spans="1:19" ht="15" x14ac:dyDescent="0.25">
      <c r="A249" s="23">
        <v>47</v>
      </c>
      <c r="B249" s="23">
        <v>1820</v>
      </c>
      <c r="C249" s="24" t="s">
        <v>34</v>
      </c>
      <c r="D249" s="25">
        <f t="shared" si="141"/>
        <v>67351701.870000005</v>
      </c>
      <c r="E249" s="25"/>
      <c r="F249" s="25"/>
      <c r="G249" s="25">
        <f t="shared" si="146"/>
        <v>67351701.870000005</v>
      </c>
      <c r="H249" s="803">
        <f>SUMIFS('ERZ - 2016'!G$10:G$114,'ERZ - 2016'!$Y$10:$Y$114,$B249)+SUMIFS('ERZ - 2016'!H$10:H$114,'ERZ - 2016'!$Y$10:$Y$114,$B249)+SUMIFS('ERZ - 2016'!I$10:I$114,'ERZ - 2016'!$Y$10:$Y$114,$B249)</f>
        <v>8298540.6600000001</v>
      </c>
      <c r="I249" s="803">
        <f>SUMIFS('ERZ - 2016'!J$10:J$114,'ERZ - 2016'!$Y$10:$Y$114,$B249)+SUMIFS('ERZ - 2016'!K$10:K$114,'ERZ - 2016'!$Y$10:$Y$114,$B249)+SUMIFS('ERZ - 2016'!L$10:L$114,'ERZ - 2016'!$Y$10:$Y$114,$B249)</f>
        <v>0</v>
      </c>
      <c r="J249" s="27">
        <f t="shared" si="147"/>
        <v>75650242.530000001</v>
      </c>
      <c r="K249" s="30"/>
      <c r="L249" s="25">
        <f t="shared" si="142"/>
        <v>-9126634.5099999979</v>
      </c>
      <c r="M249" s="25"/>
      <c r="N249" s="25"/>
      <c r="O249" s="25">
        <f t="shared" si="144"/>
        <v>-9126634.5099999979</v>
      </c>
      <c r="P249" s="803">
        <f>SUMIFS('ERZ - 2016'!R$10:R$114,'ERZ - 2016'!$Y$10:$Y$114,$B249)+SUMIFS('ERZ - 2016'!S$10:S$114,'ERZ - 2016'!$Y$10:$Y$114,$B249)</f>
        <v>-2182969.58</v>
      </c>
      <c r="Q249" s="803">
        <f>SUMIFS('ERZ - 2016'!T$10:T$114,'ERZ - 2016'!$Y$10:$Y$114,$B249)+SUMIFS('ERZ - 2016'!U$10:U$114,'ERZ - 2016'!$Y$10:$Y$114,$B249)+SUMIFS('ERZ - 2016'!V$10:V$114,'ERZ - 2016'!$Y$10:$Y$114,$B249)</f>
        <v>0</v>
      </c>
      <c r="R249" s="27">
        <f t="shared" si="145"/>
        <v>-11309604.089999998</v>
      </c>
      <c r="S249" s="28">
        <f t="shared" si="143"/>
        <v>64340638.440000005</v>
      </c>
    </row>
    <row r="250" spans="1:19" ht="15" x14ac:dyDescent="0.25">
      <c r="A250" s="23">
        <v>47</v>
      </c>
      <c r="B250" s="23">
        <v>1825</v>
      </c>
      <c r="C250" s="24" t="s">
        <v>35</v>
      </c>
      <c r="D250" s="25">
        <f t="shared" si="141"/>
        <v>0</v>
      </c>
      <c r="E250" s="25"/>
      <c r="F250" s="25"/>
      <c r="G250" s="25">
        <f t="shared" si="146"/>
        <v>0</v>
      </c>
      <c r="H250" s="803">
        <f>SUMIFS('ERZ - 2016'!G$10:G$114,'ERZ - 2016'!$Y$10:$Y$114,$B250)+SUMIFS('ERZ - 2016'!H$10:H$114,'ERZ - 2016'!$Y$10:$Y$114,$B250)+SUMIFS('ERZ - 2016'!I$10:I$114,'ERZ - 2016'!$Y$10:$Y$114,$B250)</f>
        <v>0</v>
      </c>
      <c r="I250" s="803">
        <f>SUMIFS('ERZ - 2016'!J$10:J$114,'ERZ - 2016'!$Y$10:$Y$114,$B250)+SUMIFS('ERZ - 2016'!K$10:K$114,'ERZ - 2016'!$Y$10:$Y$114,$B250)+SUMIFS('ERZ - 2016'!L$10:L$114,'ERZ - 2016'!$Y$10:$Y$114,$B250)</f>
        <v>0</v>
      </c>
      <c r="J250" s="27">
        <f t="shared" si="147"/>
        <v>0</v>
      </c>
      <c r="K250" s="30"/>
      <c r="L250" s="25">
        <f t="shared" si="142"/>
        <v>0</v>
      </c>
      <c r="M250" s="25"/>
      <c r="N250" s="25"/>
      <c r="O250" s="25">
        <f t="shared" si="144"/>
        <v>0</v>
      </c>
      <c r="P250" s="803">
        <f>SUMIFS('ERZ - 2016'!R$10:R$114,'ERZ - 2016'!$Y$10:$Y$114,$B250)+SUMIFS('ERZ - 2016'!S$10:S$114,'ERZ - 2016'!$Y$10:$Y$114,$B250)</f>
        <v>0</v>
      </c>
      <c r="Q250" s="803">
        <f>SUMIFS('ERZ - 2016'!T$10:T$114,'ERZ - 2016'!$Y$10:$Y$114,$B250)+SUMIFS('ERZ - 2016'!U$10:U$114,'ERZ - 2016'!$Y$10:$Y$114,$B250)+SUMIFS('ERZ - 2016'!V$10:V$114,'ERZ - 2016'!$Y$10:$Y$114,$B250)</f>
        <v>0</v>
      </c>
      <c r="R250" s="27">
        <f t="shared" si="145"/>
        <v>0</v>
      </c>
      <c r="S250" s="28">
        <f t="shared" si="143"/>
        <v>0</v>
      </c>
    </row>
    <row r="251" spans="1:19" ht="15" x14ac:dyDescent="0.25">
      <c r="A251" s="23">
        <v>47</v>
      </c>
      <c r="B251" s="23">
        <v>1830</v>
      </c>
      <c r="C251" s="24" t="s">
        <v>36</v>
      </c>
      <c r="D251" s="25">
        <f t="shared" si="141"/>
        <v>114608096.40000001</v>
      </c>
      <c r="E251" s="25"/>
      <c r="F251" s="25"/>
      <c r="G251" s="25">
        <f t="shared" si="146"/>
        <v>114608096.40000001</v>
      </c>
      <c r="H251" s="803">
        <f>SUMIFS('ERZ - 2016'!G$10:G$114,'ERZ - 2016'!$Y$10:$Y$114,$B251)+SUMIFS('ERZ - 2016'!H$10:H$114,'ERZ - 2016'!$Y$10:$Y$114,$B251)+SUMIFS('ERZ - 2016'!I$10:I$114,'ERZ - 2016'!$Y$10:$Y$114,$B251)</f>
        <v>11742153.800000001</v>
      </c>
      <c r="I251" s="803">
        <f>SUMIFS('ERZ - 2016'!J$10:J$114,'ERZ - 2016'!$Y$10:$Y$114,$B251)+SUMIFS('ERZ - 2016'!K$10:K$114,'ERZ - 2016'!$Y$10:$Y$114,$B251)+SUMIFS('ERZ - 2016'!L$10:L$114,'ERZ - 2016'!$Y$10:$Y$114,$B251)</f>
        <v>-98661.93</v>
      </c>
      <c r="J251" s="27">
        <f t="shared" si="147"/>
        <v>126251588.27</v>
      </c>
      <c r="K251" s="30"/>
      <c r="L251" s="25">
        <f t="shared" si="142"/>
        <v>-10726174.17</v>
      </c>
      <c r="M251" s="25"/>
      <c r="N251" s="25"/>
      <c r="O251" s="25">
        <f t="shared" si="144"/>
        <v>-10726174.17</v>
      </c>
      <c r="P251" s="803">
        <f>SUMIFS('ERZ - 2016'!R$10:R$114,'ERZ - 2016'!$Y$10:$Y$114,$B251)+SUMIFS('ERZ - 2016'!S$10:S$114,'ERZ - 2016'!$Y$10:$Y$114,$B251)</f>
        <v>-2635571.52</v>
      </c>
      <c r="Q251" s="803">
        <f>SUMIFS('ERZ - 2016'!T$10:T$114,'ERZ - 2016'!$Y$10:$Y$114,$B251)+SUMIFS('ERZ - 2016'!U$10:U$114,'ERZ - 2016'!$Y$10:$Y$114,$B251)+SUMIFS('ERZ - 2016'!V$10:V$114,'ERZ - 2016'!$Y$10:$Y$114,$B251)</f>
        <v>15999.77</v>
      </c>
      <c r="R251" s="27">
        <f t="shared" si="145"/>
        <v>-13345745.92</v>
      </c>
      <c r="S251" s="28">
        <f t="shared" si="143"/>
        <v>112905842.34999999</v>
      </c>
    </row>
    <row r="252" spans="1:19" ht="15" x14ac:dyDescent="0.25">
      <c r="A252" s="23">
        <v>47</v>
      </c>
      <c r="B252" s="23">
        <v>1835</v>
      </c>
      <c r="C252" s="24" t="s">
        <v>37</v>
      </c>
      <c r="D252" s="25">
        <f t="shared" si="141"/>
        <v>28625423.669999998</v>
      </c>
      <c r="E252" s="25"/>
      <c r="F252" s="25"/>
      <c r="G252" s="25">
        <f t="shared" si="146"/>
        <v>28625423.669999998</v>
      </c>
      <c r="H252" s="803">
        <f>SUMIFS('ERZ - 2016'!G$10:G$114,'ERZ - 2016'!$Y$10:$Y$114,$B252)+SUMIFS('ERZ - 2016'!H$10:H$114,'ERZ - 2016'!$Y$10:$Y$114,$B252)+SUMIFS('ERZ - 2016'!I$10:I$114,'ERZ - 2016'!$Y$10:$Y$114,$B252)</f>
        <v>4816230.4000000004</v>
      </c>
      <c r="I252" s="803">
        <f>SUMIFS('ERZ - 2016'!J$10:J$114,'ERZ - 2016'!$Y$10:$Y$114,$B252)+SUMIFS('ERZ - 2016'!K$10:K$114,'ERZ - 2016'!$Y$10:$Y$114,$B252)+SUMIFS('ERZ - 2016'!L$10:L$114,'ERZ - 2016'!$Y$10:$Y$114,$B252)</f>
        <v>-140986.68</v>
      </c>
      <c r="J252" s="27">
        <f t="shared" si="147"/>
        <v>33300667.390000001</v>
      </c>
      <c r="K252" s="30"/>
      <c r="L252" s="25">
        <f t="shared" si="142"/>
        <v>-4607422.2299999995</v>
      </c>
      <c r="M252" s="25"/>
      <c r="N252" s="25"/>
      <c r="O252" s="25">
        <f t="shared" si="144"/>
        <v>-4607422.2299999995</v>
      </c>
      <c r="P252" s="803">
        <f>SUMIFS('ERZ - 2016'!R$10:R$114,'ERZ - 2016'!$Y$10:$Y$114,$B252)+SUMIFS('ERZ - 2016'!S$10:S$114,'ERZ - 2016'!$Y$10:$Y$114,$B252)</f>
        <v>-1944549.8699999999</v>
      </c>
      <c r="Q252" s="803">
        <f>SUMIFS('ERZ - 2016'!T$10:T$114,'ERZ - 2016'!$Y$10:$Y$114,$B252)+SUMIFS('ERZ - 2016'!U$10:U$114,'ERZ - 2016'!$Y$10:$Y$114,$B252)+SUMIFS('ERZ - 2016'!V$10:V$114,'ERZ - 2016'!$Y$10:$Y$114,$B252)</f>
        <v>35537.880000000005</v>
      </c>
      <c r="R252" s="27">
        <f t="shared" si="145"/>
        <v>-6516434.2199999997</v>
      </c>
      <c r="S252" s="28">
        <f t="shared" si="143"/>
        <v>26784233.170000002</v>
      </c>
    </row>
    <row r="253" spans="1:19" ht="15" x14ac:dyDescent="0.25">
      <c r="A253" s="23">
        <v>47</v>
      </c>
      <c r="B253" s="23">
        <v>1840</v>
      </c>
      <c r="C253" s="24" t="s">
        <v>38</v>
      </c>
      <c r="D253" s="25">
        <f t="shared" si="141"/>
        <v>61636313.480000004</v>
      </c>
      <c r="E253" s="25"/>
      <c r="F253" s="25"/>
      <c r="G253" s="25">
        <f t="shared" si="146"/>
        <v>61636313.480000004</v>
      </c>
      <c r="H253" s="803">
        <f>SUMIFS('ERZ - 2016'!G$10:G$114,'ERZ - 2016'!$Y$10:$Y$114,$B253)+SUMIFS('ERZ - 2016'!H$10:H$114,'ERZ - 2016'!$Y$10:$Y$114,$B253)+SUMIFS('ERZ - 2016'!I$10:I$114,'ERZ - 2016'!$Y$10:$Y$114,$B253)</f>
        <v>5212426.21</v>
      </c>
      <c r="I253" s="803">
        <f>SUMIFS('ERZ - 2016'!J$10:J$114,'ERZ - 2016'!$Y$10:$Y$114,$B253)+SUMIFS('ERZ - 2016'!K$10:K$114,'ERZ - 2016'!$Y$10:$Y$114,$B253)+SUMIFS('ERZ - 2016'!L$10:L$114,'ERZ - 2016'!$Y$10:$Y$114,$B253)</f>
        <v>-77144.600000000006</v>
      </c>
      <c r="J253" s="27">
        <f t="shared" si="147"/>
        <v>66771595.090000004</v>
      </c>
      <c r="K253" s="30"/>
      <c r="L253" s="25">
        <f t="shared" si="142"/>
        <v>-8857524.2800000012</v>
      </c>
      <c r="M253" s="25"/>
      <c r="N253" s="25"/>
      <c r="O253" s="25">
        <f t="shared" si="144"/>
        <v>-8857524.2800000012</v>
      </c>
      <c r="P253" s="803">
        <f>SUMIFS('ERZ - 2016'!R$10:R$114,'ERZ - 2016'!$Y$10:$Y$114,$B253)+SUMIFS('ERZ - 2016'!S$10:S$114,'ERZ - 2016'!$Y$10:$Y$114,$B253)</f>
        <v>-1928434.06</v>
      </c>
      <c r="Q253" s="803">
        <f>SUMIFS('ERZ - 2016'!T$10:T$114,'ERZ - 2016'!$Y$10:$Y$114,$B253)+SUMIFS('ERZ - 2016'!U$10:U$114,'ERZ - 2016'!$Y$10:$Y$114,$B253)+SUMIFS('ERZ - 2016'!V$10:V$114,'ERZ - 2016'!$Y$10:$Y$114,$B253)</f>
        <v>35425.25</v>
      </c>
      <c r="R253" s="27">
        <f t="shared" si="145"/>
        <v>-10750533.090000002</v>
      </c>
      <c r="S253" s="28">
        <f t="shared" si="143"/>
        <v>56021062</v>
      </c>
    </row>
    <row r="254" spans="1:19" ht="15" x14ac:dyDescent="0.25">
      <c r="A254" s="23">
        <v>47</v>
      </c>
      <c r="B254" s="23">
        <v>1845</v>
      </c>
      <c r="C254" s="24" t="s">
        <v>39</v>
      </c>
      <c r="D254" s="25">
        <f t="shared" si="141"/>
        <v>207562144.60999995</v>
      </c>
      <c r="E254" s="25"/>
      <c r="F254" s="25"/>
      <c r="G254" s="25">
        <f t="shared" si="146"/>
        <v>207562144.60999995</v>
      </c>
      <c r="H254" s="803">
        <f>SUMIFS('ERZ - 2016'!G$10:G$114,'ERZ - 2016'!$Y$10:$Y$114,$B254)+SUMIFS('ERZ - 2016'!H$10:H$114,'ERZ - 2016'!$Y$10:$Y$114,$B254)+SUMIFS('ERZ - 2016'!I$10:I$114,'ERZ - 2016'!$Y$10:$Y$114,$B254)</f>
        <v>21395118.630000003</v>
      </c>
      <c r="I254" s="803">
        <f>SUMIFS('ERZ - 2016'!J$10:J$114,'ERZ - 2016'!$Y$10:$Y$114,$B254)+SUMIFS('ERZ - 2016'!K$10:K$114,'ERZ - 2016'!$Y$10:$Y$114,$B254)+SUMIFS('ERZ - 2016'!L$10:L$114,'ERZ - 2016'!$Y$10:$Y$114,$B254)</f>
        <v>-680657.73</v>
      </c>
      <c r="J254" s="27">
        <f t="shared" si="147"/>
        <v>228276605.50999996</v>
      </c>
      <c r="K254" s="30"/>
      <c r="L254" s="25">
        <f t="shared" si="142"/>
        <v>-28194133.159999996</v>
      </c>
      <c r="M254" s="25"/>
      <c r="N254" s="25"/>
      <c r="O254" s="25">
        <f t="shared" si="144"/>
        <v>-28194133.159999996</v>
      </c>
      <c r="P254" s="803">
        <f>SUMIFS('ERZ - 2016'!R$10:R$114,'ERZ - 2016'!$Y$10:$Y$114,$B254)+SUMIFS('ERZ - 2016'!S$10:S$114,'ERZ - 2016'!$Y$10:$Y$114,$B254)</f>
        <v>-6935877.1500000004</v>
      </c>
      <c r="Q254" s="803">
        <f>SUMIFS('ERZ - 2016'!T$10:T$114,'ERZ - 2016'!$Y$10:$Y$114,$B254)+SUMIFS('ERZ - 2016'!U$10:U$114,'ERZ - 2016'!$Y$10:$Y$114,$B254)+SUMIFS('ERZ - 2016'!V$10:V$114,'ERZ - 2016'!$Y$10:$Y$114,$B254)</f>
        <v>210200.2</v>
      </c>
      <c r="R254" s="27">
        <f t="shared" si="145"/>
        <v>-34919810.109999992</v>
      </c>
      <c r="S254" s="28">
        <f t="shared" si="143"/>
        <v>193356795.39999998</v>
      </c>
    </row>
    <row r="255" spans="1:19" ht="15" x14ac:dyDescent="0.25">
      <c r="A255" s="23">
        <v>47</v>
      </c>
      <c r="B255" s="23">
        <v>1850</v>
      </c>
      <c r="C255" s="24" t="s">
        <v>40</v>
      </c>
      <c r="D255" s="25">
        <f t="shared" si="141"/>
        <v>86418476.929999992</v>
      </c>
      <c r="E255" s="25"/>
      <c r="F255" s="25"/>
      <c r="G255" s="25">
        <f t="shared" si="146"/>
        <v>86418476.929999992</v>
      </c>
      <c r="H255" s="803">
        <f>SUMIFS('ERZ - 2016'!G$10:G$114,'ERZ - 2016'!$Y$10:$Y$114,$B255)+SUMIFS('ERZ - 2016'!H$10:H$114,'ERZ - 2016'!$Y$10:$Y$114,$B255)+SUMIFS('ERZ - 2016'!I$10:I$114,'ERZ - 2016'!$Y$10:$Y$114,$B255)</f>
        <v>9735932.7099999972</v>
      </c>
      <c r="I255" s="803">
        <f>SUMIFS('ERZ - 2016'!J$10:J$114,'ERZ - 2016'!$Y$10:$Y$114,$B255)+SUMIFS('ERZ - 2016'!K$10:K$114,'ERZ - 2016'!$Y$10:$Y$114,$B255)+SUMIFS('ERZ - 2016'!L$10:L$114,'ERZ - 2016'!$Y$10:$Y$114,$B255)</f>
        <v>-716207.58</v>
      </c>
      <c r="J255" s="27">
        <f t="shared" si="147"/>
        <v>95438202.059999987</v>
      </c>
      <c r="K255" s="30"/>
      <c r="L255" s="25">
        <f t="shared" si="142"/>
        <v>-12278549.26</v>
      </c>
      <c r="M255" s="25"/>
      <c r="N255" s="25"/>
      <c r="O255" s="25">
        <f t="shared" si="144"/>
        <v>-12278549.26</v>
      </c>
      <c r="P255" s="803">
        <f>SUMIFS('ERZ - 2016'!R$10:R$114,'ERZ - 2016'!$Y$10:$Y$114,$B255)+SUMIFS('ERZ - 2016'!S$10:S$114,'ERZ - 2016'!$Y$10:$Y$114,$B255)</f>
        <v>-2378995.2799999998</v>
      </c>
      <c r="Q255" s="803">
        <f>SUMIFS('ERZ - 2016'!T$10:T$114,'ERZ - 2016'!$Y$10:$Y$114,$B255)+SUMIFS('ERZ - 2016'!U$10:U$114,'ERZ - 2016'!$Y$10:$Y$114,$B255)+SUMIFS('ERZ - 2016'!V$10:V$114,'ERZ - 2016'!$Y$10:$Y$114,$B255)</f>
        <v>209911.9</v>
      </c>
      <c r="R255" s="27">
        <f t="shared" si="145"/>
        <v>-14447632.639999999</v>
      </c>
      <c r="S255" s="28">
        <f t="shared" si="143"/>
        <v>80990569.419999987</v>
      </c>
    </row>
    <row r="256" spans="1:19" ht="15" x14ac:dyDescent="0.25">
      <c r="A256" s="23">
        <v>47</v>
      </c>
      <c r="B256" s="23">
        <v>1855</v>
      </c>
      <c r="C256" s="24" t="s">
        <v>41</v>
      </c>
      <c r="D256" s="25">
        <f t="shared" si="141"/>
        <v>0</v>
      </c>
      <c r="E256" s="25"/>
      <c r="F256" s="25"/>
      <c r="G256" s="25">
        <f t="shared" si="146"/>
        <v>0</v>
      </c>
      <c r="H256" s="803">
        <f>SUMIFS('ERZ - 2016'!G$10:G$114,'ERZ - 2016'!$Y$10:$Y$114,$B256)+SUMIFS('ERZ - 2016'!H$10:H$114,'ERZ - 2016'!$Y$10:$Y$114,$B256)+SUMIFS('ERZ - 2016'!I$10:I$114,'ERZ - 2016'!$Y$10:$Y$114,$B256)</f>
        <v>0</v>
      </c>
      <c r="I256" s="803">
        <f>SUMIFS('ERZ - 2016'!J$10:J$114,'ERZ - 2016'!$Y$10:$Y$114,$B256)+SUMIFS('ERZ - 2016'!K$10:K$114,'ERZ - 2016'!$Y$10:$Y$114,$B256)+SUMIFS('ERZ - 2016'!L$10:L$114,'ERZ - 2016'!$Y$10:$Y$114,$B256)</f>
        <v>0</v>
      </c>
      <c r="J256" s="27">
        <f t="shared" si="147"/>
        <v>0</v>
      </c>
      <c r="K256" s="30"/>
      <c r="L256" s="25">
        <f t="shared" si="142"/>
        <v>0</v>
      </c>
      <c r="M256" s="25"/>
      <c r="N256" s="25"/>
      <c r="O256" s="25">
        <f t="shared" si="144"/>
        <v>0</v>
      </c>
      <c r="P256" s="803">
        <f>SUMIFS('ERZ - 2016'!R$10:R$114,'ERZ - 2016'!$Y$10:$Y$114,$B256)+SUMIFS('ERZ - 2016'!S$10:S$114,'ERZ - 2016'!$Y$10:$Y$114,$B256)</f>
        <v>0</v>
      </c>
      <c r="Q256" s="803">
        <f>SUMIFS('ERZ - 2016'!T$10:T$114,'ERZ - 2016'!$Y$10:$Y$114,$B256)+SUMIFS('ERZ - 2016'!U$10:U$114,'ERZ - 2016'!$Y$10:$Y$114,$B256)+SUMIFS('ERZ - 2016'!V$10:V$114,'ERZ - 2016'!$Y$10:$Y$114,$B256)</f>
        <v>0</v>
      </c>
      <c r="R256" s="27">
        <f t="shared" si="145"/>
        <v>0</v>
      </c>
      <c r="S256" s="28">
        <f t="shared" si="143"/>
        <v>0</v>
      </c>
    </row>
    <row r="257" spans="1:19" ht="15" x14ac:dyDescent="0.25">
      <c r="A257" s="23">
        <v>47</v>
      </c>
      <c r="B257" s="23">
        <v>1860</v>
      </c>
      <c r="C257" s="24" t="s">
        <v>42</v>
      </c>
      <c r="D257" s="25">
        <f t="shared" si="141"/>
        <v>52695333.850000001</v>
      </c>
      <c r="E257" s="25"/>
      <c r="F257" s="25"/>
      <c r="G257" s="25">
        <f t="shared" si="146"/>
        <v>52695333.850000001</v>
      </c>
      <c r="H257" s="803">
        <f>SUMIFS('ERZ - 2016'!G$10:G$114,'ERZ - 2016'!$Y$10:$Y$114,$B257)+SUMIFS('ERZ - 2016'!H$10:H$114,'ERZ - 2016'!$Y$10:$Y$114,$B257)+SUMIFS('ERZ - 2016'!I$10:I$114,'ERZ - 2016'!$Y$10:$Y$114,$B257)</f>
        <v>710235.08999999985</v>
      </c>
      <c r="I257" s="803">
        <f>SUMIFS('ERZ - 2016'!J$10:J$114,'ERZ - 2016'!$Y$10:$Y$114,$B257)+SUMIFS('ERZ - 2016'!K$10:K$114,'ERZ - 2016'!$Y$10:$Y$114,$B257)+SUMIFS('ERZ - 2016'!L$10:L$114,'ERZ - 2016'!$Y$10:$Y$114,$B257)</f>
        <v>-687269.87</v>
      </c>
      <c r="J257" s="27">
        <f t="shared" si="147"/>
        <v>52718299.07</v>
      </c>
      <c r="K257" s="30"/>
      <c r="L257" s="25">
        <f t="shared" si="142"/>
        <v>-14512053.949999999</v>
      </c>
      <c r="M257" s="25"/>
      <c r="N257" s="25"/>
      <c r="O257" s="25">
        <f t="shared" si="144"/>
        <v>-14512053.949999999</v>
      </c>
      <c r="P257" s="803">
        <f>SUMIFS('ERZ - 2016'!R$10:R$114,'ERZ - 2016'!$Y$10:$Y$114,$B257)+SUMIFS('ERZ - 2016'!S$10:S$114,'ERZ - 2016'!$Y$10:$Y$114,$B257)</f>
        <v>-1854565.1399999994</v>
      </c>
      <c r="Q257" s="803">
        <f>SUMIFS('ERZ - 2016'!T$10:T$114,'ERZ - 2016'!$Y$10:$Y$114,$B257)+SUMIFS('ERZ - 2016'!U$10:U$114,'ERZ - 2016'!$Y$10:$Y$114,$B257)+SUMIFS('ERZ - 2016'!V$10:V$114,'ERZ - 2016'!$Y$10:$Y$114,$B257)</f>
        <v>177505.91999999998</v>
      </c>
      <c r="R257" s="27">
        <f t="shared" si="145"/>
        <v>-16189113.169999998</v>
      </c>
      <c r="S257" s="28">
        <f t="shared" si="143"/>
        <v>36529185.900000006</v>
      </c>
    </row>
    <row r="258" spans="1:19" ht="15" x14ac:dyDescent="0.25">
      <c r="A258" s="46">
        <v>47</v>
      </c>
      <c r="B258" s="46">
        <v>1865</v>
      </c>
      <c r="C258" s="47" t="s">
        <v>43</v>
      </c>
      <c r="D258" s="25">
        <f t="shared" si="141"/>
        <v>0</v>
      </c>
      <c r="E258" s="25"/>
      <c r="F258" s="25"/>
      <c r="G258" s="25"/>
      <c r="H258" s="803">
        <f>SUMIFS('ERZ - 2016'!G$10:G$114,'ERZ - 2016'!$Y$10:$Y$114,$B258)+SUMIFS('ERZ - 2016'!H$10:H$114,'ERZ - 2016'!$Y$10:$Y$114,$B258)+SUMIFS('ERZ - 2016'!I$10:I$114,'ERZ - 2016'!$Y$10:$Y$114,$B258)</f>
        <v>0</v>
      </c>
      <c r="I258" s="803">
        <f>SUMIFS('ERZ - 2016'!J$10:J$114,'ERZ - 2016'!$Y$10:$Y$114,$B258)+SUMIFS('ERZ - 2016'!K$10:K$114,'ERZ - 2016'!$Y$10:$Y$114,$B258)+SUMIFS('ERZ - 2016'!L$10:L$114,'ERZ - 2016'!$Y$10:$Y$114,$B258)</f>
        <v>0</v>
      </c>
      <c r="J258" s="27">
        <f t="shared" si="147"/>
        <v>0</v>
      </c>
      <c r="K258" s="30"/>
      <c r="L258" s="25">
        <f t="shared" si="142"/>
        <v>0</v>
      </c>
      <c r="M258" s="45"/>
      <c r="N258" s="45"/>
      <c r="O258" s="45">
        <f t="shared" si="144"/>
        <v>0</v>
      </c>
      <c r="P258" s="803">
        <f>SUMIFS('ERZ - 2016'!R$10:R$114,'ERZ - 2016'!$Y$10:$Y$114,$B258)+SUMIFS('ERZ - 2016'!S$10:S$114,'ERZ - 2016'!$Y$10:$Y$114,$B258)</f>
        <v>0</v>
      </c>
      <c r="Q258" s="803">
        <f>SUMIFS('ERZ - 2016'!T$10:T$114,'ERZ - 2016'!$Y$10:$Y$114,$B258)+SUMIFS('ERZ - 2016'!U$10:U$114,'ERZ - 2016'!$Y$10:$Y$114,$B258)+SUMIFS('ERZ - 2016'!V$10:V$114,'ERZ - 2016'!$Y$10:$Y$114,$B258)</f>
        <v>0</v>
      </c>
      <c r="R258" s="27">
        <f t="shared" si="145"/>
        <v>0</v>
      </c>
      <c r="S258" s="28">
        <f t="shared" si="143"/>
        <v>0</v>
      </c>
    </row>
    <row r="259" spans="1:19" ht="15" x14ac:dyDescent="0.25">
      <c r="A259" s="23">
        <v>47</v>
      </c>
      <c r="B259" s="23">
        <v>1875</v>
      </c>
      <c r="C259" s="24" t="s">
        <v>44</v>
      </c>
      <c r="D259" s="25">
        <f t="shared" si="141"/>
        <v>0</v>
      </c>
      <c r="E259" s="25"/>
      <c r="F259" s="25"/>
      <c r="G259" s="25">
        <f t="shared" ref="G259:G286" si="148">SUM(D259:F259)</f>
        <v>0</v>
      </c>
      <c r="H259" s="803">
        <f>SUMIFS('ERZ - 2016'!G$10:G$114,'ERZ - 2016'!$Y$10:$Y$114,$B259)+SUMIFS('ERZ - 2016'!H$10:H$114,'ERZ - 2016'!$Y$10:$Y$114,$B259)+SUMIFS('ERZ - 2016'!I$10:I$114,'ERZ - 2016'!$Y$10:$Y$114,$B259)</f>
        <v>0</v>
      </c>
      <c r="I259" s="803">
        <f>SUMIFS('ERZ - 2016'!J$10:J$114,'ERZ - 2016'!$Y$10:$Y$114,$B259)+SUMIFS('ERZ - 2016'!K$10:K$114,'ERZ - 2016'!$Y$10:$Y$114,$B259)+SUMIFS('ERZ - 2016'!L$10:L$114,'ERZ - 2016'!$Y$10:$Y$114,$B259)</f>
        <v>0</v>
      </c>
      <c r="J259" s="27">
        <f t="shared" si="147"/>
        <v>0</v>
      </c>
      <c r="K259" s="30"/>
      <c r="L259" s="25">
        <f t="shared" si="142"/>
        <v>0</v>
      </c>
      <c r="M259" s="25"/>
      <c r="N259" s="25"/>
      <c r="O259" s="25">
        <f t="shared" si="144"/>
        <v>0</v>
      </c>
      <c r="P259" s="803">
        <f>SUMIFS('ERZ - 2016'!R$10:R$114,'ERZ - 2016'!$Y$10:$Y$114,$B259)+SUMIFS('ERZ - 2016'!S$10:S$114,'ERZ - 2016'!$Y$10:$Y$114,$B259)</f>
        <v>0</v>
      </c>
      <c r="Q259" s="803">
        <f>SUMIFS('ERZ - 2016'!T$10:T$114,'ERZ - 2016'!$Y$10:$Y$114,$B259)+SUMIFS('ERZ - 2016'!U$10:U$114,'ERZ - 2016'!$Y$10:$Y$114,$B259)+SUMIFS('ERZ - 2016'!V$10:V$114,'ERZ - 2016'!$Y$10:$Y$114,$B259)</f>
        <v>0</v>
      </c>
      <c r="R259" s="27">
        <f t="shared" si="145"/>
        <v>0</v>
      </c>
      <c r="S259" s="28">
        <f t="shared" si="143"/>
        <v>0</v>
      </c>
    </row>
    <row r="260" spans="1:19" ht="15" x14ac:dyDescent="0.25">
      <c r="A260" s="23" t="s">
        <v>29</v>
      </c>
      <c r="B260" s="23">
        <v>1905</v>
      </c>
      <c r="C260" s="24" t="s">
        <v>30</v>
      </c>
      <c r="D260" s="25">
        <f t="shared" si="141"/>
        <v>0</v>
      </c>
      <c r="E260" s="25"/>
      <c r="F260" s="25"/>
      <c r="G260" s="25">
        <f t="shared" si="148"/>
        <v>0</v>
      </c>
      <c r="H260" s="803">
        <f>SUMIFS('ERZ - 2016'!G$10:G$114,'ERZ - 2016'!$Y$10:$Y$114,$B260)+SUMIFS('ERZ - 2016'!H$10:H$114,'ERZ - 2016'!$Y$10:$Y$114,$B260)+SUMIFS('ERZ - 2016'!I$10:I$114,'ERZ - 2016'!$Y$10:$Y$114,$B260)</f>
        <v>0</v>
      </c>
      <c r="I260" s="803">
        <f>SUMIFS('ERZ - 2016'!J$10:J$114,'ERZ - 2016'!$Y$10:$Y$114,$B260)+SUMIFS('ERZ - 2016'!K$10:K$114,'ERZ - 2016'!$Y$10:$Y$114,$B260)+SUMIFS('ERZ - 2016'!L$10:L$114,'ERZ - 2016'!$Y$10:$Y$114,$B260)</f>
        <v>0</v>
      </c>
      <c r="J260" s="27">
        <f t="shared" si="147"/>
        <v>0</v>
      </c>
      <c r="K260" s="30"/>
      <c r="L260" s="25">
        <f t="shared" si="142"/>
        <v>0</v>
      </c>
      <c r="M260" s="25"/>
      <c r="N260" s="25"/>
      <c r="O260" s="25">
        <f t="shared" si="144"/>
        <v>0</v>
      </c>
      <c r="P260" s="803">
        <f>SUMIFS('ERZ - 2016'!R$10:R$114,'ERZ - 2016'!$Y$10:$Y$114,$B260)+SUMIFS('ERZ - 2016'!S$10:S$114,'ERZ - 2016'!$Y$10:$Y$114,$B260)</f>
        <v>0</v>
      </c>
      <c r="Q260" s="803">
        <f>SUMIFS('ERZ - 2016'!T$10:T$114,'ERZ - 2016'!$Y$10:$Y$114,$B260)+SUMIFS('ERZ - 2016'!U$10:U$114,'ERZ - 2016'!$Y$10:$Y$114,$B260)+SUMIFS('ERZ - 2016'!V$10:V$114,'ERZ - 2016'!$Y$10:$Y$114,$B260)</f>
        <v>0</v>
      </c>
      <c r="R260" s="27">
        <f t="shared" si="145"/>
        <v>0</v>
      </c>
      <c r="S260" s="28">
        <f t="shared" si="143"/>
        <v>0</v>
      </c>
    </row>
    <row r="261" spans="1:19" ht="15" x14ac:dyDescent="0.25">
      <c r="A261" s="23">
        <v>47</v>
      </c>
      <c r="B261" s="23">
        <v>1908</v>
      </c>
      <c r="C261" s="24" t="s">
        <v>45</v>
      </c>
      <c r="D261" s="25">
        <f t="shared" si="141"/>
        <v>0</v>
      </c>
      <c r="E261" s="25"/>
      <c r="F261" s="25"/>
      <c r="G261" s="25">
        <f t="shared" si="148"/>
        <v>0</v>
      </c>
      <c r="H261" s="803">
        <f>SUMIFS('ERZ - 2016'!G$10:G$114,'ERZ - 2016'!$Y$10:$Y$114,$B261)+SUMIFS('ERZ - 2016'!H$10:H$114,'ERZ - 2016'!$Y$10:$Y$114,$B261)+SUMIFS('ERZ - 2016'!I$10:I$114,'ERZ - 2016'!$Y$10:$Y$114,$B261)</f>
        <v>0</v>
      </c>
      <c r="I261" s="803">
        <f>SUMIFS('ERZ - 2016'!J$10:J$114,'ERZ - 2016'!$Y$10:$Y$114,$B261)+SUMIFS('ERZ - 2016'!K$10:K$114,'ERZ - 2016'!$Y$10:$Y$114,$B261)+SUMIFS('ERZ - 2016'!L$10:L$114,'ERZ - 2016'!$Y$10:$Y$114,$B261)</f>
        <v>0</v>
      </c>
      <c r="J261" s="27">
        <f t="shared" si="147"/>
        <v>0</v>
      </c>
      <c r="K261" s="30"/>
      <c r="L261" s="25">
        <f t="shared" si="142"/>
        <v>0</v>
      </c>
      <c r="M261" s="25"/>
      <c r="N261" s="25"/>
      <c r="O261" s="25">
        <f t="shared" si="144"/>
        <v>0</v>
      </c>
      <c r="P261" s="803">
        <f>SUMIFS('ERZ - 2016'!R$10:R$114,'ERZ - 2016'!$Y$10:$Y$114,$B261)+SUMIFS('ERZ - 2016'!S$10:S$114,'ERZ - 2016'!$Y$10:$Y$114,$B261)</f>
        <v>0</v>
      </c>
      <c r="Q261" s="803">
        <f>SUMIFS('ERZ - 2016'!T$10:T$114,'ERZ - 2016'!$Y$10:$Y$114,$B261)+SUMIFS('ERZ - 2016'!U$10:U$114,'ERZ - 2016'!$Y$10:$Y$114,$B261)+SUMIFS('ERZ - 2016'!V$10:V$114,'ERZ - 2016'!$Y$10:$Y$114,$B261)</f>
        <v>0</v>
      </c>
      <c r="R261" s="27">
        <f t="shared" si="145"/>
        <v>0</v>
      </c>
      <c r="S261" s="28">
        <f t="shared" si="143"/>
        <v>0</v>
      </c>
    </row>
    <row r="262" spans="1:19" ht="15" x14ac:dyDescent="0.25">
      <c r="A262" s="23">
        <v>13</v>
      </c>
      <c r="B262" s="23">
        <v>1910</v>
      </c>
      <c r="C262" s="24" t="s">
        <v>32</v>
      </c>
      <c r="D262" s="25">
        <f t="shared" si="141"/>
        <v>0</v>
      </c>
      <c r="E262" s="25"/>
      <c r="F262" s="25"/>
      <c r="G262" s="25">
        <f t="shared" si="148"/>
        <v>0</v>
      </c>
      <c r="H262" s="803">
        <f>SUMIFS('ERZ - 2016'!G$10:G$114,'ERZ - 2016'!$Y$10:$Y$114,$B262)+SUMIFS('ERZ - 2016'!H$10:H$114,'ERZ - 2016'!$Y$10:$Y$114,$B262)+SUMIFS('ERZ - 2016'!I$10:I$114,'ERZ - 2016'!$Y$10:$Y$114,$B262)</f>
        <v>0</v>
      </c>
      <c r="I262" s="803">
        <f>SUMIFS('ERZ - 2016'!J$10:J$114,'ERZ - 2016'!$Y$10:$Y$114,$B262)+SUMIFS('ERZ - 2016'!K$10:K$114,'ERZ - 2016'!$Y$10:$Y$114,$B262)+SUMIFS('ERZ - 2016'!L$10:L$114,'ERZ - 2016'!$Y$10:$Y$114,$B262)</f>
        <v>0</v>
      </c>
      <c r="J262" s="27">
        <f t="shared" si="147"/>
        <v>0</v>
      </c>
      <c r="K262" s="30"/>
      <c r="L262" s="25">
        <f t="shared" si="142"/>
        <v>0</v>
      </c>
      <c r="M262" s="25"/>
      <c r="N262" s="25"/>
      <c r="O262" s="25">
        <f t="shared" si="144"/>
        <v>0</v>
      </c>
      <c r="P262" s="803">
        <f>SUMIFS('ERZ - 2016'!R$10:R$114,'ERZ - 2016'!$Y$10:$Y$114,$B262)+SUMIFS('ERZ - 2016'!S$10:S$114,'ERZ - 2016'!$Y$10:$Y$114,$B262)</f>
        <v>0</v>
      </c>
      <c r="Q262" s="803">
        <f>SUMIFS('ERZ - 2016'!T$10:T$114,'ERZ - 2016'!$Y$10:$Y$114,$B262)+SUMIFS('ERZ - 2016'!U$10:U$114,'ERZ - 2016'!$Y$10:$Y$114,$B262)+SUMIFS('ERZ - 2016'!V$10:V$114,'ERZ - 2016'!$Y$10:$Y$114,$B262)</f>
        <v>0</v>
      </c>
      <c r="R262" s="27">
        <f t="shared" si="145"/>
        <v>0</v>
      </c>
      <c r="S262" s="28">
        <f t="shared" si="143"/>
        <v>0</v>
      </c>
    </row>
    <row r="263" spans="1:19" ht="15" x14ac:dyDescent="0.25">
      <c r="A263" s="23">
        <v>8</v>
      </c>
      <c r="B263" s="23">
        <v>1915</v>
      </c>
      <c r="C263" s="24" t="s">
        <v>46</v>
      </c>
      <c r="D263" s="25">
        <f t="shared" si="141"/>
        <v>5717358.7799999993</v>
      </c>
      <c r="E263" s="25"/>
      <c r="F263" s="25"/>
      <c r="G263" s="25">
        <f t="shared" si="148"/>
        <v>5717358.7799999993</v>
      </c>
      <c r="H263" s="803">
        <f>SUMIFS('ERZ - 2016'!G$10:G$114,'ERZ - 2016'!$Y$10:$Y$114,$B263)+SUMIFS('ERZ - 2016'!H$10:H$114,'ERZ - 2016'!$Y$10:$Y$114,$B263)+SUMIFS('ERZ - 2016'!I$10:I$114,'ERZ - 2016'!$Y$10:$Y$114,$B263)</f>
        <v>1004520.8400000001</v>
      </c>
      <c r="I263" s="803">
        <f>SUMIFS('ERZ - 2016'!J$10:J$114,'ERZ - 2016'!$Y$10:$Y$114,$B263)+SUMIFS('ERZ - 2016'!K$10:K$114,'ERZ - 2016'!$Y$10:$Y$114,$B263)+SUMIFS('ERZ - 2016'!L$10:L$114,'ERZ - 2016'!$Y$10:$Y$114,$B263)</f>
        <v>-549281.62</v>
      </c>
      <c r="J263" s="27">
        <f t="shared" si="147"/>
        <v>6172597.9999999991</v>
      </c>
      <c r="K263" s="30"/>
      <c r="L263" s="25">
        <f t="shared" si="142"/>
        <v>-2834280.1600000006</v>
      </c>
      <c r="M263" s="25"/>
      <c r="N263" s="25"/>
      <c r="O263" s="25">
        <f t="shared" si="144"/>
        <v>-2834280.1600000006</v>
      </c>
      <c r="P263" s="803">
        <f>SUMIFS('ERZ - 2016'!R$10:R$114,'ERZ - 2016'!$Y$10:$Y$114,$B263)+SUMIFS('ERZ - 2016'!S$10:S$114,'ERZ - 2016'!$Y$10:$Y$114,$B263)</f>
        <v>-1327417.0900000001</v>
      </c>
      <c r="Q263" s="803">
        <f>SUMIFS('ERZ - 2016'!T$10:T$114,'ERZ - 2016'!$Y$10:$Y$114,$B263)+SUMIFS('ERZ - 2016'!U$10:U$114,'ERZ - 2016'!$Y$10:$Y$114,$B263)+SUMIFS('ERZ - 2016'!V$10:V$114,'ERZ - 2016'!$Y$10:$Y$114,$B263)</f>
        <v>549281.62</v>
      </c>
      <c r="R263" s="27">
        <f t="shared" si="145"/>
        <v>-3612415.6300000008</v>
      </c>
      <c r="S263" s="28">
        <f t="shared" si="143"/>
        <v>2560182.3699999982</v>
      </c>
    </row>
    <row r="264" spans="1:19" ht="15" x14ac:dyDescent="0.25">
      <c r="A264" s="23">
        <v>10</v>
      </c>
      <c r="B264" s="23">
        <v>1920</v>
      </c>
      <c r="C264" s="24" t="s">
        <v>47</v>
      </c>
      <c r="D264" s="25">
        <f t="shared" si="141"/>
        <v>5986860.0799999982</v>
      </c>
      <c r="E264" s="25"/>
      <c r="F264" s="25"/>
      <c r="G264" s="25">
        <f t="shared" si="148"/>
        <v>5986860.0799999982</v>
      </c>
      <c r="H264" s="803">
        <f>SUMIFS('ERZ - 2016'!G$10:G$114,'ERZ - 2016'!$Y$10:$Y$114,$B264)+SUMIFS('ERZ - 2016'!H$10:H$114,'ERZ - 2016'!$Y$10:$Y$114,$B264)+SUMIFS('ERZ - 2016'!I$10:I$114,'ERZ - 2016'!$Y$10:$Y$114,$B264)</f>
        <v>1215405.2400000002</v>
      </c>
      <c r="I264" s="803">
        <f>SUMIFS('ERZ - 2016'!J$10:J$114,'ERZ - 2016'!$Y$10:$Y$114,$B264)+SUMIFS('ERZ - 2016'!K$10:K$114,'ERZ - 2016'!$Y$10:$Y$114,$B264)+SUMIFS('ERZ - 2016'!L$10:L$114,'ERZ - 2016'!$Y$10:$Y$114,$B264)</f>
        <v>-1501292.31</v>
      </c>
      <c r="J264" s="27">
        <f t="shared" si="147"/>
        <v>5700973.0099999979</v>
      </c>
      <c r="K264" s="30"/>
      <c r="L264" s="25">
        <f t="shared" si="142"/>
        <v>-3098671.06</v>
      </c>
      <c r="M264" s="25"/>
      <c r="N264" s="25"/>
      <c r="O264" s="25">
        <f t="shared" si="144"/>
        <v>-3098671.06</v>
      </c>
      <c r="P264" s="803">
        <f>SUMIFS('ERZ - 2016'!R$10:R$114,'ERZ - 2016'!$Y$10:$Y$114,$B264)+SUMIFS('ERZ - 2016'!S$10:S$114,'ERZ - 2016'!$Y$10:$Y$114,$B264)</f>
        <v>-1959418.5999999992</v>
      </c>
      <c r="Q264" s="803">
        <f>SUMIFS('ERZ - 2016'!T$10:T$114,'ERZ - 2016'!$Y$10:$Y$114,$B264)+SUMIFS('ERZ - 2016'!U$10:U$114,'ERZ - 2016'!$Y$10:$Y$114,$B264)+SUMIFS('ERZ - 2016'!V$10:V$114,'ERZ - 2016'!$Y$10:$Y$114,$B264)</f>
        <v>1501292.31</v>
      </c>
      <c r="R264" s="27">
        <f t="shared" si="145"/>
        <v>-3556797.3499999992</v>
      </c>
      <c r="S264" s="28">
        <f t="shared" si="143"/>
        <v>2144175.6599999988</v>
      </c>
    </row>
    <row r="265" spans="1:19" ht="15" x14ac:dyDescent="0.25">
      <c r="A265" s="23">
        <v>10</v>
      </c>
      <c r="B265" s="23">
        <v>1930</v>
      </c>
      <c r="C265" s="24" t="s">
        <v>48</v>
      </c>
      <c r="D265" s="25">
        <f t="shared" si="141"/>
        <v>13405696.610000001</v>
      </c>
      <c r="E265" s="25"/>
      <c r="F265" s="25"/>
      <c r="G265" s="25">
        <f t="shared" si="148"/>
        <v>13405696.610000001</v>
      </c>
      <c r="H265" s="803">
        <f>SUMIFS('ERZ - 2016'!G$10:G$114,'ERZ - 2016'!$Y$10:$Y$114,$B265)+SUMIFS('ERZ - 2016'!H$10:H$114,'ERZ - 2016'!$Y$10:$Y$114,$B265)+SUMIFS('ERZ - 2016'!I$10:I$114,'ERZ - 2016'!$Y$10:$Y$114,$B265)</f>
        <v>1928930.03</v>
      </c>
      <c r="I265" s="803">
        <f>SUMIFS('ERZ - 2016'!J$10:J$114,'ERZ - 2016'!$Y$10:$Y$114,$B265)+SUMIFS('ERZ - 2016'!K$10:K$114,'ERZ - 2016'!$Y$10:$Y$114,$B265)+SUMIFS('ERZ - 2016'!L$10:L$114,'ERZ - 2016'!$Y$10:$Y$114,$B265)</f>
        <v>-283734.39999999997</v>
      </c>
      <c r="J265" s="27">
        <f t="shared" si="147"/>
        <v>15050892.24</v>
      </c>
      <c r="K265" s="30"/>
      <c r="L265" s="25">
        <f t="shared" si="142"/>
        <v>-6131580.9999999991</v>
      </c>
      <c r="M265" s="25"/>
      <c r="N265" s="25"/>
      <c r="O265" s="25">
        <f t="shared" si="144"/>
        <v>-6131580.9999999991</v>
      </c>
      <c r="P265" s="803">
        <f>SUMIFS('ERZ - 2016'!R$10:R$114,'ERZ - 2016'!$Y$10:$Y$114,$B265)+SUMIFS('ERZ - 2016'!S$10:S$114,'ERZ - 2016'!$Y$10:$Y$114,$B265)</f>
        <v>-1731850.2400000002</v>
      </c>
      <c r="Q265" s="803">
        <f>SUMIFS('ERZ - 2016'!T$10:T$114,'ERZ - 2016'!$Y$10:$Y$114,$B265)+SUMIFS('ERZ - 2016'!U$10:U$114,'ERZ - 2016'!$Y$10:$Y$114,$B265)+SUMIFS('ERZ - 2016'!V$10:V$114,'ERZ - 2016'!$Y$10:$Y$114,$B265)</f>
        <v>278441.15999999997</v>
      </c>
      <c r="R265" s="27">
        <f t="shared" si="145"/>
        <v>-7584990.0799999991</v>
      </c>
      <c r="S265" s="28">
        <f t="shared" si="143"/>
        <v>7465902.1600000011</v>
      </c>
    </row>
    <row r="266" spans="1:19" ht="15" x14ac:dyDescent="0.25">
      <c r="A266" s="23">
        <v>8</v>
      </c>
      <c r="B266" s="23">
        <v>1935</v>
      </c>
      <c r="C266" s="24" t="s">
        <v>49</v>
      </c>
      <c r="D266" s="25">
        <f t="shared" si="141"/>
        <v>0</v>
      </c>
      <c r="E266" s="25"/>
      <c r="F266" s="25"/>
      <c r="G266" s="25">
        <f t="shared" si="148"/>
        <v>0</v>
      </c>
      <c r="H266" s="803">
        <f>SUMIFS('ERZ - 2016'!G$10:G$114,'ERZ - 2016'!$Y$10:$Y$114,$B266)+SUMIFS('ERZ - 2016'!H$10:H$114,'ERZ - 2016'!$Y$10:$Y$114,$B266)+SUMIFS('ERZ - 2016'!I$10:I$114,'ERZ - 2016'!$Y$10:$Y$114,$B266)</f>
        <v>0</v>
      </c>
      <c r="I266" s="803">
        <f>SUMIFS('ERZ - 2016'!J$10:J$114,'ERZ - 2016'!$Y$10:$Y$114,$B266)+SUMIFS('ERZ - 2016'!K$10:K$114,'ERZ - 2016'!$Y$10:$Y$114,$B266)+SUMIFS('ERZ - 2016'!L$10:L$114,'ERZ - 2016'!$Y$10:$Y$114,$B266)</f>
        <v>0</v>
      </c>
      <c r="J266" s="27">
        <f t="shared" si="147"/>
        <v>0</v>
      </c>
      <c r="K266" s="30"/>
      <c r="L266" s="25">
        <f t="shared" si="142"/>
        <v>0</v>
      </c>
      <c r="M266" s="25"/>
      <c r="N266" s="25"/>
      <c r="O266" s="25">
        <f t="shared" si="144"/>
        <v>0</v>
      </c>
      <c r="P266" s="803">
        <f>SUMIFS('ERZ - 2016'!R$10:R$114,'ERZ - 2016'!$Y$10:$Y$114,$B266)+SUMIFS('ERZ - 2016'!S$10:S$114,'ERZ - 2016'!$Y$10:$Y$114,$B266)</f>
        <v>0</v>
      </c>
      <c r="Q266" s="803">
        <f>SUMIFS('ERZ - 2016'!T$10:T$114,'ERZ - 2016'!$Y$10:$Y$114,$B266)+SUMIFS('ERZ - 2016'!U$10:U$114,'ERZ - 2016'!$Y$10:$Y$114,$B266)+SUMIFS('ERZ - 2016'!V$10:V$114,'ERZ - 2016'!$Y$10:$Y$114,$B266)</f>
        <v>0</v>
      </c>
      <c r="R266" s="27">
        <f t="shared" si="145"/>
        <v>0</v>
      </c>
      <c r="S266" s="28">
        <f t="shared" si="143"/>
        <v>0</v>
      </c>
    </row>
    <row r="267" spans="1:19" ht="15" x14ac:dyDescent="0.25">
      <c r="A267" s="23">
        <v>8</v>
      </c>
      <c r="B267" s="23">
        <v>1940</v>
      </c>
      <c r="C267" s="24" t="s">
        <v>50</v>
      </c>
      <c r="D267" s="25">
        <f t="shared" si="141"/>
        <v>1758758.12</v>
      </c>
      <c r="E267" s="25"/>
      <c r="F267" s="25"/>
      <c r="G267" s="25">
        <f t="shared" si="148"/>
        <v>1758758.12</v>
      </c>
      <c r="H267" s="803">
        <f>SUMIFS('ERZ - 2016'!G$10:G$114,'ERZ - 2016'!$Y$10:$Y$114,$B267)+SUMIFS('ERZ - 2016'!H$10:H$114,'ERZ - 2016'!$Y$10:$Y$114,$B267)+SUMIFS('ERZ - 2016'!I$10:I$114,'ERZ - 2016'!$Y$10:$Y$114,$B267)</f>
        <v>354169.3600000001</v>
      </c>
      <c r="I267" s="803">
        <f>SUMIFS('ERZ - 2016'!J$10:J$114,'ERZ - 2016'!$Y$10:$Y$114,$B267)+SUMIFS('ERZ - 2016'!K$10:K$114,'ERZ - 2016'!$Y$10:$Y$114,$B267)+SUMIFS('ERZ - 2016'!L$10:L$114,'ERZ - 2016'!$Y$10:$Y$114,$B267)</f>
        <v>-111332.53</v>
      </c>
      <c r="J267" s="27">
        <f t="shared" si="147"/>
        <v>2001594.9500000004</v>
      </c>
      <c r="K267" s="30"/>
      <c r="L267" s="25">
        <f t="shared" si="142"/>
        <v>-765860.3</v>
      </c>
      <c r="M267" s="25"/>
      <c r="N267" s="25"/>
      <c r="O267" s="25">
        <f t="shared" si="144"/>
        <v>-765860.3</v>
      </c>
      <c r="P267" s="803">
        <f>SUMIFS('ERZ - 2016'!R$10:R$114,'ERZ - 2016'!$Y$10:$Y$114,$B267)+SUMIFS('ERZ - 2016'!S$10:S$114,'ERZ - 2016'!$Y$10:$Y$114,$B267)</f>
        <v>-328325.41000000021</v>
      </c>
      <c r="Q267" s="803">
        <f>SUMIFS('ERZ - 2016'!T$10:T$114,'ERZ - 2016'!$Y$10:$Y$114,$B267)+SUMIFS('ERZ - 2016'!U$10:U$114,'ERZ - 2016'!$Y$10:$Y$114,$B267)+SUMIFS('ERZ - 2016'!V$10:V$114,'ERZ - 2016'!$Y$10:$Y$114,$B267)</f>
        <v>111332.53</v>
      </c>
      <c r="R267" s="27">
        <f t="shared" si="145"/>
        <v>-982853.18000000017</v>
      </c>
      <c r="S267" s="28">
        <f t="shared" si="143"/>
        <v>1018741.7700000003</v>
      </c>
    </row>
    <row r="268" spans="1:19" ht="15" x14ac:dyDescent="0.25">
      <c r="A268" s="23">
        <v>8</v>
      </c>
      <c r="B268" s="23">
        <v>1945</v>
      </c>
      <c r="C268" s="24" t="s">
        <v>51</v>
      </c>
      <c r="D268" s="25">
        <f t="shared" si="141"/>
        <v>0</v>
      </c>
      <c r="E268" s="25"/>
      <c r="F268" s="25"/>
      <c r="G268" s="25">
        <f t="shared" si="148"/>
        <v>0</v>
      </c>
      <c r="H268" s="803">
        <f>SUMIFS('ERZ - 2016'!G$10:G$114,'ERZ - 2016'!$Y$10:$Y$114,$B268)+SUMIFS('ERZ - 2016'!H$10:H$114,'ERZ - 2016'!$Y$10:$Y$114,$B268)+SUMIFS('ERZ - 2016'!I$10:I$114,'ERZ - 2016'!$Y$10:$Y$114,$B268)</f>
        <v>0</v>
      </c>
      <c r="I268" s="803">
        <f>SUMIFS('ERZ - 2016'!J$10:J$114,'ERZ - 2016'!$Y$10:$Y$114,$B268)+SUMIFS('ERZ - 2016'!K$10:K$114,'ERZ - 2016'!$Y$10:$Y$114,$B268)+SUMIFS('ERZ - 2016'!L$10:L$114,'ERZ - 2016'!$Y$10:$Y$114,$B268)</f>
        <v>0</v>
      </c>
      <c r="J268" s="27">
        <f t="shared" si="147"/>
        <v>0</v>
      </c>
      <c r="K268" s="30"/>
      <c r="L268" s="25">
        <f t="shared" si="142"/>
        <v>0</v>
      </c>
      <c r="M268" s="25"/>
      <c r="N268" s="25"/>
      <c r="O268" s="25">
        <f t="shared" si="144"/>
        <v>0</v>
      </c>
      <c r="P268" s="803">
        <f>SUMIFS('ERZ - 2016'!R$10:R$114,'ERZ - 2016'!$Y$10:$Y$114,$B268)+SUMIFS('ERZ - 2016'!S$10:S$114,'ERZ - 2016'!$Y$10:$Y$114,$B268)</f>
        <v>0</v>
      </c>
      <c r="Q268" s="803">
        <f>SUMIFS('ERZ - 2016'!T$10:T$114,'ERZ - 2016'!$Y$10:$Y$114,$B268)+SUMIFS('ERZ - 2016'!U$10:U$114,'ERZ - 2016'!$Y$10:$Y$114,$B268)+SUMIFS('ERZ - 2016'!V$10:V$114,'ERZ - 2016'!$Y$10:$Y$114,$B268)</f>
        <v>0</v>
      </c>
      <c r="R268" s="27">
        <f t="shared" si="145"/>
        <v>0</v>
      </c>
      <c r="S268" s="28">
        <f t="shared" si="143"/>
        <v>0</v>
      </c>
    </row>
    <row r="269" spans="1:19" ht="15" x14ac:dyDescent="0.25">
      <c r="A269" s="23">
        <v>8</v>
      </c>
      <c r="B269" s="23">
        <v>1950</v>
      </c>
      <c r="C269" s="24" t="s">
        <v>52</v>
      </c>
      <c r="D269" s="25">
        <f t="shared" si="141"/>
        <v>0</v>
      </c>
      <c r="E269" s="25"/>
      <c r="F269" s="25"/>
      <c r="G269" s="25">
        <f t="shared" si="148"/>
        <v>0</v>
      </c>
      <c r="H269" s="803">
        <f>SUMIFS('ERZ - 2016'!G$10:G$114,'ERZ - 2016'!$Y$10:$Y$114,$B269)+SUMIFS('ERZ - 2016'!H$10:H$114,'ERZ - 2016'!$Y$10:$Y$114,$B269)+SUMIFS('ERZ - 2016'!I$10:I$114,'ERZ - 2016'!$Y$10:$Y$114,$B269)</f>
        <v>0</v>
      </c>
      <c r="I269" s="803">
        <f>SUMIFS('ERZ - 2016'!J$10:J$114,'ERZ - 2016'!$Y$10:$Y$114,$B269)+SUMIFS('ERZ - 2016'!K$10:K$114,'ERZ - 2016'!$Y$10:$Y$114,$B269)+SUMIFS('ERZ - 2016'!L$10:L$114,'ERZ - 2016'!$Y$10:$Y$114,$B269)</f>
        <v>0</v>
      </c>
      <c r="J269" s="27">
        <f t="shared" si="147"/>
        <v>0</v>
      </c>
      <c r="K269" s="30"/>
      <c r="L269" s="25">
        <f t="shared" si="142"/>
        <v>0</v>
      </c>
      <c r="M269" s="25"/>
      <c r="N269" s="25"/>
      <c r="O269" s="25">
        <f t="shared" si="144"/>
        <v>0</v>
      </c>
      <c r="P269" s="803">
        <f>SUMIFS('ERZ - 2016'!R$10:R$114,'ERZ - 2016'!$Y$10:$Y$114,$B269)+SUMIFS('ERZ - 2016'!S$10:S$114,'ERZ - 2016'!$Y$10:$Y$114,$B269)</f>
        <v>0</v>
      </c>
      <c r="Q269" s="803">
        <f>SUMIFS('ERZ - 2016'!T$10:T$114,'ERZ - 2016'!$Y$10:$Y$114,$B269)+SUMIFS('ERZ - 2016'!U$10:U$114,'ERZ - 2016'!$Y$10:$Y$114,$B269)+SUMIFS('ERZ - 2016'!V$10:V$114,'ERZ - 2016'!$Y$10:$Y$114,$B269)</f>
        <v>0</v>
      </c>
      <c r="R269" s="27">
        <f t="shared" si="145"/>
        <v>0</v>
      </c>
      <c r="S269" s="28">
        <f t="shared" si="143"/>
        <v>0</v>
      </c>
    </row>
    <row r="270" spans="1:19" ht="15" x14ac:dyDescent="0.25">
      <c r="A270" s="23">
        <v>8</v>
      </c>
      <c r="B270" s="23">
        <v>1955</v>
      </c>
      <c r="C270" s="24" t="s">
        <v>53</v>
      </c>
      <c r="D270" s="25">
        <f t="shared" si="141"/>
        <v>0</v>
      </c>
      <c r="E270" s="25"/>
      <c r="F270" s="25"/>
      <c r="G270" s="25">
        <f t="shared" si="148"/>
        <v>0</v>
      </c>
      <c r="H270" s="803">
        <f>SUMIFS('ERZ - 2016'!G$10:G$114,'ERZ - 2016'!$Y$10:$Y$114,$B270)+SUMIFS('ERZ - 2016'!H$10:H$114,'ERZ - 2016'!$Y$10:$Y$114,$B270)+SUMIFS('ERZ - 2016'!I$10:I$114,'ERZ - 2016'!$Y$10:$Y$114,$B270)</f>
        <v>0</v>
      </c>
      <c r="I270" s="803">
        <f>SUMIFS('ERZ - 2016'!J$10:J$114,'ERZ - 2016'!$Y$10:$Y$114,$B270)+SUMIFS('ERZ - 2016'!K$10:K$114,'ERZ - 2016'!$Y$10:$Y$114,$B270)+SUMIFS('ERZ - 2016'!L$10:L$114,'ERZ - 2016'!$Y$10:$Y$114,$B270)</f>
        <v>0</v>
      </c>
      <c r="J270" s="27">
        <f t="shared" si="147"/>
        <v>0</v>
      </c>
      <c r="K270" s="30"/>
      <c r="L270" s="25">
        <f t="shared" si="142"/>
        <v>0</v>
      </c>
      <c r="M270" s="25"/>
      <c r="N270" s="25"/>
      <c r="O270" s="25">
        <f t="shared" si="144"/>
        <v>0</v>
      </c>
      <c r="P270" s="803">
        <f>SUMIFS('ERZ - 2016'!R$10:R$114,'ERZ - 2016'!$Y$10:$Y$114,$B270)+SUMIFS('ERZ - 2016'!S$10:S$114,'ERZ - 2016'!$Y$10:$Y$114,$B270)</f>
        <v>0</v>
      </c>
      <c r="Q270" s="803">
        <f>SUMIFS('ERZ - 2016'!T$10:T$114,'ERZ - 2016'!$Y$10:$Y$114,$B270)+SUMIFS('ERZ - 2016'!U$10:U$114,'ERZ - 2016'!$Y$10:$Y$114,$B270)+SUMIFS('ERZ - 2016'!V$10:V$114,'ERZ - 2016'!$Y$10:$Y$114,$B270)</f>
        <v>0</v>
      </c>
      <c r="R270" s="27">
        <f t="shared" si="145"/>
        <v>0</v>
      </c>
      <c r="S270" s="28">
        <f t="shared" si="143"/>
        <v>0</v>
      </c>
    </row>
    <row r="271" spans="1:19" ht="15" x14ac:dyDescent="0.25">
      <c r="A271" s="23">
        <v>8</v>
      </c>
      <c r="B271" s="23">
        <v>1960</v>
      </c>
      <c r="C271" s="24" t="s">
        <v>54</v>
      </c>
      <c r="D271" s="25">
        <f t="shared" si="141"/>
        <v>0</v>
      </c>
      <c r="E271" s="25"/>
      <c r="F271" s="25"/>
      <c r="G271" s="25">
        <f t="shared" si="148"/>
        <v>0</v>
      </c>
      <c r="H271" s="803">
        <f>SUMIFS('ERZ - 2016'!G$10:G$114,'ERZ - 2016'!$Y$10:$Y$114,$B271)+SUMIFS('ERZ - 2016'!H$10:H$114,'ERZ - 2016'!$Y$10:$Y$114,$B271)+SUMIFS('ERZ - 2016'!I$10:I$114,'ERZ - 2016'!$Y$10:$Y$114,$B271)</f>
        <v>0</v>
      </c>
      <c r="I271" s="803">
        <f>SUMIFS('ERZ - 2016'!J$10:J$114,'ERZ - 2016'!$Y$10:$Y$114,$B271)+SUMIFS('ERZ - 2016'!K$10:K$114,'ERZ - 2016'!$Y$10:$Y$114,$B271)+SUMIFS('ERZ - 2016'!L$10:L$114,'ERZ - 2016'!$Y$10:$Y$114,$B271)</f>
        <v>0</v>
      </c>
      <c r="J271" s="27">
        <f t="shared" si="147"/>
        <v>0</v>
      </c>
      <c r="K271" s="30"/>
      <c r="L271" s="25">
        <f t="shared" si="142"/>
        <v>0</v>
      </c>
      <c r="M271" s="25"/>
      <c r="N271" s="25"/>
      <c r="O271" s="25">
        <f t="shared" si="144"/>
        <v>0</v>
      </c>
      <c r="P271" s="803">
        <f>SUMIFS('ERZ - 2016'!R$10:R$114,'ERZ - 2016'!$Y$10:$Y$114,$B271)+SUMIFS('ERZ - 2016'!S$10:S$114,'ERZ - 2016'!$Y$10:$Y$114,$B271)</f>
        <v>0</v>
      </c>
      <c r="Q271" s="803">
        <f>SUMIFS('ERZ - 2016'!T$10:T$114,'ERZ - 2016'!$Y$10:$Y$114,$B271)+SUMIFS('ERZ - 2016'!U$10:U$114,'ERZ - 2016'!$Y$10:$Y$114,$B271)+SUMIFS('ERZ - 2016'!V$10:V$114,'ERZ - 2016'!$Y$10:$Y$114,$B271)</f>
        <v>0</v>
      </c>
      <c r="R271" s="27">
        <f t="shared" si="145"/>
        <v>0</v>
      </c>
      <c r="S271" s="28">
        <f t="shared" si="143"/>
        <v>0</v>
      </c>
    </row>
    <row r="272" spans="1:19" ht="25.5" x14ac:dyDescent="0.25">
      <c r="A272" s="1">
        <v>47</v>
      </c>
      <c r="B272" s="23">
        <v>1970</v>
      </c>
      <c r="C272" s="24" t="s">
        <v>55</v>
      </c>
      <c r="D272" s="25">
        <f t="shared" si="141"/>
        <v>0</v>
      </c>
      <c r="E272" s="25"/>
      <c r="F272" s="25"/>
      <c r="G272" s="25">
        <f t="shared" si="148"/>
        <v>0</v>
      </c>
      <c r="H272" s="803">
        <f>SUMIFS('ERZ - 2016'!G$10:G$114,'ERZ - 2016'!$Y$10:$Y$114,$B272)+SUMIFS('ERZ - 2016'!H$10:H$114,'ERZ - 2016'!$Y$10:$Y$114,$B272)+SUMIFS('ERZ - 2016'!I$10:I$114,'ERZ - 2016'!$Y$10:$Y$114,$B272)</f>
        <v>0</v>
      </c>
      <c r="I272" s="803">
        <f>SUMIFS('ERZ - 2016'!J$10:J$114,'ERZ - 2016'!$Y$10:$Y$114,$B272)+SUMIFS('ERZ - 2016'!K$10:K$114,'ERZ - 2016'!$Y$10:$Y$114,$B272)+SUMIFS('ERZ - 2016'!L$10:L$114,'ERZ - 2016'!$Y$10:$Y$114,$B272)</f>
        <v>0</v>
      </c>
      <c r="J272" s="27">
        <f t="shared" si="147"/>
        <v>0</v>
      </c>
      <c r="K272" s="30"/>
      <c r="L272" s="25">
        <f t="shared" si="142"/>
        <v>0</v>
      </c>
      <c r="M272" s="25"/>
      <c r="N272" s="25"/>
      <c r="O272" s="25">
        <f t="shared" si="144"/>
        <v>0</v>
      </c>
      <c r="P272" s="803">
        <f>SUMIFS('ERZ - 2016'!R$10:R$114,'ERZ - 2016'!$Y$10:$Y$114,$B272)+SUMIFS('ERZ - 2016'!S$10:S$114,'ERZ - 2016'!$Y$10:$Y$114,$B272)</f>
        <v>0</v>
      </c>
      <c r="Q272" s="803">
        <f>SUMIFS('ERZ - 2016'!T$10:T$114,'ERZ - 2016'!$Y$10:$Y$114,$B272)+SUMIFS('ERZ - 2016'!U$10:U$114,'ERZ - 2016'!$Y$10:$Y$114,$B272)+SUMIFS('ERZ - 2016'!V$10:V$114,'ERZ - 2016'!$Y$10:$Y$114,$B272)</f>
        <v>0</v>
      </c>
      <c r="R272" s="27">
        <f t="shared" si="145"/>
        <v>0</v>
      </c>
      <c r="S272" s="28">
        <f t="shared" si="143"/>
        <v>0</v>
      </c>
    </row>
    <row r="273" spans="1:19" ht="25.5" x14ac:dyDescent="0.25">
      <c r="A273" s="23">
        <v>47</v>
      </c>
      <c r="B273" s="23">
        <v>1975</v>
      </c>
      <c r="C273" s="24" t="s">
        <v>56</v>
      </c>
      <c r="D273" s="25">
        <f t="shared" si="141"/>
        <v>0</v>
      </c>
      <c r="E273" s="25"/>
      <c r="F273" s="25"/>
      <c r="G273" s="25">
        <f t="shared" si="148"/>
        <v>0</v>
      </c>
      <c r="H273" s="803">
        <f>SUMIFS('ERZ - 2016'!G$10:G$114,'ERZ - 2016'!$Y$10:$Y$114,$B273)+SUMIFS('ERZ - 2016'!H$10:H$114,'ERZ - 2016'!$Y$10:$Y$114,$B273)+SUMIFS('ERZ - 2016'!I$10:I$114,'ERZ - 2016'!$Y$10:$Y$114,$B273)</f>
        <v>0</v>
      </c>
      <c r="I273" s="803">
        <f>SUMIFS('ERZ - 2016'!J$10:J$114,'ERZ - 2016'!$Y$10:$Y$114,$B273)+SUMIFS('ERZ - 2016'!K$10:K$114,'ERZ - 2016'!$Y$10:$Y$114,$B273)+SUMIFS('ERZ - 2016'!L$10:L$114,'ERZ - 2016'!$Y$10:$Y$114,$B273)</f>
        <v>0</v>
      </c>
      <c r="J273" s="27">
        <f t="shared" si="147"/>
        <v>0</v>
      </c>
      <c r="K273" s="30"/>
      <c r="L273" s="25">
        <f t="shared" si="142"/>
        <v>0</v>
      </c>
      <c r="M273" s="25"/>
      <c r="N273" s="25"/>
      <c r="O273" s="25">
        <f t="shared" si="144"/>
        <v>0</v>
      </c>
      <c r="P273" s="803">
        <f>SUMIFS('ERZ - 2016'!R$10:R$114,'ERZ - 2016'!$Y$10:$Y$114,$B273)+SUMIFS('ERZ - 2016'!S$10:S$114,'ERZ - 2016'!$Y$10:$Y$114,$B273)</f>
        <v>0</v>
      </c>
      <c r="Q273" s="803">
        <f>SUMIFS('ERZ - 2016'!T$10:T$114,'ERZ - 2016'!$Y$10:$Y$114,$B273)+SUMIFS('ERZ - 2016'!U$10:U$114,'ERZ - 2016'!$Y$10:$Y$114,$B273)+SUMIFS('ERZ - 2016'!V$10:V$114,'ERZ - 2016'!$Y$10:$Y$114,$B273)</f>
        <v>0</v>
      </c>
      <c r="R273" s="27">
        <f t="shared" si="145"/>
        <v>0</v>
      </c>
      <c r="S273" s="28">
        <f t="shared" si="143"/>
        <v>0</v>
      </c>
    </row>
    <row r="274" spans="1:19" ht="15" x14ac:dyDescent="0.25">
      <c r="A274" s="23">
        <v>47</v>
      </c>
      <c r="B274" s="23">
        <v>1980</v>
      </c>
      <c r="C274" s="24" t="s">
        <v>57</v>
      </c>
      <c r="D274" s="25">
        <f t="shared" si="141"/>
        <v>9898983.75</v>
      </c>
      <c r="E274" s="25"/>
      <c r="F274" s="25"/>
      <c r="G274" s="25">
        <f t="shared" si="148"/>
        <v>9898983.75</v>
      </c>
      <c r="H274" s="803">
        <f>SUMIFS('ERZ - 2016'!G$10:G$114,'ERZ - 2016'!$Y$10:$Y$114,$B274)+SUMIFS('ERZ - 2016'!H$10:H$114,'ERZ - 2016'!$Y$10:$Y$114,$B274)+SUMIFS('ERZ - 2016'!I$10:I$114,'ERZ - 2016'!$Y$10:$Y$114,$B274)</f>
        <v>473699.78000000026</v>
      </c>
      <c r="I274" s="803">
        <f>SUMIFS('ERZ - 2016'!J$10:J$114,'ERZ - 2016'!$Y$10:$Y$114,$B274)+SUMIFS('ERZ - 2016'!K$10:K$114,'ERZ - 2016'!$Y$10:$Y$114,$B274)+SUMIFS('ERZ - 2016'!L$10:L$114,'ERZ - 2016'!$Y$10:$Y$114,$B274)</f>
        <v>0</v>
      </c>
      <c r="J274" s="27">
        <f t="shared" si="147"/>
        <v>10372683.530000001</v>
      </c>
      <c r="K274" s="30"/>
      <c r="L274" s="25">
        <f t="shared" si="142"/>
        <v>-3325306.2199999997</v>
      </c>
      <c r="M274" s="25"/>
      <c r="N274" s="25"/>
      <c r="O274" s="25">
        <f t="shared" si="144"/>
        <v>-3325306.2199999997</v>
      </c>
      <c r="P274" s="803">
        <f>SUMIFS('ERZ - 2016'!R$10:R$114,'ERZ - 2016'!$Y$10:$Y$114,$B274)+SUMIFS('ERZ - 2016'!S$10:S$114,'ERZ - 2016'!$Y$10:$Y$114,$B274)</f>
        <v>-393611.42999999912</v>
      </c>
      <c r="Q274" s="803">
        <f>SUMIFS('ERZ - 2016'!T$10:T$114,'ERZ - 2016'!$Y$10:$Y$114,$B274)+SUMIFS('ERZ - 2016'!U$10:U$114,'ERZ - 2016'!$Y$10:$Y$114,$B274)+SUMIFS('ERZ - 2016'!V$10:V$114,'ERZ - 2016'!$Y$10:$Y$114,$B274)</f>
        <v>0</v>
      </c>
      <c r="R274" s="27">
        <f t="shared" si="145"/>
        <v>-3718917.649999999</v>
      </c>
      <c r="S274" s="28">
        <f t="shared" si="143"/>
        <v>6653765.8800000027</v>
      </c>
    </row>
    <row r="275" spans="1:19" ht="15" x14ac:dyDescent="0.25">
      <c r="A275" s="23">
        <v>47</v>
      </c>
      <c r="B275" s="23">
        <v>1985</v>
      </c>
      <c r="C275" s="24" t="s">
        <v>58</v>
      </c>
      <c r="D275" s="25">
        <f t="shared" si="141"/>
        <v>0</v>
      </c>
      <c r="E275" s="25"/>
      <c r="F275" s="25"/>
      <c r="G275" s="25">
        <f t="shared" si="148"/>
        <v>0</v>
      </c>
      <c r="H275" s="803">
        <f>SUMIFS('ERZ - 2016'!G$10:G$114,'ERZ - 2016'!$Y$10:$Y$114,$B275)+SUMIFS('ERZ - 2016'!H$10:H$114,'ERZ - 2016'!$Y$10:$Y$114,$B275)+SUMIFS('ERZ - 2016'!I$10:I$114,'ERZ - 2016'!$Y$10:$Y$114,$B275)</f>
        <v>0</v>
      </c>
      <c r="I275" s="803">
        <f>SUMIFS('ERZ - 2016'!J$10:J$114,'ERZ - 2016'!$Y$10:$Y$114,$B275)+SUMIFS('ERZ - 2016'!K$10:K$114,'ERZ - 2016'!$Y$10:$Y$114,$B275)+SUMIFS('ERZ - 2016'!L$10:L$114,'ERZ - 2016'!$Y$10:$Y$114,$B275)</f>
        <v>0</v>
      </c>
      <c r="J275" s="27">
        <f t="shared" si="147"/>
        <v>0</v>
      </c>
      <c r="K275" s="30"/>
      <c r="L275" s="25">
        <f t="shared" si="142"/>
        <v>0</v>
      </c>
      <c r="M275" s="25"/>
      <c r="N275" s="25"/>
      <c r="O275" s="25">
        <f t="shared" si="144"/>
        <v>0</v>
      </c>
      <c r="P275" s="803">
        <f>SUMIFS('ERZ - 2016'!R$10:R$114,'ERZ - 2016'!$Y$10:$Y$114,$B275)+SUMIFS('ERZ - 2016'!S$10:S$114,'ERZ - 2016'!$Y$10:$Y$114,$B275)</f>
        <v>0</v>
      </c>
      <c r="Q275" s="803">
        <f>SUMIFS('ERZ - 2016'!T$10:T$114,'ERZ - 2016'!$Y$10:$Y$114,$B275)+SUMIFS('ERZ - 2016'!U$10:U$114,'ERZ - 2016'!$Y$10:$Y$114,$B275)+SUMIFS('ERZ - 2016'!V$10:V$114,'ERZ - 2016'!$Y$10:$Y$114,$B275)</f>
        <v>0</v>
      </c>
      <c r="R275" s="27">
        <f t="shared" si="145"/>
        <v>0</v>
      </c>
      <c r="S275" s="28">
        <f t="shared" si="143"/>
        <v>0</v>
      </c>
    </row>
    <row r="276" spans="1:19" ht="15" x14ac:dyDescent="0.25">
      <c r="A276" s="1">
        <v>47</v>
      </c>
      <c r="B276" s="23">
        <v>1990</v>
      </c>
      <c r="C276" s="31" t="s">
        <v>59</v>
      </c>
      <c r="D276" s="25">
        <f t="shared" si="141"/>
        <v>0</v>
      </c>
      <c r="E276" s="25"/>
      <c r="F276" s="25"/>
      <c r="G276" s="25">
        <f t="shared" si="148"/>
        <v>0</v>
      </c>
      <c r="H276" s="803">
        <f>SUMIFS('ERZ - 2016'!G$10:G$114,'ERZ - 2016'!$Y$10:$Y$114,$B276)+SUMIFS('ERZ - 2016'!H$10:H$114,'ERZ - 2016'!$Y$10:$Y$114,$B276)+SUMIFS('ERZ - 2016'!I$10:I$114,'ERZ - 2016'!$Y$10:$Y$114,$B276)</f>
        <v>0</v>
      </c>
      <c r="I276" s="803">
        <f>SUMIFS('ERZ - 2016'!J$10:J$114,'ERZ - 2016'!$Y$10:$Y$114,$B276)+SUMIFS('ERZ - 2016'!K$10:K$114,'ERZ - 2016'!$Y$10:$Y$114,$B276)+SUMIFS('ERZ - 2016'!L$10:L$114,'ERZ - 2016'!$Y$10:$Y$114,$B276)</f>
        <v>0</v>
      </c>
      <c r="J276" s="27">
        <f t="shared" si="147"/>
        <v>0</v>
      </c>
      <c r="K276" s="30"/>
      <c r="L276" s="25">
        <f t="shared" si="142"/>
        <v>0</v>
      </c>
      <c r="M276" s="25"/>
      <c r="N276" s="25"/>
      <c r="O276" s="25">
        <f t="shared" si="144"/>
        <v>0</v>
      </c>
      <c r="P276" s="803">
        <f>SUMIFS('ERZ - 2016'!R$10:R$114,'ERZ - 2016'!$Y$10:$Y$114,$B276)+SUMIFS('ERZ - 2016'!S$10:S$114,'ERZ - 2016'!$Y$10:$Y$114,$B276)</f>
        <v>0</v>
      </c>
      <c r="Q276" s="803">
        <f>SUMIFS('ERZ - 2016'!T$10:T$114,'ERZ - 2016'!$Y$10:$Y$114,$B276)+SUMIFS('ERZ - 2016'!U$10:U$114,'ERZ - 2016'!$Y$10:$Y$114,$B276)+SUMIFS('ERZ - 2016'!V$10:V$114,'ERZ - 2016'!$Y$10:$Y$114,$B276)</f>
        <v>0</v>
      </c>
      <c r="R276" s="27">
        <f t="shared" si="145"/>
        <v>0</v>
      </c>
      <c r="S276" s="28">
        <f t="shared" si="143"/>
        <v>0</v>
      </c>
    </row>
    <row r="277" spans="1:19" ht="15" x14ac:dyDescent="0.25">
      <c r="A277" s="23">
        <v>47</v>
      </c>
      <c r="B277" s="23">
        <v>1995</v>
      </c>
      <c r="C277" s="24" t="s">
        <v>60</v>
      </c>
      <c r="D277" s="25">
        <f t="shared" si="141"/>
        <v>0</v>
      </c>
      <c r="E277" s="25"/>
      <c r="F277" s="25"/>
      <c r="G277" s="25">
        <f t="shared" si="148"/>
        <v>0</v>
      </c>
      <c r="H277" s="803">
        <f>SUMIFS('ERZ - 2016'!G$10:G$114,'ERZ - 2016'!$Y$10:$Y$114,$B277)+SUMIFS('ERZ - 2016'!H$10:H$114,'ERZ - 2016'!$Y$10:$Y$114,$B277)+SUMIFS('ERZ - 2016'!I$10:I$114,'ERZ - 2016'!$Y$10:$Y$114,$B277)</f>
        <v>0</v>
      </c>
      <c r="I277" s="803">
        <f>SUMIFS('ERZ - 2016'!J$10:J$114,'ERZ - 2016'!$Y$10:$Y$114,$B277)+SUMIFS('ERZ - 2016'!K$10:K$114,'ERZ - 2016'!$Y$10:$Y$114,$B277)+SUMIFS('ERZ - 2016'!L$10:L$114,'ERZ - 2016'!$Y$10:$Y$114,$B277)</f>
        <v>0</v>
      </c>
      <c r="J277" s="27">
        <f t="shared" si="147"/>
        <v>0</v>
      </c>
      <c r="K277" s="30"/>
      <c r="L277" s="25">
        <f t="shared" si="142"/>
        <v>0</v>
      </c>
      <c r="M277" s="25"/>
      <c r="N277" s="25"/>
      <c r="O277" s="25">
        <f t="shared" si="144"/>
        <v>0</v>
      </c>
      <c r="P277" s="803">
        <f>SUMIFS('ERZ - 2016'!R$10:R$114,'ERZ - 2016'!$Y$10:$Y$114,$B277)+SUMIFS('ERZ - 2016'!S$10:S$114,'ERZ - 2016'!$Y$10:$Y$114,$B277)</f>
        <v>0</v>
      </c>
      <c r="Q277" s="803">
        <f>SUMIFS('ERZ - 2016'!T$10:T$114,'ERZ - 2016'!$Y$10:$Y$114,$B277)+SUMIFS('ERZ - 2016'!U$10:U$114,'ERZ - 2016'!$Y$10:$Y$114,$B277)+SUMIFS('ERZ - 2016'!V$10:V$114,'ERZ - 2016'!$Y$10:$Y$114,$B277)</f>
        <v>0</v>
      </c>
      <c r="R277" s="27">
        <f t="shared" si="145"/>
        <v>0</v>
      </c>
      <c r="S277" s="28">
        <f t="shared" si="143"/>
        <v>0</v>
      </c>
    </row>
    <row r="278" spans="1:19" ht="25.5" x14ac:dyDescent="0.25">
      <c r="A278" s="23">
        <v>47</v>
      </c>
      <c r="B278" s="32" t="s">
        <v>61</v>
      </c>
      <c r="C278" s="24" t="s">
        <v>62</v>
      </c>
      <c r="D278" s="25">
        <f t="shared" si="141"/>
        <v>0</v>
      </c>
      <c r="E278" s="25"/>
      <c r="F278" s="25"/>
      <c r="G278" s="25">
        <f t="shared" si="148"/>
        <v>0</v>
      </c>
      <c r="H278" s="803">
        <f>SUMIFS('ERZ - 2016'!G$10:G$114,'ERZ - 2016'!$Y$10:$Y$114,$B278)+SUMIFS('ERZ - 2016'!H$10:H$114,'ERZ - 2016'!$Y$10:$Y$114,$B278)+SUMIFS('ERZ - 2016'!I$10:I$114,'ERZ - 2016'!$Y$10:$Y$114,$B278)</f>
        <v>0</v>
      </c>
      <c r="I278" s="803">
        <f>SUMIFS('ERZ - 2016'!J$10:J$114,'ERZ - 2016'!$Y$10:$Y$114,$B278)+SUMIFS('ERZ - 2016'!K$10:K$114,'ERZ - 2016'!$Y$10:$Y$114,$B278)+SUMIFS('ERZ - 2016'!L$10:L$114,'ERZ - 2016'!$Y$10:$Y$114,$B278)</f>
        <v>0</v>
      </c>
      <c r="J278" s="27">
        <f t="shared" si="147"/>
        <v>0</v>
      </c>
      <c r="K278" s="30"/>
      <c r="L278" s="25">
        <f t="shared" si="142"/>
        <v>0</v>
      </c>
      <c r="M278" s="25"/>
      <c r="N278" s="25"/>
      <c r="O278" s="25">
        <f t="shared" ref="O278" si="149">SUM(L278:N278)</f>
        <v>0</v>
      </c>
      <c r="P278" s="803">
        <f>SUMIFS('ERZ - 2016'!R$10:R$114,'ERZ - 2016'!$Y$10:$Y$114,$B278)+SUMIFS('ERZ - 2016'!S$10:S$114,'ERZ - 2016'!$Y$10:$Y$114,$B278)</f>
        <v>0</v>
      </c>
      <c r="Q278" s="803">
        <f>SUMIFS('ERZ - 2016'!T$10:T$114,'ERZ - 2016'!$Y$10:$Y$114,$B278)+SUMIFS('ERZ - 2016'!U$10:U$114,'ERZ - 2016'!$Y$10:$Y$114,$B278)+SUMIFS('ERZ - 2016'!V$10:V$114,'ERZ - 2016'!$Y$10:$Y$114,$B278)</f>
        <v>0</v>
      </c>
      <c r="R278" s="27">
        <f t="shared" si="145"/>
        <v>0</v>
      </c>
      <c r="S278" s="28">
        <f t="shared" si="143"/>
        <v>0</v>
      </c>
    </row>
    <row r="279" spans="1:19" ht="15" x14ac:dyDescent="0.25">
      <c r="A279" s="23">
        <v>47</v>
      </c>
      <c r="B279" s="23">
        <v>2440</v>
      </c>
      <c r="C279" s="24" t="s">
        <v>63</v>
      </c>
      <c r="D279" s="25">
        <f t="shared" si="141"/>
        <v>-20485734</v>
      </c>
      <c r="E279" s="25"/>
      <c r="F279" s="25"/>
      <c r="G279" s="25">
        <f t="shared" si="148"/>
        <v>-20485734</v>
      </c>
      <c r="H279" s="803">
        <f>SUMIFS('ERZ - 2016'!G$10:G$114,'ERZ - 2016'!$Y$10:$Y$114,$B279)+SUMIFS('ERZ - 2016'!H$10:H$114,'ERZ - 2016'!$Y$10:$Y$114,$B279)+SUMIFS('ERZ - 2016'!I$10:I$114,'ERZ - 2016'!$Y$10:$Y$114,$B279)</f>
        <v>-4760930.2700000005</v>
      </c>
      <c r="I279" s="803">
        <f>SUMIFS('ERZ - 2016'!J$10:J$114,'ERZ - 2016'!$Y$10:$Y$114,$B279)+SUMIFS('ERZ - 2016'!K$10:K$114,'ERZ - 2016'!$Y$10:$Y$114,$B279)+SUMIFS('ERZ - 2016'!L$10:L$114,'ERZ - 2016'!$Y$10:$Y$114,$B279)</f>
        <v>0</v>
      </c>
      <c r="J279" s="27">
        <f t="shared" si="147"/>
        <v>-25246664.27</v>
      </c>
      <c r="L279" s="25">
        <f t="shared" si="142"/>
        <v>1085391.93</v>
      </c>
      <c r="M279" s="25"/>
      <c r="N279" s="25"/>
      <c r="O279" s="25">
        <f t="shared" ref="O279" si="150">SUM(L279:N279)</f>
        <v>1085391.93</v>
      </c>
      <c r="P279" s="803">
        <f>SUMIFS('ERZ - 2016'!R$10:R$114,'ERZ - 2016'!$Y$10:$Y$114,$B279)+SUMIFS('ERZ - 2016'!S$10:S$114,'ERZ - 2016'!$Y$10:$Y$114,$B279)</f>
        <v>526225.12</v>
      </c>
      <c r="Q279" s="803">
        <f>SUMIFS('ERZ - 2016'!T$10:T$114,'ERZ - 2016'!$Y$10:$Y$114,$B279)+SUMIFS('ERZ - 2016'!U$10:U$114,'ERZ - 2016'!$Y$10:$Y$114,$B279)+SUMIFS('ERZ - 2016'!V$10:V$114,'ERZ - 2016'!$Y$10:$Y$114,$B279)</f>
        <v>0</v>
      </c>
      <c r="R279" s="27">
        <f t="shared" si="145"/>
        <v>1611617.0499999998</v>
      </c>
      <c r="S279" s="28">
        <f t="shared" si="143"/>
        <v>-23635047.219999999</v>
      </c>
    </row>
    <row r="280" spans="1:19" ht="15" x14ac:dyDescent="0.25">
      <c r="A280" s="23">
        <v>47</v>
      </c>
      <c r="B280" s="32" t="s">
        <v>64</v>
      </c>
      <c r="C280" s="24" t="s">
        <v>65</v>
      </c>
      <c r="D280" s="25">
        <f t="shared" si="141"/>
        <v>0</v>
      </c>
      <c r="E280" s="33"/>
      <c r="F280" s="33"/>
      <c r="G280" s="25">
        <f t="shared" si="148"/>
        <v>0</v>
      </c>
      <c r="H280" s="803">
        <f>SUMIFS('ERZ - 2016'!G$10:G$114,'ERZ - 2016'!$Y$10:$Y$114,$B280)+SUMIFS('ERZ - 2016'!H$10:H$114,'ERZ - 2016'!$Y$10:$Y$114,$B280)+SUMIFS('ERZ - 2016'!I$10:I$114,'ERZ - 2016'!$Y$10:$Y$114,$B280)</f>
        <v>0</v>
      </c>
      <c r="I280" s="803">
        <f>SUMIFS('ERZ - 2016'!J$10:J$114,'ERZ - 2016'!$Y$10:$Y$114,$B280)+SUMIFS('ERZ - 2016'!K$10:K$114,'ERZ - 2016'!$Y$10:$Y$114,$B280)+SUMIFS('ERZ - 2016'!L$10:L$114,'ERZ - 2016'!$Y$10:$Y$114,$B280)</f>
        <v>0</v>
      </c>
      <c r="J280" s="27">
        <f t="shared" ref="J280" si="151">G280+H280+I280</f>
        <v>0</v>
      </c>
      <c r="L280" s="25">
        <f t="shared" si="142"/>
        <v>0</v>
      </c>
      <c r="M280" s="25"/>
      <c r="N280" s="25"/>
      <c r="O280" s="25">
        <f t="shared" ref="O280" si="152">SUM(L280:N280)</f>
        <v>0</v>
      </c>
      <c r="P280" s="803">
        <f>SUMIFS('ERZ - 2016'!R$10:R$114,'ERZ - 2016'!$Y$10:$Y$114,$B280)+SUMIFS('ERZ - 2016'!S$10:S$114,'ERZ - 2016'!$Y$10:$Y$114,$B280)</f>
        <v>0</v>
      </c>
      <c r="Q280" s="803">
        <f>SUMIFS('ERZ - 2016'!T$10:T$114,'ERZ - 2016'!$Y$10:$Y$114,$B280)+SUMIFS('ERZ - 2016'!U$10:U$114,'ERZ - 2016'!$Y$10:$Y$114,$B280)+SUMIFS('ERZ - 2016'!V$10:V$114,'ERZ - 2016'!$Y$10:$Y$114,$B280)</f>
        <v>0</v>
      </c>
      <c r="R280" s="27">
        <f t="shared" ref="R280" si="153">O280+P280+Q280</f>
        <v>0</v>
      </c>
      <c r="S280" s="28">
        <f t="shared" si="143"/>
        <v>0</v>
      </c>
    </row>
    <row r="281" spans="1:19" ht="15" x14ac:dyDescent="0.25">
      <c r="A281" s="32"/>
      <c r="B281" s="32">
        <v>2005</v>
      </c>
      <c r="C281" s="33" t="s">
        <v>66</v>
      </c>
      <c r="D281" s="25">
        <f t="shared" si="141"/>
        <v>0</v>
      </c>
      <c r="E281" s="25"/>
      <c r="F281" s="25"/>
      <c r="G281" s="25">
        <f t="shared" si="148"/>
        <v>0</v>
      </c>
      <c r="H281" s="803">
        <f>SUMIFS('ERZ - 2016'!G$10:G$114,'ERZ - 2016'!$Y$10:$Y$114,$B281)+SUMIFS('ERZ - 2016'!H$10:H$114,'ERZ - 2016'!$Y$10:$Y$114,$B281)+SUMIFS('ERZ - 2016'!I$10:I$114,'ERZ - 2016'!$Y$10:$Y$114,$B281)</f>
        <v>0</v>
      </c>
      <c r="I281" s="803">
        <f>SUMIFS('ERZ - 2016'!J$10:J$114,'ERZ - 2016'!$Y$10:$Y$114,$B281)+SUMIFS('ERZ - 2016'!K$10:K$114,'ERZ - 2016'!$Y$10:$Y$114,$B281)+SUMIFS('ERZ - 2016'!L$10:L$114,'ERZ - 2016'!$Y$10:$Y$114,$B281)</f>
        <v>0</v>
      </c>
      <c r="J281" s="27">
        <f t="shared" ref="J281:J286" si="154">D281+H281+I281</f>
        <v>0</v>
      </c>
      <c r="L281" s="25">
        <f t="shared" si="142"/>
        <v>0</v>
      </c>
      <c r="M281" s="25"/>
      <c r="N281" s="25"/>
      <c r="O281" s="25">
        <f t="shared" ref="O281:O286" si="155">SUM(L281:N281)</f>
        <v>0</v>
      </c>
      <c r="P281" s="803">
        <f>SUMIFS('ERZ - 2016'!R$10:R$114,'ERZ - 2016'!$Y$10:$Y$114,$B281)+SUMIFS('ERZ - 2016'!S$10:S$114,'ERZ - 2016'!$Y$10:$Y$114,$B281)</f>
        <v>0</v>
      </c>
      <c r="Q281" s="803">
        <f>SUMIFS('ERZ - 2016'!T$10:T$114,'ERZ - 2016'!$Y$10:$Y$114,$B281)+SUMIFS('ERZ - 2016'!U$10:U$114,'ERZ - 2016'!$Y$10:$Y$114,$B281)+SUMIFS('ERZ - 2016'!V$10:V$114,'ERZ - 2016'!$Y$10:$Y$114,$B281)</f>
        <v>0</v>
      </c>
      <c r="R281" s="27">
        <f t="shared" ref="R281:R286" si="156">L281+P281+Q281</f>
        <v>0</v>
      </c>
      <c r="S281" s="28">
        <f t="shared" si="143"/>
        <v>0</v>
      </c>
    </row>
    <row r="282" spans="1:19" ht="15" x14ac:dyDescent="0.25">
      <c r="A282" s="32"/>
      <c r="B282" s="32">
        <v>2040</v>
      </c>
      <c r="C282" s="33" t="s">
        <v>67</v>
      </c>
      <c r="D282" s="25">
        <f t="shared" si="141"/>
        <v>0</v>
      </c>
      <c r="E282" s="25"/>
      <c r="F282" s="25"/>
      <c r="G282" s="25">
        <f t="shared" si="148"/>
        <v>0</v>
      </c>
      <c r="H282" s="803">
        <f>SUMIFS('ERZ - 2016'!G$10:G$114,'ERZ - 2016'!$Y$10:$Y$114,$B282)+SUMIFS('ERZ - 2016'!H$10:H$114,'ERZ - 2016'!$Y$10:$Y$114,$B282)+SUMIFS('ERZ - 2016'!I$10:I$114,'ERZ - 2016'!$Y$10:$Y$114,$B282)</f>
        <v>0</v>
      </c>
      <c r="I282" s="803">
        <f>SUMIFS('ERZ - 2016'!J$10:J$114,'ERZ - 2016'!$Y$10:$Y$114,$B282)+SUMIFS('ERZ - 2016'!K$10:K$114,'ERZ - 2016'!$Y$10:$Y$114,$B282)+SUMIFS('ERZ - 2016'!L$10:L$114,'ERZ - 2016'!$Y$10:$Y$114,$B282)</f>
        <v>0</v>
      </c>
      <c r="J282" s="27">
        <f t="shared" si="154"/>
        <v>0</v>
      </c>
      <c r="L282" s="25">
        <f t="shared" si="142"/>
        <v>0</v>
      </c>
      <c r="M282" s="25"/>
      <c r="N282" s="25"/>
      <c r="O282" s="25">
        <f t="shared" si="155"/>
        <v>0</v>
      </c>
      <c r="P282" s="803">
        <f>SUMIFS('ERZ - 2016'!R$10:R$114,'ERZ - 2016'!$Y$10:$Y$114,$B282)+SUMIFS('ERZ - 2016'!S$10:S$114,'ERZ - 2016'!$Y$10:$Y$114,$B282)</f>
        <v>0</v>
      </c>
      <c r="Q282" s="803">
        <f>SUMIFS('ERZ - 2016'!T$10:T$114,'ERZ - 2016'!$Y$10:$Y$114,$B282)+SUMIFS('ERZ - 2016'!U$10:U$114,'ERZ - 2016'!$Y$10:$Y$114,$B282)+SUMIFS('ERZ - 2016'!V$10:V$114,'ERZ - 2016'!$Y$10:$Y$114,$B282)</f>
        <v>0</v>
      </c>
      <c r="R282" s="27">
        <f t="shared" si="156"/>
        <v>0</v>
      </c>
      <c r="S282" s="28">
        <f t="shared" si="143"/>
        <v>0</v>
      </c>
    </row>
    <row r="283" spans="1:19" ht="15" x14ac:dyDescent="0.25">
      <c r="A283" s="32"/>
      <c r="B283" s="32">
        <v>2050</v>
      </c>
      <c r="C283" s="33" t="s">
        <v>68</v>
      </c>
      <c r="D283" s="25">
        <f t="shared" si="141"/>
        <v>0</v>
      </c>
      <c r="E283" s="25"/>
      <c r="F283" s="25"/>
      <c r="G283" s="25">
        <f t="shared" si="148"/>
        <v>0</v>
      </c>
      <c r="H283" s="803">
        <f>SUMIFS('ERZ - 2016'!G$10:G$114,'ERZ - 2016'!$Y$10:$Y$114,$B283)+SUMIFS('ERZ - 2016'!H$10:H$114,'ERZ - 2016'!$Y$10:$Y$114,$B283)+SUMIFS('ERZ - 2016'!I$10:I$114,'ERZ - 2016'!$Y$10:$Y$114,$B283)</f>
        <v>0</v>
      </c>
      <c r="I283" s="803">
        <f>SUMIFS('ERZ - 2016'!J$10:J$114,'ERZ - 2016'!$Y$10:$Y$114,$B283)+SUMIFS('ERZ - 2016'!K$10:K$114,'ERZ - 2016'!$Y$10:$Y$114,$B283)+SUMIFS('ERZ - 2016'!L$10:L$114,'ERZ - 2016'!$Y$10:$Y$114,$B283)</f>
        <v>0</v>
      </c>
      <c r="J283" s="27">
        <f t="shared" si="154"/>
        <v>0</v>
      </c>
      <c r="L283" s="25">
        <f t="shared" si="142"/>
        <v>0</v>
      </c>
      <c r="M283" s="25"/>
      <c r="N283" s="25"/>
      <c r="O283" s="25">
        <f t="shared" si="155"/>
        <v>0</v>
      </c>
      <c r="P283" s="803">
        <f>SUMIFS('ERZ - 2016'!R$10:R$114,'ERZ - 2016'!$Y$10:$Y$114,$B283)+SUMIFS('ERZ - 2016'!S$10:S$114,'ERZ - 2016'!$Y$10:$Y$114,$B283)</f>
        <v>0</v>
      </c>
      <c r="Q283" s="803">
        <f>SUMIFS('ERZ - 2016'!T$10:T$114,'ERZ - 2016'!$Y$10:$Y$114,$B283)+SUMIFS('ERZ - 2016'!U$10:U$114,'ERZ - 2016'!$Y$10:$Y$114,$B283)+SUMIFS('ERZ - 2016'!V$10:V$114,'ERZ - 2016'!$Y$10:$Y$114,$B283)</f>
        <v>0</v>
      </c>
      <c r="R283" s="27">
        <f t="shared" si="156"/>
        <v>0</v>
      </c>
      <c r="S283" s="28">
        <f t="shared" si="143"/>
        <v>0</v>
      </c>
    </row>
    <row r="284" spans="1:19" ht="15" x14ac:dyDescent="0.25">
      <c r="A284" s="32"/>
      <c r="B284" s="32">
        <v>2075</v>
      </c>
      <c r="C284" s="33" t="s">
        <v>69</v>
      </c>
      <c r="D284" s="25">
        <f t="shared" si="141"/>
        <v>0</v>
      </c>
      <c r="E284" s="25"/>
      <c r="F284" s="25"/>
      <c r="G284" s="25">
        <f t="shared" si="148"/>
        <v>0</v>
      </c>
      <c r="H284" s="803">
        <f>SUMIFS('ERZ - 2016'!G$10:G$114,'ERZ - 2016'!$Y$10:$Y$114,$B284)+SUMIFS('ERZ - 2016'!H$10:H$114,'ERZ - 2016'!$Y$10:$Y$114,$B284)+SUMIFS('ERZ - 2016'!I$10:I$114,'ERZ - 2016'!$Y$10:$Y$114,$B284)</f>
        <v>0</v>
      </c>
      <c r="I284" s="803">
        <f>SUMIFS('ERZ - 2016'!J$10:J$114,'ERZ - 2016'!$Y$10:$Y$114,$B284)+SUMIFS('ERZ - 2016'!K$10:K$114,'ERZ - 2016'!$Y$10:$Y$114,$B284)+SUMIFS('ERZ - 2016'!L$10:L$114,'ERZ - 2016'!$Y$10:$Y$114,$B284)</f>
        <v>0</v>
      </c>
      <c r="J284" s="27">
        <f t="shared" si="154"/>
        <v>0</v>
      </c>
      <c r="L284" s="25">
        <f t="shared" si="142"/>
        <v>0</v>
      </c>
      <c r="M284" s="25"/>
      <c r="N284" s="25"/>
      <c r="O284" s="25">
        <f t="shared" si="155"/>
        <v>0</v>
      </c>
      <c r="P284" s="803">
        <f>SUMIFS('ERZ - 2016'!R$10:R$114,'ERZ - 2016'!$Y$10:$Y$114,$B284)+SUMIFS('ERZ - 2016'!S$10:S$114,'ERZ - 2016'!$Y$10:$Y$114,$B284)</f>
        <v>0</v>
      </c>
      <c r="Q284" s="803">
        <f>SUMIFS('ERZ - 2016'!T$10:T$114,'ERZ - 2016'!$Y$10:$Y$114,$B284)+SUMIFS('ERZ - 2016'!U$10:U$114,'ERZ - 2016'!$Y$10:$Y$114,$B284)+SUMIFS('ERZ - 2016'!V$10:V$114,'ERZ - 2016'!$Y$10:$Y$114,$B284)</f>
        <v>0</v>
      </c>
      <c r="R284" s="27">
        <f t="shared" si="156"/>
        <v>0</v>
      </c>
      <c r="S284" s="28">
        <f t="shared" si="143"/>
        <v>0</v>
      </c>
    </row>
    <row r="285" spans="1:19" ht="15" x14ac:dyDescent="0.25">
      <c r="A285" s="32"/>
      <c r="B285" s="32">
        <v>2055</v>
      </c>
      <c r="C285" s="33" t="s">
        <v>70</v>
      </c>
      <c r="D285" s="25">
        <f t="shared" si="141"/>
        <v>9375963.9100000001</v>
      </c>
      <c r="E285" s="25"/>
      <c r="F285" s="25"/>
      <c r="G285" s="25">
        <f t="shared" si="148"/>
        <v>9375963.9100000001</v>
      </c>
      <c r="H285" s="803">
        <f>SUMIFS('ERZ - 2016'!G$10:G$114,'ERZ - 2016'!$Y$10:$Y$114,$B285)+SUMIFS('ERZ - 2016'!H$10:H$114,'ERZ - 2016'!$Y$10:$Y$114,$B285)+SUMIFS('ERZ - 2016'!I$10:I$114,'ERZ - 2016'!$Y$10:$Y$114,$B285)</f>
        <v>-958471.25999999978</v>
      </c>
      <c r="I285" s="803">
        <f>SUMIFS('ERZ - 2016'!J$10:J$114,'ERZ - 2016'!$Y$10:$Y$114,$B285)+SUMIFS('ERZ - 2016'!K$10:K$114,'ERZ - 2016'!$Y$10:$Y$114,$B285)+SUMIFS('ERZ - 2016'!L$10:L$114,'ERZ - 2016'!$Y$10:$Y$114,$B285)</f>
        <v>0</v>
      </c>
      <c r="J285" s="27">
        <f t="shared" si="154"/>
        <v>8417492.6500000004</v>
      </c>
      <c r="L285" s="25">
        <f t="shared" si="142"/>
        <v>0</v>
      </c>
      <c r="M285" s="25"/>
      <c r="N285" s="25"/>
      <c r="O285" s="25">
        <f t="shared" si="155"/>
        <v>0</v>
      </c>
      <c r="P285" s="803">
        <f>SUMIFS('ERZ - 2016'!R$10:R$114,'ERZ - 2016'!$Y$10:$Y$114,$B285)+SUMIFS('ERZ - 2016'!S$10:S$114,'ERZ - 2016'!$Y$10:$Y$114,$B285)</f>
        <v>0</v>
      </c>
      <c r="Q285" s="803">
        <f>SUMIFS('ERZ - 2016'!T$10:T$114,'ERZ - 2016'!$Y$10:$Y$114,$B285)+SUMIFS('ERZ - 2016'!U$10:U$114,'ERZ - 2016'!$Y$10:$Y$114,$B285)+SUMIFS('ERZ - 2016'!V$10:V$114,'ERZ - 2016'!$Y$10:$Y$114,$B285)</f>
        <v>0</v>
      </c>
      <c r="R285" s="27">
        <f t="shared" si="156"/>
        <v>0</v>
      </c>
      <c r="S285" s="28">
        <f t="shared" si="143"/>
        <v>8417492.6500000004</v>
      </c>
    </row>
    <row r="286" spans="1:19" ht="15" x14ac:dyDescent="0.25">
      <c r="A286" s="32"/>
      <c r="B286" s="32" t="s">
        <v>71</v>
      </c>
      <c r="C286" s="33" t="s">
        <v>72</v>
      </c>
      <c r="D286" s="25">
        <f t="shared" si="141"/>
        <v>-1353313.0599999996</v>
      </c>
      <c r="E286" s="25"/>
      <c r="F286" s="25"/>
      <c r="G286" s="25">
        <f t="shared" si="148"/>
        <v>-1353313.0599999996</v>
      </c>
      <c r="H286" s="803">
        <f>SUMIFS('ERZ - 2016'!G$10:G$114,'ERZ - 2016'!$Y$10:$Y$114,$B286)+SUMIFS('ERZ - 2016'!H$10:H$114,'ERZ - 2016'!$Y$10:$Y$114,$B286)+SUMIFS('ERZ - 2016'!I$10:I$114,'ERZ - 2016'!$Y$10:$Y$114,$B286)</f>
        <v>580914.64000000013</v>
      </c>
      <c r="I286" s="803">
        <f>SUMIFS('ERZ - 2016'!J$10:J$114,'ERZ - 2016'!$Y$10:$Y$114,$B286)+SUMIFS('ERZ - 2016'!K$10:K$114,'ERZ - 2016'!$Y$10:$Y$114,$B286)+SUMIFS('ERZ - 2016'!L$10:L$114,'ERZ - 2016'!$Y$10:$Y$114,$B286)</f>
        <v>0</v>
      </c>
      <c r="J286" s="27">
        <f t="shared" si="154"/>
        <v>-772398.41999999946</v>
      </c>
      <c r="L286" s="25">
        <f t="shared" si="142"/>
        <v>0</v>
      </c>
      <c r="M286" s="25"/>
      <c r="N286" s="25"/>
      <c r="O286" s="25">
        <f t="shared" si="155"/>
        <v>0</v>
      </c>
      <c r="P286" s="803">
        <f>SUMIFS('ERZ - 2016'!R$10:R$114,'ERZ - 2016'!$Y$10:$Y$114,$B286)+SUMIFS('ERZ - 2016'!S$10:S$114,'ERZ - 2016'!$Y$10:$Y$114,$B286)</f>
        <v>0</v>
      </c>
      <c r="Q286" s="803">
        <f>SUMIFS('ERZ - 2016'!T$10:T$114,'ERZ - 2016'!$Y$10:$Y$114,$B286)+SUMIFS('ERZ - 2016'!U$10:U$114,'ERZ - 2016'!$Y$10:$Y$114,$B286)+SUMIFS('ERZ - 2016'!V$10:V$114,'ERZ - 2016'!$Y$10:$Y$114,$B286)</f>
        <v>0</v>
      </c>
      <c r="R286" s="27">
        <f t="shared" si="156"/>
        <v>0</v>
      </c>
      <c r="S286" s="28">
        <f t="shared" si="143"/>
        <v>-772398.41999999946</v>
      </c>
    </row>
    <row r="287" spans="1:19" x14ac:dyDescent="0.2">
      <c r="A287" s="32"/>
      <c r="B287" s="32"/>
      <c r="C287" s="34" t="s">
        <v>73</v>
      </c>
      <c r="D287" s="35">
        <f t="shared" ref="D287:J287" si="157">SUM(D241:D286)</f>
        <v>766814963.57000005</v>
      </c>
      <c r="E287" s="35">
        <f t="shared" si="157"/>
        <v>0</v>
      </c>
      <c r="F287" s="35">
        <f t="shared" si="157"/>
        <v>0</v>
      </c>
      <c r="G287" s="35">
        <f t="shared" si="157"/>
        <v>766814963.57000005</v>
      </c>
      <c r="H287" s="35">
        <f>SUM(H241:H286)</f>
        <v>65120883.549999997</v>
      </c>
      <c r="I287" s="35">
        <f t="shared" si="157"/>
        <v>-8249277.5700000012</v>
      </c>
      <c r="J287" s="35">
        <f t="shared" si="157"/>
        <v>823686569.55000007</v>
      </c>
      <c r="K287" s="36"/>
      <c r="L287" s="35">
        <f t="shared" ref="L287:S287" si="158">SUM(L241:L286)</f>
        <v>-124190901.67999999</v>
      </c>
      <c r="M287" s="35">
        <f t="shared" si="158"/>
        <v>0</v>
      </c>
      <c r="N287" s="35">
        <f t="shared" si="158"/>
        <v>0</v>
      </c>
      <c r="O287" s="35">
        <f t="shared" si="158"/>
        <v>-124190901.67999999</v>
      </c>
      <c r="P287" s="35">
        <f t="shared" si="158"/>
        <v>-31516682.189999998</v>
      </c>
      <c r="Q287" s="35">
        <f t="shared" si="158"/>
        <v>6527632.8600000003</v>
      </c>
      <c r="R287" s="35">
        <f t="shared" si="158"/>
        <v>-149179951.00999999</v>
      </c>
      <c r="S287" s="35">
        <f t="shared" si="158"/>
        <v>674506618.53999972</v>
      </c>
    </row>
    <row r="288" spans="1:19" ht="25.5" x14ac:dyDescent="0.25">
      <c r="A288" s="32"/>
      <c r="B288" s="32">
        <v>1531</v>
      </c>
      <c r="C288" s="24" t="s">
        <v>74</v>
      </c>
      <c r="D288" s="25">
        <f>-D241</f>
        <v>-763242.17000000016</v>
      </c>
      <c r="E288" s="25">
        <f t="shared" ref="E288:F288" si="159">-E241</f>
        <v>0</v>
      </c>
      <c r="F288" s="25">
        <f t="shared" si="159"/>
        <v>0</v>
      </c>
      <c r="G288" s="25">
        <f t="shared" ref="G288:G295" si="160">SUM(D288:F288)</f>
        <v>-763242.17000000016</v>
      </c>
      <c r="H288" s="26">
        <f t="shared" ref="H288:I288" si="161">-H241</f>
        <v>-127722.68</v>
      </c>
      <c r="I288" s="26">
        <f t="shared" si="161"/>
        <v>0</v>
      </c>
      <c r="J288" s="27">
        <f>G288+H288+I288</f>
        <v>-890964.85000000009</v>
      </c>
      <c r="L288" s="25">
        <f t="shared" ref="L288:N288" si="162">-L241</f>
        <v>121126.45999999999</v>
      </c>
      <c r="M288" s="25">
        <f t="shared" si="162"/>
        <v>0</v>
      </c>
      <c r="N288" s="25">
        <f t="shared" si="162"/>
        <v>0</v>
      </c>
      <c r="O288" s="25">
        <f t="shared" ref="O288:O295" si="163">SUM(L288:N288)</f>
        <v>121126.45999999999</v>
      </c>
      <c r="P288" s="26">
        <f t="shared" ref="P288:Q288" si="164">-P241</f>
        <v>31579.309999999998</v>
      </c>
      <c r="Q288" s="26">
        <f t="shared" si="164"/>
        <v>0</v>
      </c>
      <c r="R288" s="27">
        <f>O288+P288+Q288</f>
        <v>152705.76999999999</v>
      </c>
      <c r="S288" s="28">
        <f t="shared" ref="S288:S295" si="165">J288+R288</f>
        <v>-738259.08000000007</v>
      </c>
    </row>
    <row r="289" spans="1:19" ht="25.5" x14ac:dyDescent="0.25">
      <c r="A289" s="32"/>
      <c r="B289" s="32">
        <v>2075</v>
      </c>
      <c r="C289" s="37" t="s">
        <v>75</v>
      </c>
      <c r="D289" s="25">
        <f>-D284</f>
        <v>0</v>
      </c>
      <c r="E289" s="25">
        <f t="shared" ref="E289:F289" si="166">-E284</f>
        <v>0</v>
      </c>
      <c r="F289" s="25">
        <f t="shared" si="166"/>
        <v>0</v>
      </c>
      <c r="G289" s="25">
        <f t="shared" si="160"/>
        <v>0</v>
      </c>
      <c r="H289" s="26">
        <f t="shared" ref="H289:I289" si="167">-H284</f>
        <v>0</v>
      </c>
      <c r="I289" s="26">
        <f t="shared" si="167"/>
        <v>0</v>
      </c>
      <c r="J289" s="27">
        <f t="shared" ref="J289:J295" si="168">G289+H289+I289</f>
        <v>0</v>
      </c>
      <c r="L289" s="25">
        <f t="shared" ref="L289:N289" si="169">-L284</f>
        <v>0</v>
      </c>
      <c r="M289" s="25">
        <f t="shared" si="169"/>
        <v>0</v>
      </c>
      <c r="N289" s="25">
        <f t="shared" si="169"/>
        <v>0</v>
      </c>
      <c r="O289" s="25">
        <f t="shared" si="163"/>
        <v>0</v>
      </c>
      <c r="P289" s="26">
        <f t="shared" ref="P289:Q289" si="170">-P284</f>
        <v>0</v>
      </c>
      <c r="Q289" s="26">
        <f t="shared" si="170"/>
        <v>0</v>
      </c>
      <c r="R289" s="27">
        <f t="shared" ref="R289:R295" si="171">O289+P289+Q289</f>
        <v>0</v>
      </c>
      <c r="S289" s="28">
        <f t="shared" si="165"/>
        <v>0</v>
      </c>
    </row>
    <row r="290" spans="1:19" ht="25.5" x14ac:dyDescent="0.25">
      <c r="A290" s="32"/>
      <c r="B290" s="32">
        <v>1865</v>
      </c>
      <c r="C290" s="37" t="s">
        <v>76</v>
      </c>
      <c r="D290" s="25">
        <f>-D258</f>
        <v>0</v>
      </c>
      <c r="E290" s="25">
        <f t="shared" ref="E290:F290" si="172">-E258</f>
        <v>0</v>
      </c>
      <c r="F290" s="25">
        <f t="shared" si="172"/>
        <v>0</v>
      </c>
      <c r="G290" s="25">
        <f t="shared" si="160"/>
        <v>0</v>
      </c>
      <c r="H290" s="26">
        <f t="shared" ref="H290:I290" si="173">-H258</f>
        <v>0</v>
      </c>
      <c r="I290" s="26">
        <f t="shared" si="173"/>
        <v>0</v>
      </c>
      <c r="J290" s="27">
        <f t="shared" si="168"/>
        <v>0</v>
      </c>
      <c r="L290" s="25">
        <f t="shared" ref="L290:N290" si="174">-L258</f>
        <v>0</v>
      </c>
      <c r="M290" s="25">
        <f t="shared" si="174"/>
        <v>0</v>
      </c>
      <c r="N290" s="25">
        <f t="shared" si="174"/>
        <v>0</v>
      </c>
      <c r="O290" s="25">
        <f t="shared" si="163"/>
        <v>0</v>
      </c>
      <c r="P290" s="26">
        <f t="shared" ref="P290:Q290" si="175">-P258</f>
        <v>0</v>
      </c>
      <c r="Q290" s="26">
        <f t="shared" si="175"/>
        <v>0</v>
      </c>
      <c r="R290" s="27">
        <f t="shared" si="171"/>
        <v>0</v>
      </c>
      <c r="S290" s="28">
        <f t="shared" si="165"/>
        <v>0</v>
      </c>
    </row>
    <row r="291" spans="1:19" ht="15" x14ac:dyDescent="0.25">
      <c r="A291" s="32"/>
      <c r="B291" s="32">
        <v>1875</v>
      </c>
      <c r="C291" s="37" t="s">
        <v>77</v>
      </c>
      <c r="D291" s="25">
        <f>-D273</f>
        <v>0</v>
      </c>
      <c r="E291" s="25">
        <f t="shared" ref="E291:F291" si="176">-E273</f>
        <v>0</v>
      </c>
      <c r="F291" s="25">
        <f t="shared" si="176"/>
        <v>0</v>
      </c>
      <c r="G291" s="25">
        <f t="shared" si="160"/>
        <v>0</v>
      </c>
      <c r="H291" s="26">
        <f t="shared" ref="H291:I291" si="177">-H273</f>
        <v>0</v>
      </c>
      <c r="I291" s="26">
        <f t="shared" si="177"/>
        <v>0</v>
      </c>
      <c r="J291" s="27">
        <f t="shared" si="168"/>
        <v>0</v>
      </c>
      <c r="L291" s="25">
        <f t="shared" ref="L291:N291" si="178">-L273</f>
        <v>0</v>
      </c>
      <c r="M291" s="25">
        <f t="shared" si="178"/>
        <v>0</v>
      </c>
      <c r="N291" s="25">
        <f t="shared" si="178"/>
        <v>0</v>
      </c>
      <c r="O291" s="25">
        <f t="shared" si="163"/>
        <v>0</v>
      </c>
      <c r="P291" s="26">
        <f t="shared" ref="P291:Q291" si="179">-P273</f>
        <v>0</v>
      </c>
      <c r="Q291" s="26">
        <f t="shared" si="179"/>
        <v>0</v>
      </c>
      <c r="R291" s="27">
        <f t="shared" si="171"/>
        <v>0</v>
      </c>
      <c r="S291" s="28">
        <f t="shared" si="165"/>
        <v>0</v>
      </c>
    </row>
    <row r="292" spans="1:19" ht="25.5" x14ac:dyDescent="0.25">
      <c r="A292" s="32"/>
      <c r="B292" s="32" t="s">
        <v>61</v>
      </c>
      <c r="C292" s="37" t="s">
        <v>62</v>
      </c>
      <c r="D292" s="25">
        <f>-D278</f>
        <v>0</v>
      </c>
      <c r="E292" s="25">
        <f t="shared" ref="E292:F292" si="180">-E278</f>
        <v>0</v>
      </c>
      <c r="F292" s="25">
        <f t="shared" si="180"/>
        <v>0</v>
      </c>
      <c r="G292" s="25">
        <f t="shared" si="160"/>
        <v>0</v>
      </c>
      <c r="H292" s="26">
        <f t="shared" ref="H292:I292" si="181">-H278</f>
        <v>0</v>
      </c>
      <c r="I292" s="26">
        <f t="shared" si="181"/>
        <v>0</v>
      </c>
      <c r="J292" s="27">
        <f t="shared" si="168"/>
        <v>0</v>
      </c>
      <c r="L292" s="25">
        <f t="shared" ref="L292:N292" si="182">-L278</f>
        <v>0</v>
      </c>
      <c r="M292" s="25">
        <f t="shared" si="182"/>
        <v>0</v>
      </c>
      <c r="N292" s="25">
        <f t="shared" si="182"/>
        <v>0</v>
      </c>
      <c r="O292" s="25">
        <f t="shared" si="163"/>
        <v>0</v>
      </c>
      <c r="P292" s="26">
        <f t="shared" ref="P292:Q292" si="183">-P278</f>
        <v>0</v>
      </c>
      <c r="Q292" s="26">
        <f t="shared" si="183"/>
        <v>0</v>
      </c>
      <c r="R292" s="27">
        <f t="shared" si="171"/>
        <v>0</v>
      </c>
      <c r="S292" s="28">
        <f t="shared" si="165"/>
        <v>0</v>
      </c>
    </row>
    <row r="293" spans="1:19" ht="25.5" x14ac:dyDescent="0.25">
      <c r="A293" s="32"/>
      <c r="B293" s="32" t="s">
        <v>64</v>
      </c>
      <c r="C293" s="37" t="s">
        <v>78</v>
      </c>
      <c r="D293" s="25">
        <f>-D280</f>
        <v>0</v>
      </c>
      <c r="E293" s="25">
        <f t="shared" ref="E293:F293" si="184">-E280</f>
        <v>0</v>
      </c>
      <c r="F293" s="25">
        <f t="shared" si="184"/>
        <v>0</v>
      </c>
      <c r="G293" s="25">
        <f t="shared" si="160"/>
        <v>0</v>
      </c>
      <c r="H293" s="26">
        <f t="shared" ref="H293:I293" si="185">-H280</f>
        <v>0</v>
      </c>
      <c r="I293" s="26">
        <f t="shared" si="185"/>
        <v>0</v>
      </c>
      <c r="J293" s="27">
        <f t="shared" si="168"/>
        <v>0</v>
      </c>
      <c r="L293" s="25">
        <f t="shared" ref="L293:N293" si="186">-L280</f>
        <v>0</v>
      </c>
      <c r="M293" s="25">
        <f t="shared" si="186"/>
        <v>0</v>
      </c>
      <c r="N293" s="25">
        <f t="shared" si="186"/>
        <v>0</v>
      </c>
      <c r="O293" s="25">
        <f t="shared" si="163"/>
        <v>0</v>
      </c>
      <c r="P293" s="26">
        <f t="shared" ref="P293:Q293" si="187">-P280</f>
        <v>0</v>
      </c>
      <c r="Q293" s="26">
        <f t="shared" si="187"/>
        <v>0</v>
      </c>
      <c r="R293" s="27">
        <f t="shared" si="171"/>
        <v>0</v>
      </c>
      <c r="S293" s="28">
        <f t="shared" si="165"/>
        <v>0</v>
      </c>
    </row>
    <row r="294" spans="1:19" ht="15" x14ac:dyDescent="0.25">
      <c r="A294" s="32"/>
      <c r="B294" s="32">
        <v>2055</v>
      </c>
      <c r="C294" s="33" t="s">
        <v>70</v>
      </c>
      <c r="D294" s="25">
        <f>-D285</f>
        <v>-9375963.9100000001</v>
      </c>
      <c r="E294" s="25">
        <f t="shared" ref="E294:F294" si="188">-E285</f>
        <v>0</v>
      </c>
      <c r="F294" s="25">
        <f t="shared" si="188"/>
        <v>0</v>
      </c>
      <c r="G294" s="25">
        <f t="shared" si="160"/>
        <v>-9375963.9100000001</v>
      </c>
      <c r="H294" s="26">
        <f t="shared" ref="H294:I294" si="189">-H285</f>
        <v>958471.25999999978</v>
      </c>
      <c r="I294" s="26">
        <f t="shared" si="189"/>
        <v>0</v>
      </c>
      <c r="J294" s="27">
        <f t="shared" si="168"/>
        <v>-8417492.6500000004</v>
      </c>
      <c r="L294" s="25">
        <f t="shared" ref="L294:N294" si="190">-L285</f>
        <v>0</v>
      </c>
      <c r="M294" s="25">
        <f t="shared" si="190"/>
        <v>0</v>
      </c>
      <c r="N294" s="25">
        <f t="shared" si="190"/>
        <v>0</v>
      </c>
      <c r="O294" s="25">
        <f t="shared" si="163"/>
        <v>0</v>
      </c>
      <c r="P294" s="26">
        <f t="shared" ref="P294:Q294" si="191">-P285</f>
        <v>0</v>
      </c>
      <c r="Q294" s="26">
        <f t="shared" si="191"/>
        <v>0</v>
      </c>
      <c r="R294" s="27">
        <f t="shared" si="171"/>
        <v>0</v>
      </c>
      <c r="S294" s="28">
        <f t="shared" si="165"/>
        <v>-8417492.6500000004</v>
      </c>
    </row>
    <row r="295" spans="1:19" ht="15" x14ac:dyDescent="0.25">
      <c r="A295" s="32"/>
      <c r="B295" s="32" t="s">
        <v>71</v>
      </c>
      <c r="C295" s="33" t="s">
        <v>72</v>
      </c>
      <c r="D295" s="25">
        <f>-D286</f>
        <v>1353313.0599999996</v>
      </c>
      <c r="E295" s="25">
        <f t="shared" ref="E295:F295" si="192">-E286</f>
        <v>0</v>
      </c>
      <c r="F295" s="25">
        <f t="shared" si="192"/>
        <v>0</v>
      </c>
      <c r="G295" s="25">
        <f t="shared" si="160"/>
        <v>1353313.0599999996</v>
      </c>
      <c r="H295" s="26">
        <f t="shared" ref="H295:I295" si="193">-H286</f>
        <v>-580914.64000000013</v>
      </c>
      <c r="I295" s="26">
        <f t="shared" si="193"/>
        <v>0</v>
      </c>
      <c r="J295" s="27">
        <f t="shared" si="168"/>
        <v>772398.41999999946</v>
      </c>
      <c r="L295" s="25">
        <f t="shared" ref="L295:N295" si="194">-L286</f>
        <v>0</v>
      </c>
      <c r="M295" s="25">
        <f t="shared" si="194"/>
        <v>0</v>
      </c>
      <c r="N295" s="25">
        <f t="shared" si="194"/>
        <v>0</v>
      </c>
      <c r="O295" s="25">
        <f t="shared" si="163"/>
        <v>0</v>
      </c>
      <c r="P295" s="26">
        <f t="shared" ref="P295:Q295" si="195">-P286</f>
        <v>0</v>
      </c>
      <c r="Q295" s="26">
        <f t="shared" si="195"/>
        <v>0</v>
      </c>
      <c r="R295" s="27">
        <f t="shared" si="171"/>
        <v>0</v>
      </c>
      <c r="S295" s="28">
        <f t="shared" si="165"/>
        <v>772398.41999999946</v>
      </c>
    </row>
    <row r="296" spans="1:19" x14ac:dyDescent="0.2">
      <c r="A296" s="32"/>
      <c r="B296" s="32"/>
      <c r="C296" s="34" t="s">
        <v>79</v>
      </c>
      <c r="D296" s="35">
        <f>SUM(D287:D295)</f>
        <v>758029070.55000007</v>
      </c>
      <c r="E296" s="35">
        <f t="shared" ref="E296:J296" si="196">SUM(E287:E295)</f>
        <v>0</v>
      </c>
      <c r="F296" s="35">
        <f t="shared" si="196"/>
        <v>0</v>
      </c>
      <c r="G296" s="35">
        <f t="shared" si="196"/>
        <v>758029070.55000007</v>
      </c>
      <c r="H296" s="35">
        <f t="shared" si="196"/>
        <v>65370717.489999995</v>
      </c>
      <c r="I296" s="35">
        <f t="shared" si="196"/>
        <v>-8249277.5700000012</v>
      </c>
      <c r="J296" s="35">
        <f t="shared" si="196"/>
        <v>815150510.47000003</v>
      </c>
      <c r="K296" s="36"/>
      <c r="L296" s="35">
        <f t="shared" ref="L296:S296" si="197">SUM(L287:L295)</f>
        <v>-124069775.22</v>
      </c>
      <c r="M296" s="35">
        <f t="shared" si="197"/>
        <v>0</v>
      </c>
      <c r="N296" s="35">
        <f t="shared" si="197"/>
        <v>0</v>
      </c>
      <c r="O296" s="35">
        <f t="shared" si="197"/>
        <v>-124069775.22</v>
      </c>
      <c r="P296" s="35">
        <f t="shared" si="197"/>
        <v>-31485102.879999999</v>
      </c>
      <c r="Q296" s="35">
        <f t="shared" si="197"/>
        <v>6527632.8600000003</v>
      </c>
      <c r="R296" s="35">
        <f t="shared" si="197"/>
        <v>-149027245.23999998</v>
      </c>
      <c r="S296" s="35">
        <f t="shared" si="197"/>
        <v>666123265.22999966</v>
      </c>
    </row>
    <row r="297" spans="1:19" ht="15" x14ac:dyDescent="0.25">
      <c r="A297" s="32"/>
      <c r="B297" s="32"/>
      <c r="C297" s="1220" t="s">
        <v>80</v>
      </c>
      <c r="D297" s="1221"/>
      <c r="E297" s="1221"/>
      <c r="F297" s="1221"/>
      <c r="G297" s="1221"/>
      <c r="H297" s="1221"/>
      <c r="I297" s="1221"/>
      <c r="J297" s="1221"/>
      <c r="K297" s="1221"/>
      <c r="L297" s="1222"/>
      <c r="M297" s="38"/>
      <c r="N297" s="38"/>
      <c r="O297" s="38"/>
      <c r="P297" s="39"/>
      <c r="R297" s="40"/>
      <c r="S297" s="29"/>
    </row>
    <row r="298" spans="1:19" ht="15" x14ac:dyDescent="0.25">
      <c r="A298" s="32"/>
      <c r="B298" s="32"/>
      <c r="C298" s="1220" t="s">
        <v>81</v>
      </c>
      <c r="D298" s="1221"/>
      <c r="E298" s="1221"/>
      <c r="F298" s="1221"/>
      <c r="G298" s="1221"/>
      <c r="H298" s="1221"/>
      <c r="I298" s="1221"/>
      <c r="J298" s="1221"/>
      <c r="K298" s="1221"/>
      <c r="L298" s="1222"/>
      <c r="M298" s="38"/>
      <c r="N298" s="38"/>
      <c r="O298" s="38"/>
      <c r="P298" s="35">
        <f>+P296</f>
        <v>-31485102.879999999</v>
      </c>
      <c r="R298" s="40"/>
      <c r="S298" s="29"/>
    </row>
    <row r="299" spans="1:19" x14ac:dyDescent="0.2">
      <c r="D299" s="41">
        <v>0</v>
      </c>
      <c r="E299" s="41"/>
      <c r="F299" s="41"/>
      <c r="G299" s="41"/>
      <c r="H299" s="41">
        <v>0</v>
      </c>
      <c r="I299" s="41">
        <v>0</v>
      </c>
      <c r="J299" s="41">
        <v>0</v>
      </c>
      <c r="K299" s="41"/>
      <c r="L299" s="41">
        <v>0</v>
      </c>
      <c r="M299" s="41"/>
      <c r="N299" s="41"/>
      <c r="O299" s="41">
        <v>0</v>
      </c>
      <c r="P299" s="41">
        <v>0</v>
      </c>
      <c r="Q299" s="41">
        <v>0</v>
      </c>
      <c r="R299" s="41">
        <v>0</v>
      </c>
      <c r="S299" s="41">
        <v>0</v>
      </c>
    </row>
    <row r="300" spans="1:19" x14ac:dyDescent="0.2">
      <c r="L300" s="2" t="s">
        <v>82</v>
      </c>
    </row>
    <row r="301" spans="1:19" ht="15" x14ac:dyDescent="0.25">
      <c r="A301" s="32">
        <v>10</v>
      </c>
      <c r="B301" s="32"/>
      <c r="C301" s="12" t="s">
        <v>83</v>
      </c>
      <c r="D301" s="13"/>
      <c r="E301" s="13"/>
      <c r="F301" s="13"/>
      <c r="G301" s="13"/>
      <c r="H301" s="13"/>
      <c r="I301" s="13"/>
      <c r="J301" s="13"/>
      <c r="K301" s="13"/>
      <c r="L301" s="13" t="s">
        <v>83</v>
      </c>
      <c r="M301" s="13"/>
      <c r="N301" s="13"/>
      <c r="O301" s="13"/>
      <c r="P301" s="13"/>
      <c r="Q301" s="42">
        <f>P265</f>
        <v>-1731850.2400000002</v>
      </c>
    </row>
    <row r="302" spans="1:19" ht="15" x14ac:dyDescent="0.25">
      <c r="A302" s="32">
        <v>8</v>
      </c>
      <c r="B302" s="32"/>
      <c r="C302" s="12" t="s">
        <v>49</v>
      </c>
      <c r="D302" s="13"/>
      <c r="E302" s="13"/>
      <c r="F302" s="13"/>
      <c r="G302" s="13"/>
      <c r="H302" s="13"/>
      <c r="I302" s="13"/>
      <c r="J302" s="13"/>
      <c r="K302" s="13"/>
      <c r="L302" s="13" t="s">
        <v>49</v>
      </c>
      <c r="M302" s="13"/>
      <c r="N302" s="13"/>
      <c r="O302" s="13"/>
      <c r="P302" s="13"/>
      <c r="Q302" s="42">
        <f>P267+P266</f>
        <v>-328325.41000000021</v>
      </c>
    </row>
    <row r="303" spans="1:19" ht="15" x14ac:dyDescent="0.25">
      <c r="A303" s="32">
        <v>47</v>
      </c>
      <c r="B303" s="32"/>
      <c r="C303" s="12" t="s">
        <v>84</v>
      </c>
      <c r="D303" s="13"/>
      <c r="E303" s="13"/>
      <c r="F303" s="13"/>
      <c r="G303" s="13"/>
      <c r="H303" s="13"/>
      <c r="I303" s="13"/>
      <c r="J303" s="13"/>
      <c r="K303" s="13"/>
      <c r="L303" s="13" t="s">
        <v>84</v>
      </c>
      <c r="M303" s="13"/>
      <c r="N303" s="13"/>
      <c r="O303" s="13"/>
      <c r="P303" s="13"/>
      <c r="Q303" s="42"/>
    </row>
    <row r="304" spans="1:19" x14ac:dyDescent="0.2">
      <c r="L304" s="1223" t="s">
        <v>85</v>
      </c>
      <c r="M304" s="1224"/>
      <c r="N304" s="1224"/>
      <c r="O304" s="1224"/>
      <c r="P304" s="1224"/>
      <c r="Q304" s="43">
        <f>P298-Q301-Q302-Q303</f>
        <v>-29424927.23</v>
      </c>
    </row>
    <row r="306" spans="1:19" ht="14.1" customHeight="1" x14ac:dyDescent="0.4">
      <c r="B306" s="49"/>
    </row>
    <row r="310" spans="1:19" ht="13.5" thickBot="1" x14ac:dyDescent="0.25">
      <c r="H310" s="8" t="s">
        <v>9</v>
      </c>
      <c r="I310" s="9" t="s">
        <v>10</v>
      </c>
    </row>
    <row r="311" spans="1:19" ht="15.75" thickBot="1" x14ac:dyDescent="0.3">
      <c r="H311" s="8" t="s">
        <v>11</v>
      </c>
      <c r="I311" s="10">
        <v>2017</v>
      </c>
      <c r="J311" s="11"/>
    </row>
    <row r="313" spans="1:19" x14ac:dyDescent="0.2">
      <c r="D313" s="1225" t="s">
        <v>12</v>
      </c>
      <c r="E313" s="1226"/>
      <c r="F313" s="1226"/>
      <c r="G313" s="1226"/>
      <c r="H313" s="1226"/>
      <c r="I313" s="1226"/>
      <c r="J313" s="1226"/>
      <c r="L313" s="12"/>
      <c r="M313" s="13"/>
      <c r="N313" s="13"/>
      <c r="O313" s="13"/>
      <c r="P313" s="14" t="s">
        <v>13</v>
      </c>
      <c r="Q313" s="14"/>
      <c r="R313" s="15"/>
    </row>
    <row r="314" spans="1:19" ht="30" customHeight="1" x14ac:dyDescent="0.2">
      <c r="A314" s="16" t="s">
        <v>14</v>
      </c>
      <c r="B314" s="16" t="s">
        <v>15</v>
      </c>
      <c r="C314" s="17" t="s">
        <v>16</v>
      </c>
      <c r="D314" s="18" t="s">
        <v>17</v>
      </c>
      <c r="E314" s="44" t="s">
        <v>90</v>
      </c>
      <c r="F314" s="44" t="s">
        <v>90</v>
      </c>
      <c r="G314" s="18" t="s">
        <v>18</v>
      </c>
      <c r="H314" s="19" t="s">
        <v>19</v>
      </c>
      <c r="I314" s="19" t="s">
        <v>20</v>
      </c>
      <c r="J314" s="16" t="s">
        <v>21</v>
      </c>
      <c r="K314" s="20"/>
      <c r="L314" s="18" t="s">
        <v>17</v>
      </c>
      <c r="M314" s="44" t="s">
        <v>90</v>
      </c>
      <c r="N314" s="44" t="s">
        <v>90</v>
      </c>
      <c r="O314" s="18" t="s">
        <v>18</v>
      </c>
      <c r="P314" s="21" t="s">
        <v>22</v>
      </c>
      <c r="Q314" s="21" t="s">
        <v>20</v>
      </c>
      <c r="R314" s="22" t="s">
        <v>21</v>
      </c>
      <c r="S314" s="16" t="s">
        <v>23</v>
      </c>
    </row>
    <row r="315" spans="1:19" ht="25.5" customHeight="1" x14ac:dyDescent="0.25">
      <c r="A315" s="16"/>
      <c r="B315" s="23">
        <v>1531</v>
      </c>
      <c r="C315" s="24" t="s">
        <v>24</v>
      </c>
      <c r="D315" s="25">
        <f>J241</f>
        <v>890964.85000000009</v>
      </c>
      <c r="E315" s="25"/>
      <c r="F315" s="25"/>
      <c r="G315" s="25">
        <f>SUM(D315:F315)</f>
        <v>890964.85000000009</v>
      </c>
      <c r="H315" s="26">
        <f>SUMIFS('ERZ-2017'!$G$9:$G$116,'ERZ-2017'!$Y$9:$Y$116,$B315)+SUMIFS('ERZ-2017'!$H$9:$H$116,'ERZ-2017'!$Y$9:$Y$116,$B315)+SUMIFS('ERZ-2017'!$I$9:$I$116,'ERZ-2017'!$Y$9:$Y$116,$B315)</f>
        <v>233867.99</v>
      </c>
      <c r="I315" s="26">
        <f>SUMIFS('ERZ-2017'!$J$9:$J$116,'ERZ-2017'!$Y$9:$Y$116,$B315)+SUMIFS('ERZ-2017'!$K$9:$K$116,'ERZ-2017'!$Y$9:$Y$116,$B315)+SUMIFS('ERZ-2017'!$L$9:$L$116,'ERZ-2017'!$Y$9:$Y$116,$B315)</f>
        <v>0</v>
      </c>
      <c r="J315" s="27">
        <f>D315+H315+I315</f>
        <v>1124832.8400000001</v>
      </c>
      <c r="K315" s="20"/>
      <c r="L315" s="25">
        <f>R241</f>
        <v>-152705.76999999999</v>
      </c>
      <c r="M315" s="25"/>
      <c r="N315" s="25"/>
      <c r="O315" s="25">
        <f>SUM(L315:N315)</f>
        <v>-152705.76999999999</v>
      </c>
      <c r="P315" s="26">
        <f>SUMIFS('ERZ-2017'!$R$9:$R$116,'ERZ-2017'!$Y$9:$Y$116,$B315)+SUMIFS('ERZ-2017'!$S$9:$S$116,'ERZ-2017'!$Y$9:$Y$116,$B315)</f>
        <v>-94014.33</v>
      </c>
      <c r="Q315" s="26">
        <f>SUMIFS('ERZ-2017'!$T$9:$T$116,'ERZ-2017'!$Y$9:$Y$116,$B315)+SUMIFS('ERZ-2017'!$U$9:$U$116,'ERZ-2017'!$Y$9:$Y$116,$B315)+SUMIFS('ERZ-2017'!$V$9:$V$116,'ERZ-2017'!$Y$9:$Y$116,$B315)</f>
        <v>0</v>
      </c>
      <c r="R315" s="27">
        <f>L315+P315+Q315</f>
        <v>-246720.09999999998</v>
      </c>
      <c r="S315" s="28">
        <f t="shared" ref="S315:S360" si="198">J315+R315</f>
        <v>878112.74000000011</v>
      </c>
    </row>
    <row r="316" spans="1:19" ht="25.5" customHeight="1" x14ac:dyDescent="0.25">
      <c r="A316" s="16"/>
      <c r="B316" s="23">
        <v>1609</v>
      </c>
      <c r="C316" s="24" t="s">
        <v>25</v>
      </c>
      <c r="D316" s="25">
        <f t="shared" ref="D316:D360" si="199">J242</f>
        <v>40478700</v>
      </c>
      <c r="E316" s="25"/>
      <c r="F316" s="25"/>
      <c r="G316" s="25">
        <f>SUM(D316:F316)</f>
        <v>40478700</v>
      </c>
      <c r="H316" s="26">
        <f>SUMIFS('ERZ-2017'!$G$9:$G$116,'ERZ-2017'!$Y$9:$Y$116,$B316)+SUMIFS('ERZ-2017'!$H$9:$H$116,'ERZ-2017'!$Y$9:$Y$116,$B316)+SUMIFS('ERZ-2017'!$I$9:$I$116,'ERZ-2017'!$Y$9:$Y$116,$B316)</f>
        <v>0</v>
      </c>
      <c r="I316" s="26">
        <f>SUMIFS('ERZ-2017'!$J$9:$J$116,'ERZ-2017'!$Y$9:$Y$116,$B316)+SUMIFS('ERZ-2017'!$K$9:$K$116,'ERZ-2017'!$Y$9:$Y$116,$B316)+SUMIFS('ERZ-2017'!$L$9:$L$116,'ERZ-2017'!$Y$9:$Y$116,$B316)</f>
        <v>0</v>
      </c>
      <c r="J316" s="27">
        <f>D316+H316+I316</f>
        <v>40478700</v>
      </c>
      <c r="K316" s="20"/>
      <c r="L316" s="25">
        <f t="shared" ref="L316:L360" si="200">R242</f>
        <v>-1517951.25</v>
      </c>
      <c r="M316" s="25"/>
      <c r="N316" s="25"/>
      <c r="O316" s="25">
        <f t="shared" ref="O316:O360" si="201">SUM(L316:N316)</f>
        <v>-1517951.25</v>
      </c>
      <c r="P316" s="26">
        <f>SUMIFS('ERZ-2017'!$R$9:$R$116,'ERZ-2017'!$Y$9:$Y$116,$B316)+SUMIFS('ERZ-2017'!$S$9:$S$116,'ERZ-2017'!$Y$9:$Y$116,$B316)</f>
        <v>-1011967.5</v>
      </c>
      <c r="Q316" s="26">
        <f>SUMIFS('ERZ-2017'!$T$9:$T$116,'ERZ-2017'!$Y$9:$Y$116,$B316)+SUMIFS('ERZ-2017'!$U$9:$U$116,'ERZ-2017'!$Y$9:$Y$116,$B316)+SUMIFS('ERZ-2017'!$V$9:$V$116,'ERZ-2017'!$Y$9:$Y$116,$B316)</f>
        <v>0</v>
      </c>
      <c r="R316" s="27">
        <f t="shared" ref="R316:R360" si="202">L316+P316+Q316</f>
        <v>-2529918.75</v>
      </c>
      <c r="S316" s="28">
        <f t="shared" si="198"/>
        <v>37948781.25</v>
      </c>
    </row>
    <row r="317" spans="1:19" ht="25.5" x14ac:dyDescent="0.25">
      <c r="A317" s="23">
        <v>12</v>
      </c>
      <c r="B317" s="23">
        <v>1611</v>
      </c>
      <c r="C317" s="24" t="s">
        <v>26</v>
      </c>
      <c r="D317" s="25">
        <f t="shared" si="199"/>
        <v>29018300.27</v>
      </c>
      <c r="E317" s="25"/>
      <c r="F317" s="25"/>
      <c r="G317" s="25">
        <f t="shared" ref="G317:G360" si="203">SUM(D317:F317)</f>
        <v>29018300.27</v>
      </c>
      <c r="H317" s="26">
        <f>SUMIFS('ERZ-2017'!$G$9:$G$116,'ERZ-2017'!$Y$9:$Y$116,$B317)+SUMIFS('ERZ-2017'!$H$9:$H$116,'ERZ-2017'!$Y$9:$Y$116,$B317)+SUMIFS('ERZ-2017'!$I$9:$I$116,'ERZ-2017'!$Y$9:$Y$116,$B317)</f>
        <v>1165821.95</v>
      </c>
      <c r="I317" s="26">
        <f>SUMIFS('ERZ-2017'!$J$9:$J$116,'ERZ-2017'!$Y$9:$Y$116,$B317)+SUMIFS('ERZ-2017'!$K$9:$K$116,'ERZ-2017'!$Y$9:$Y$116,$B317)+SUMIFS('ERZ-2017'!$L$9:$L$116,'ERZ-2017'!$Y$9:$Y$116,$B317)</f>
        <v>-506075.33</v>
      </c>
      <c r="J317" s="27">
        <f>D317+H317+I317</f>
        <v>29678046.890000001</v>
      </c>
      <c r="K317" s="30"/>
      <c r="L317" s="25">
        <f t="shared" si="200"/>
        <v>-15522483.120000001</v>
      </c>
      <c r="M317" s="25"/>
      <c r="N317" s="25"/>
      <c r="O317" s="25">
        <f t="shared" si="201"/>
        <v>-15522483.120000001</v>
      </c>
      <c r="P317" s="26">
        <f>SUMIFS('ERZ-2017'!$R$9:$R$116,'ERZ-2017'!$Y$9:$Y$116,$B317)+SUMIFS('ERZ-2017'!$S$9:$S$116,'ERZ-2017'!$Y$9:$Y$116,$B317)</f>
        <v>-3794739.48</v>
      </c>
      <c r="Q317" s="26">
        <f>SUMIFS('ERZ-2017'!$T$9:$T$116,'ERZ-2017'!$Y$9:$Y$116,$B317)+SUMIFS('ERZ-2017'!$U$9:$U$116,'ERZ-2017'!$Y$9:$Y$116,$B317)+SUMIFS('ERZ-2017'!$V$9:$V$116,'ERZ-2017'!$Y$9:$Y$116,$B317)</f>
        <v>332409.55000000005</v>
      </c>
      <c r="R317" s="27">
        <f t="shared" si="202"/>
        <v>-18984813.050000001</v>
      </c>
      <c r="S317" s="28">
        <f t="shared" si="198"/>
        <v>10693233.84</v>
      </c>
    </row>
    <row r="318" spans="1:19" ht="25.5" x14ac:dyDescent="0.25">
      <c r="A318" s="23" t="s">
        <v>27</v>
      </c>
      <c r="B318" s="23">
        <v>1612</v>
      </c>
      <c r="C318" s="24" t="s">
        <v>28</v>
      </c>
      <c r="D318" s="25">
        <f t="shared" si="199"/>
        <v>758744.3</v>
      </c>
      <c r="E318" s="25"/>
      <c r="F318" s="25"/>
      <c r="G318" s="25">
        <f t="shared" si="203"/>
        <v>758744.3</v>
      </c>
      <c r="H318" s="26">
        <f>SUMIFS('ERZ-2017'!$G$9:$G$116,'ERZ-2017'!$Y$9:$Y$116,$B318)+SUMIFS('ERZ-2017'!$H$9:$H$116,'ERZ-2017'!$Y$9:$Y$116,$B318)+SUMIFS('ERZ-2017'!$I$9:$I$116,'ERZ-2017'!$Y$9:$Y$116,$B318)</f>
        <v>37828.200000000004</v>
      </c>
      <c r="I318" s="26">
        <f>SUMIFS('ERZ-2017'!$J$9:$J$116,'ERZ-2017'!$Y$9:$Y$116,$B318)+SUMIFS('ERZ-2017'!$K$9:$K$116,'ERZ-2017'!$Y$9:$Y$116,$B318)+SUMIFS('ERZ-2017'!$L$9:$L$116,'ERZ-2017'!$Y$9:$Y$116,$B318)</f>
        <v>0</v>
      </c>
      <c r="J318" s="27">
        <f>D318+H318+I318</f>
        <v>796572.5</v>
      </c>
      <c r="K318" s="30"/>
      <c r="L318" s="25">
        <f t="shared" si="200"/>
        <v>0</v>
      </c>
      <c r="M318" s="25"/>
      <c r="N318" s="25"/>
      <c r="O318" s="25">
        <f t="shared" si="201"/>
        <v>0</v>
      </c>
      <c r="P318" s="26">
        <f>SUMIFS('ERZ-2017'!$R$9:$R$116,'ERZ-2017'!$Y$9:$Y$116,$B318)+SUMIFS('ERZ-2017'!$S$9:$S$116,'ERZ-2017'!$Y$9:$Y$116,$B318)</f>
        <v>0</v>
      </c>
      <c r="Q318" s="26">
        <f>SUMIFS('ERZ-2017'!$T$9:$T$116,'ERZ-2017'!$Y$9:$Y$116,$B318)+SUMIFS('ERZ-2017'!$U$9:$U$116,'ERZ-2017'!$Y$9:$Y$116,$B318)+SUMIFS('ERZ-2017'!$V$9:$V$116,'ERZ-2017'!$Y$9:$Y$116,$B318)</f>
        <v>0</v>
      </c>
      <c r="R318" s="27">
        <f t="shared" si="202"/>
        <v>0</v>
      </c>
      <c r="S318" s="28">
        <f t="shared" si="198"/>
        <v>796572.5</v>
      </c>
    </row>
    <row r="319" spans="1:19" ht="15" x14ac:dyDescent="0.25">
      <c r="A319" s="23" t="s">
        <v>29</v>
      </c>
      <c r="B319" s="23">
        <v>1805</v>
      </c>
      <c r="C319" s="24" t="s">
        <v>30</v>
      </c>
      <c r="D319" s="25">
        <f t="shared" si="199"/>
        <v>9862444.8399999999</v>
      </c>
      <c r="E319" s="25"/>
      <c r="F319" s="25"/>
      <c r="G319" s="25">
        <f t="shared" si="203"/>
        <v>9862444.8399999999</v>
      </c>
      <c r="H319" s="26">
        <f>SUMIFS('ERZ-2017'!$G$9:$G$116,'ERZ-2017'!$Y$9:$Y$116,$B319)+SUMIFS('ERZ-2017'!$H$9:$H$116,'ERZ-2017'!$Y$9:$Y$116,$B319)+SUMIFS('ERZ-2017'!$I$9:$I$116,'ERZ-2017'!$Y$9:$Y$116,$B319)</f>
        <v>0</v>
      </c>
      <c r="I319" s="26">
        <f>SUMIFS('ERZ-2017'!$J$9:$J$116,'ERZ-2017'!$Y$9:$Y$116,$B319)+SUMIFS('ERZ-2017'!$K$9:$K$116,'ERZ-2017'!$Y$9:$Y$116,$B319)+SUMIFS('ERZ-2017'!$L$9:$L$116,'ERZ-2017'!$Y$9:$Y$116,$B319)</f>
        <v>0</v>
      </c>
      <c r="J319" s="27">
        <f>D319+H319+I319</f>
        <v>9862444.8399999999</v>
      </c>
      <c r="K319" s="30"/>
      <c r="L319" s="25">
        <f t="shared" si="200"/>
        <v>0</v>
      </c>
      <c r="M319" s="25"/>
      <c r="N319" s="25"/>
      <c r="O319" s="25">
        <f t="shared" si="201"/>
        <v>0</v>
      </c>
      <c r="P319" s="26">
        <f>SUMIFS('ERZ-2017'!$R$9:$R$116,'ERZ-2017'!$Y$9:$Y$116,$B319)+SUMIFS('ERZ-2017'!$S$9:$S$116,'ERZ-2017'!$Y$9:$Y$116,$B319)</f>
        <v>0</v>
      </c>
      <c r="Q319" s="26">
        <f>SUMIFS('ERZ-2017'!$T$9:$T$116,'ERZ-2017'!$Y$9:$Y$116,$B319)+SUMIFS('ERZ-2017'!$U$9:$U$116,'ERZ-2017'!$Y$9:$Y$116,$B319)+SUMIFS('ERZ-2017'!$V$9:$V$116,'ERZ-2017'!$Y$9:$Y$116,$B319)</f>
        <v>0</v>
      </c>
      <c r="R319" s="27">
        <f t="shared" si="202"/>
        <v>0</v>
      </c>
      <c r="S319" s="28">
        <f t="shared" si="198"/>
        <v>9862444.8399999999</v>
      </c>
    </row>
    <row r="320" spans="1:19" ht="15" x14ac:dyDescent="0.25">
      <c r="A320" s="23">
        <v>47</v>
      </c>
      <c r="B320" s="23">
        <v>1808</v>
      </c>
      <c r="C320" s="24" t="s">
        <v>31</v>
      </c>
      <c r="D320" s="25">
        <f t="shared" si="199"/>
        <v>42573043.680000007</v>
      </c>
      <c r="E320" s="25"/>
      <c r="F320" s="25"/>
      <c r="G320" s="25">
        <f t="shared" si="203"/>
        <v>42573043.680000007</v>
      </c>
      <c r="H320" s="26">
        <f>SUMIFS('ERZ-2017'!$G$9:$G$116,'ERZ-2017'!$Y$9:$Y$116,$B320)+SUMIFS('ERZ-2017'!$H$9:$H$116,'ERZ-2017'!$Y$9:$Y$116,$B320)+SUMIFS('ERZ-2017'!$I$9:$I$116,'ERZ-2017'!$Y$9:$Y$116,$B320)</f>
        <v>1560085.05</v>
      </c>
      <c r="I320" s="26">
        <f>SUMIFS('ERZ-2017'!$J$9:$J$116,'ERZ-2017'!$Y$9:$Y$116,$B320)+SUMIFS('ERZ-2017'!$K$9:$K$116,'ERZ-2017'!$Y$9:$Y$116,$B320)+SUMIFS('ERZ-2017'!$L$9:$L$116,'ERZ-2017'!$Y$9:$Y$116,$B320)</f>
        <v>-158379.44</v>
      </c>
      <c r="J320" s="27">
        <f t="shared" ref="J320:J360" si="204">D320+H320+I320</f>
        <v>43974749.290000007</v>
      </c>
      <c r="K320" s="30"/>
      <c r="L320" s="25">
        <f t="shared" si="200"/>
        <v>-6663580.7899999991</v>
      </c>
      <c r="M320" s="25"/>
      <c r="N320" s="25"/>
      <c r="O320" s="25">
        <f t="shared" si="201"/>
        <v>-6663580.7899999991</v>
      </c>
      <c r="P320" s="26">
        <f>SUMIFS('ERZ-2017'!$R$9:$R$116,'ERZ-2017'!$Y$9:$Y$116,$B320)+SUMIFS('ERZ-2017'!$S$9:$S$116,'ERZ-2017'!$Y$9:$Y$116,$B320)</f>
        <v>-1544639</v>
      </c>
      <c r="Q320" s="26">
        <f>SUMIFS('ERZ-2017'!$T$9:$T$116,'ERZ-2017'!$Y$9:$Y$116,$B320)+SUMIFS('ERZ-2017'!$U$9:$U$116,'ERZ-2017'!$Y$9:$Y$116,$B320)+SUMIFS('ERZ-2017'!$V$9:$V$116,'ERZ-2017'!$Y$9:$Y$116,$B320)</f>
        <v>158379.44</v>
      </c>
      <c r="R320" s="27">
        <f t="shared" si="202"/>
        <v>-8049840.3499999987</v>
      </c>
      <c r="S320" s="28">
        <f t="shared" si="198"/>
        <v>35924908.940000005</v>
      </c>
    </row>
    <row r="321" spans="1:19" ht="15" x14ac:dyDescent="0.25">
      <c r="A321" s="23">
        <v>13</v>
      </c>
      <c r="B321" s="23">
        <v>1810</v>
      </c>
      <c r="C321" s="24" t="s">
        <v>32</v>
      </c>
      <c r="D321" s="25">
        <f t="shared" si="199"/>
        <v>0</v>
      </c>
      <c r="E321" s="25"/>
      <c r="F321" s="25"/>
      <c r="G321" s="25">
        <f t="shared" si="203"/>
        <v>0</v>
      </c>
      <c r="H321" s="26">
        <f>SUMIFS('ERZ-2017'!$G$9:$G$116,'ERZ-2017'!$Y$9:$Y$116,$B321)+SUMIFS('ERZ-2017'!$H$9:$H$116,'ERZ-2017'!$Y$9:$Y$116,$B321)+SUMIFS('ERZ-2017'!$I$9:$I$116,'ERZ-2017'!$Y$9:$Y$116,$B321)</f>
        <v>0</v>
      </c>
      <c r="I321" s="26">
        <f>SUMIFS('ERZ-2017'!$J$9:$J$116,'ERZ-2017'!$Y$9:$Y$116,$B321)+SUMIFS('ERZ-2017'!$K$9:$K$116,'ERZ-2017'!$Y$9:$Y$116,$B321)+SUMIFS('ERZ-2017'!$L$9:$L$116,'ERZ-2017'!$Y$9:$Y$116,$B321)</f>
        <v>0</v>
      </c>
      <c r="J321" s="27">
        <f t="shared" si="204"/>
        <v>0</v>
      </c>
      <c r="K321" s="30"/>
      <c r="L321" s="25">
        <f t="shared" si="200"/>
        <v>0</v>
      </c>
      <c r="M321" s="25"/>
      <c r="N321" s="25"/>
      <c r="O321" s="25">
        <f t="shared" si="201"/>
        <v>0</v>
      </c>
      <c r="P321" s="26">
        <f>SUMIFS('ERZ-2017'!$R$9:$R$116,'ERZ-2017'!$Y$9:$Y$116,$B321)+SUMIFS('ERZ-2017'!$S$9:$S$116,'ERZ-2017'!$Y$9:$Y$116,$B321)</f>
        <v>0</v>
      </c>
      <c r="Q321" s="26">
        <f>SUMIFS('ERZ-2017'!$T$9:$T$116,'ERZ-2017'!$Y$9:$Y$116,$B321)+SUMIFS('ERZ-2017'!$U$9:$U$116,'ERZ-2017'!$Y$9:$Y$116,$B321)+SUMIFS('ERZ-2017'!$V$9:$V$116,'ERZ-2017'!$Y$9:$Y$116,$B321)</f>
        <v>0</v>
      </c>
      <c r="R321" s="27">
        <f t="shared" si="202"/>
        <v>0</v>
      </c>
      <c r="S321" s="28">
        <f t="shared" si="198"/>
        <v>0</v>
      </c>
    </row>
    <row r="322" spans="1:19" ht="15" x14ac:dyDescent="0.25">
      <c r="A322" s="23">
        <v>47</v>
      </c>
      <c r="B322" s="23">
        <v>1815</v>
      </c>
      <c r="C322" s="24" t="s">
        <v>33</v>
      </c>
      <c r="D322" s="25">
        <f t="shared" si="199"/>
        <v>0</v>
      </c>
      <c r="E322" s="25"/>
      <c r="F322" s="25"/>
      <c r="G322" s="25">
        <f t="shared" si="203"/>
        <v>0</v>
      </c>
      <c r="H322" s="26">
        <f>SUMIFS('ERZ-2017'!$G$9:$G$116,'ERZ-2017'!$Y$9:$Y$116,$B322)+SUMIFS('ERZ-2017'!$H$9:$H$116,'ERZ-2017'!$Y$9:$Y$116,$B322)+SUMIFS('ERZ-2017'!$I$9:$I$116,'ERZ-2017'!$Y$9:$Y$116,$B322)</f>
        <v>0</v>
      </c>
      <c r="I322" s="26">
        <f>SUMIFS('ERZ-2017'!$J$9:$J$116,'ERZ-2017'!$Y$9:$Y$116,$B322)+SUMIFS('ERZ-2017'!$K$9:$K$116,'ERZ-2017'!$Y$9:$Y$116,$B322)+SUMIFS('ERZ-2017'!$L$9:$L$116,'ERZ-2017'!$Y$9:$Y$116,$B322)</f>
        <v>0</v>
      </c>
      <c r="J322" s="27">
        <f t="shared" si="204"/>
        <v>0</v>
      </c>
      <c r="K322" s="30"/>
      <c r="L322" s="25">
        <f t="shared" si="200"/>
        <v>0</v>
      </c>
      <c r="M322" s="25"/>
      <c r="N322" s="25"/>
      <c r="O322" s="25">
        <f t="shared" si="201"/>
        <v>0</v>
      </c>
      <c r="P322" s="26">
        <f>SUMIFS('ERZ-2017'!$R$9:$R$116,'ERZ-2017'!$Y$9:$Y$116,$B322)+SUMIFS('ERZ-2017'!$S$9:$S$116,'ERZ-2017'!$Y$9:$Y$116,$B322)</f>
        <v>0</v>
      </c>
      <c r="Q322" s="26">
        <f>SUMIFS('ERZ-2017'!$T$9:$T$116,'ERZ-2017'!$Y$9:$Y$116,$B322)+SUMIFS('ERZ-2017'!$U$9:$U$116,'ERZ-2017'!$Y$9:$Y$116,$B322)+SUMIFS('ERZ-2017'!$V$9:$V$116,'ERZ-2017'!$Y$9:$Y$116,$B322)</f>
        <v>0</v>
      </c>
      <c r="R322" s="27">
        <f t="shared" si="202"/>
        <v>0</v>
      </c>
      <c r="S322" s="28">
        <f t="shared" si="198"/>
        <v>0</v>
      </c>
    </row>
    <row r="323" spans="1:19" ht="15" x14ac:dyDescent="0.25">
      <c r="A323" s="23">
        <v>47</v>
      </c>
      <c r="B323" s="23">
        <v>1820</v>
      </c>
      <c r="C323" s="24" t="s">
        <v>34</v>
      </c>
      <c r="D323" s="25">
        <f t="shared" si="199"/>
        <v>75650242.530000001</v>
      </c>
      <c r="E323" s="25"/>
      <c r="F323" s="25"/>
      <c r="G323" s="25">
        <f t="shared" si="203"/>
        <v>75650242.530000001</v>
      </c>
      <c r="H323" s="26">
        <f>SUMIFS('ERZ-2017'!$G$9:$G$116,'ERZ-2017'!$Y$9:$Y$116,$B323)+SUMIFS('ERZ-2017'!$H$9:$H$116,'ERZ-2017'!$Y$9:$Y$116,$B323)+SUMIFS('ERZ-2017'!$I$9:$I$116,'ERZ-2017'!$Y$9:$Y$116,$B323)</f>
        <v>4082213.68</v>
      </c>
      <c r="I323" s="26">
        <f>SUMIFS('ERZ-2017'!$J$9:$J$116,'ERZ-2017'!$Y$9:$Y$116,$B323)+SUMIFS('ERZ-2017'!$K$9:$K$116,'ERZ-2017'!$Y$9:$Y$116,$B323)+SUMIFS('ERZ-2017'!$L$9:$L$116,'ERZ-2017'!$Y$9:$Y$116,$B323)</f>
        <v>0</v>
      </c>
      <c r="J323" s="27">
        <f t="shared" si="204"/>
        <v>79732456.210000008</v>
      </c>
      <c r="K323" s="30"/>
      <c r="L323" s="25">
        <f t="shared" si="200"/>
        <v>-11309604.089999998</v>
      </c>
      <c r="M323" s="25"/>
      <c r="N323" s="25"/>
      <c r="O323" s="25">
        <f t="shared" si="201"/>
        <v>-11309604.089999998</v>
      </c>
      <c r="P323" s="26">
        <f>SUMIFS('ERZ-2017'!$R$9:$R$116,'ERZ-2017'!$Y$9:$Y$116,$B323)+SUMIFS('ERZ-2017'!$S$9:$S$116,'ERZ-2017'!$Y$9:$Y$116,$B323)</f>
        <v>-2335965.65</v>
      </c>
      <c r="Q323" s="26">
        <f>SUMIFS('ERZ-2017'!$T$9:$T$116,'ERZ-2017'!$Y$9:$Y$116,$B323)+SUMIFS('ERZ-2017'!$U$9:$U$116,'ERZ-2017'!$Y$9:$Y$116,$B323)+SUMIFS('ERZ-2017'!$V$9:$V$116,'ERZ-2017'!$Y$9:$Y$116,$B323)</f>
        <v>0</v>
      </c>
      <c r="R323" s="27">
        <f t="shared" si="202"/>
        <v>-13645569.739999998</v>
      </c>
      <c r="S323" s="28">
        <f t="shared" si="198"/>
        <v>66086886.470000014</v>
      </c>
    </row>
    <row r="324" spans="1:19" ht="15" x14ac:dyDescent="0.25">
      <c r="A324" s="23">
        <v>47</v>
      </c>
      <c r="B324" s="23">
        <v>1825</v>
      </c>
      <c r="C324" s="24" t="s">
        <v>35</v>
      </c>
      <c r="D324" s="25">
        <f t="shared" si="199"/>
        <v>0</v>
      </c>
      <c r="E324" s="25"/>
      <c r="F324" s="25"/>
      <c r="G324" s="25">
        <f t="shared" si="203"/>
        <v>0</v>
      </c>
      <c r="H324" s="26">
        <f>SUMIFS('ERZ-2017'!$G$9:$G$116,'ERZ-2017'!$Y$9:$Y$116,$B324)+SUMIFS('ERZ-2017'!$H$9:$H$116,'ERZ-2017'!$Y$9:$Y$116,$B324)+SUMIFS('ERZ-2017'!$I$9:$I$116,'ERZ-2017'!$Y$9:$Y$116,$B324)</f>
        <v>0</v>
      </c>
      <c r="I324" s="26">
        <f>SUMIFS('ERZ-2017'!$J$9:$J$116,'ERZ-2017'!$Y$9:$Y$116,$B324)+SUMIFS('ERZ-2017'!$K$9:$K$116,'ERZ-2017'!$Y$9:$Y$116,$B324)+SUMIFS('ERZ-2017'!$L$9:$L$116,'ERZ-2017'!$Y$9:$Y$116,$B324)</f>
        <v>0</v>
      </c>
      <c r="J324" s="27">
        <f t="shared" si="204"/>
        <v>0</v>
      </c>
      <c r="K324" s="30"/>
      <c r="L324" s="25">
        <f t="shared" si="200"/>
        <v>0</v>
      </c>
      <c r="M324" s="25"/>
      <c r="N324" s="25"/>
      <c r="O324" s="25">
        <f t="shared" si="201"/>
        <v>0</v>
      </c>
      <c r="P324" s="26">
        <f>SUMIFS('ERZ-2017'!$R$9:$R$116,'ERZ-2017'!$Y$9:$Y$116,$B324)+SUMIFS('ERZ-2017'!$S$9:$S$116,'ERZ-2017'!$Y$9:$Y$116,$B324)</f>
        <v>0</v>
      </c>
      <c r="Q324" s="26">
        <f>SUMIFS('ERZ-2017'!$T$9:$T$116,'ERZ-2017'!$Y$9:$Y$116,$B324)+SUMIFS('ERZ-2017'!$U$9:$U$116,'ERZ-2017'!$Y$9:$Y$116,$B324)+SUMIFS('ERZ-2017'!$V$9:$V$116,'ERZ-2017'!$Y$9:$Y$116,$B324)</f>
        <v>0</v>
      </c>
      <c r="R324" s="27">
        <f t="shared" si="202"/>
        <v>0</v>
      </c>
      <c r="S324" s="28">
        <f t="shared" si="198"/>
        <v>0</v>
      </c>
    </row>
    <row r="325" spans="1:19" ht="15" x14ac:dyDescent="0.25">
      <c r="A325" s="23">
        <v>47</v>
      </c>
      <c r="B325" s="23">
        <v>1830</v>
      </c>
      <c r="C325" s="24" t="s">
        <v>36</v>
      </c>
      <c r="D325" s="25">
        <f t="shared" si="199"/>
        <v>126251588.27</v>
      </c>
      <c r="E325" s="25"/>
      <c r="F325" s="25"/>
      <c r="G325" s="25">
        <f t="shared" si="203"/>
        <v>126251588.27</v>
      </c>
      <c r="H325" s="26">
        <f>SUMIFS('ERZ-2017'!$G$9:$G$116,'ERZ-2017'!$Y$9:$Y$116,$B325)+SUMIFS('ERZ-2017'!$H$9:$H$116,'ERZ-2017'!$Y$9:$Y$116,$B325)+SUMIFS('ERZ-2017'!$I$9:$I$116,'ERZ-2017'!$Y$9:$Y$116,$B325)</f>
        <v>8179754.0300000003</v>
      </c>
      <c r="I325" s="26">
        <f>SUMIFS('ERZ-2017'!$J$9:$J$116,'ERZ-2017'!$Y$9:$Y$116,$B325)+SUMIFS('ERZ-2017'!$K$9:$K$116,'ERZ-2017'!$Y$9:$Y$116,$B325)+SUMIFS('ERZ-2017'!$L$9:$L$116,'ERZ-2017'!$Y$9:$Y$116,$B325)</f>
        <v>-461285.48</v>
      </c>
      <c r="J325" s="27">
        <f t="shared" si="204"/>
        <v>133970056.81999998</v>
      </c>
      <c r="K325" s="30"/>
      <c r="L325" s="25">
        <f t="shared" si="200"/>
        <v>-13345745.92</v>
      </c>
      <c r="M325" s="25"/>
      <c r="N325" s="25"/>
      <c r="O325" s="25">
        <f t="shared" si="201"/>
        <v>-13345745.92</v>
      </c>
      <c r="P325" s="26">
        <f>SUMIFS('ERZ-2017'!$R$9:$R$116,'ERZ-2017'!$Y$9:$Y$116,$B325)+SUMIFS('ERZ-2017'!$S$9:$S$116,'ERZ-2017'!$Y$9:$Y$116,$B325)</f>
        <v>-2828693.4</v>
      </c>
      <c r="Q325" s="26">
        <f>SUMIFS('ERZ-2017'!$T$9:$T$116,'ERZ-2017'!$Y$9:$Y$116,$B325)+SUMIFS('ERZ-2017'!$U$9:$U$116,'ERZ-2017'!$Y$9:$Y$116,$B325)+SUMIFS('ERZ-2017'!$V$9:$V$116,'ERZ-2017'!$Y$9:$Y$116,$B325)</f>
        <v>87265.23</v>
      </c>
      <c r="R325" s="27">
        <f t="shared" si="202"/>
        <v>-16087174.09</v>
      </c>
      <c r="S325" s="28">
        <f t="shared" si="198"/>
        <v>117882882.72999997</v>
      </c>
    </row>
    <row r="326" spans="1:19" ht="15" x14ac:dyDescent="0.25">
      <c r="A326" s="23">
        <v>47</v>
      </c>
      <c r="B326" s="23">
        <v>1835</v>
      </c>
      <c r="C326" s="24" t="s">
        <v>37</v>
      </c>
      <c r="D326" s="25">
        <f t="shared" si="199"/>
        <v>33300667.390000001</v>
      </c>
      <c r="E326" s="25"/>
      <c r="F326" s="25"/>
      <c r="G326" s="25">
        <f t="shared" si="203"/>
        <v>33300667.390000001</v>
      </c>
      <c r="H326" s="26">
        <f>SUMIFS('ERZ-2017'!$G$9:$G$116,'ERZ-2017'!$Y$9:$Y$116,$B326)+SUMIFS('ERZ-2017'!$H$9:$H$116,'ERZ-2017'!$Y$9:$Y$116,$B326)+SUMIFS('ERZ-2017'!$I$9:$I$116,'ERZ-2017'!$Y$9:$Y$116,$B326)</f>
        <v>199597.81000000008</v>
      </c>
      <c r="I326" s="26">
        <f>SUMIFS('ERZ-2017'!$J$9:$J$116,'ERZ-2017'!$Y$9:$Y$116,$B326)+SUMIFS('ERZ-2017'!$K$9:$K$116,'ERZ-2017'!$Y$9:$Y$116,$B326)+SUMIFS('ERZ-2017'!$L$9:$L$116,'ERZ-2017'!$Y$9:$Y$116,$B326)</f>
        <v>-171586.17</v>
      </c>
      <c r="J326" s="27">
        <f t="shared" si="204"/>
        <v>33328679.029999997</v>
      </c>
      <c r="K326" s="30"/>
      <c r="L326" s="25">
        <f t="shared" si="200"/>
        <v>-6516434.2199999997</v>
      </c>
      <c r="M326" s="25"/>
      <c r="N326" s="25"/>
      <c r="O326" s="25">
        <f t="shared" si="201"/>
        <v>-6516434.2199999997</v>
      </c>
      <c r="P326" s="26">
        <f>SUMIFS('ERZ-2017'!$R$9:$R$116,'ERZ-2017'!$Y$9:$Y$116,$B326)+SUMIFS('ERZ-2017'!$S$9:$S$116,'ERZ-2017'!$Y$9:$Y$116,$B326)</f>
        <v>-245857.82</v>
      </c>
      <c r="Q326" s="26">
        <f>SUMIFS('ERZ-2017'!$T$9:$T$116,'ERZ-2017'!$Y$9:$Y$116,$B326)+SUMIFS('ERZ-2017'!$U$9:$U$116,'ERZ-2017'!$Y$9:$Y$116,$B326)+SUMIFS('ERZ-2017'!$V$9:$V$116,'ERZ-2017'!$Y$9:$Y$116,$B326)</f>
        <v>104654.47</v>
      </c>
      <c r="R326" s="27">
        <f t="shared" si="202"/>
        <v>-6657637.5700000003</v>
      </c>
      <c r="S326" s="28">
        <f t="shared" si="198"/>
        <v>26671041.459999997</v>
      </c>
    </row>
    <row r="327" spans="1:19" ht="15" x14ac:dyDescent="0.25">
      <c r="A327" s="23">
        <v>47</v>
      </c>
      <c r="B327" s="23">
        <v>1840</v>
      </c>
      <c r="C327" s="24" t="s">
        <v>38</v>
      </c>
      <c r="D327" s="25">
        <f t="shared" si="199"/>
        <v>66771595.090000004</v>
      </c>
      <c r="E327" s="25"/>
      <c r="F327" s="25"/>
      <c r="G327" s="25">
        <f t="shared" si="203"/>
        <v>66771595.090000004</v>
      </c>
      <c r="H327" s="26">
        <f>SUMIFS('ERZ-2017'!$G$9:$G$116,'ERZ-2017'!$Y$9:$Y$116,$B327)+SUMIFS('ERZ-2017'!$H$9:$H$116,'ERZ-2017'!$Y$9:$Y$116,$B327)+SUMIFS('ERZ-2017'!$I$9:$I$116,'ERZ-2017'!$Y$9:$Y$116,$B327)</f>
        <v>5429400.7199999997</v>
      </c>
      <c r="I327" s="26">
        <f>SUMIFS('ERZ-2017'!$J$9:$J$116,'ERZ-2017'!$Y$9:$Y$116,$B327)+SUMIFS('ERZ-2017'!$K$9:$K$116,'ERZ-2017'!$Y$9:$Y$116,$B327)+SUMIFS('ERZ-2017'!$L$9:$L$116,'ERZ-2017'!$Y$9:$Y$116,$B327)</f>
        <v>-105194.24000000001</v>
      </c>
      <c r="J327" s="27">
        <f t="shared" si="204"/>
        <v>72095801.570000008</v>
      </c>
      <c r="K327" s="30"/>
      <c r="L327" s="25">
        <f t="shared" si="200"/>
        <v>-10750533.090000002</v>
      </c>
      <c r="M327" s="25"/>
      <c r="N327" s="25"/>
      <c r="O327" s="25">
        <f t="shared" si="201"/>
        <v>-10750533.090000002</v>
      </c>
      <c r="P327" s="26">
        <f>SUMIFS('ERZ-2017'!$R$9:$R$116,'ERZ-2017'!$Y$9:$Y$116,$B327)+SUMIFS('ERZ-2017'!$S$9:$S$116,'ERZ-2017'!$Y$9:$Y$116,$B327)</f>
        <v>-2013141.45</v>
      </c>
      <c r="Q327" s="26">
        <f>SUMIFS('ERZ-2017'!$T$9:$T$116,'ERZ-2017'!$Y$9:$Y$116,$B327)+SUMIFS('ERZ-2017'!$U$9:$U$116,'ERZ-2017'!$Y$9:$Y$116,$B327)+SUMIFS('ERZ-2017'!$V$9:$V$116,'ERZ-2017'!$Y$9:$Y$116,$B327)</f>
        <v>39482.799999999996</v>
      </c>
      <c r="R327" s="27">
        <f t="shared" si="202"/>
        <v>-12724191.74</v>
      </c>
      <c r="S327" s="28">
        <f t="shared" si="198"/>
        <v>59371609.830000006</v>
      </c>
    </row>
    <row r="328" spans="1:19" ht="15" x14ac:dyDescent="0.25">
      <c r="A328" s="23">
        <v>47</v>
      </c>
      <c r="B328" s="23">
        <v>1845</v>
      </c>
      <c r="C328" s="24" t="s">
        <v>39</v>
      </c>
      <c r="D328" s="25">
        <f t="shared" si="199"/>
        <v>228276605.50999996</v>
      </c>
      <c r="E328" s="25"/>
      <c r="F328" s="25"/>
      <c r="G328" s="25">
        <f t="shared" si="203"/>
        <v>228276605.50999996</v>
      </c>
      <c r="H328" s="26">
        <f>SUMIFS('ERZ-2017'!$G$9:$G$116,'ERZ-2017'!$Y$9:$Y$116,$B328)+SUMIFS('ERZ-2017'!$H$9:$H$116,'ERZ-2017'!$Y$9:$Y$116,$B328)+SUMIFS('ERZ-2017'!$I$9:$I$116,'ERZ-2017'!$Y$9:$Y$116,$B328)</f>
        <v>20639912.379999999</v>
      </c>
      <c r="I328" s="26">
        <f>SUMIFS('ERZ-2017'!$J$9:$J$116,'ERZ-2017'!$Y$9:$Y$116,$B328)+SUMIFS('ERZ-2017'!$K$9:$K$116,'ERZ-2017'!$Y$9:$Y$116,$B328)+SUMIFS('ERZ-2017'!$L$9:$L$116,'ERZ-2017'!$Y$9:$Y$116,$B328)</f>
        <v>-744369.45000000007</v>
      </c>
      <c r="J328" s="27">
        <f t="shared" si="204"/>
        <v>248172148.43999997</v>
      </c>
      <c r="K328" s="30"/>
      <c r="L328" s="25">
        <f t="shared" si="200"/>
        <v>-34919810.109999992</v>
      </c>
      <c r="M328" s="25"/>
      <c r="N328" s="25"/>
      <c r="O328" s="25">
        <f t="shared" si="201"/>
        <v>-34919810.109999992</v>
      </c>
      <c r="P328" s="26">
        <f>SUMIFS('ERZ-2017'!$R$9:$R$116,'ERZ-2017'!$Y$9:$Y$116,$B328)+SUMIFS('ERZ-2017'!$S$9:$S$116,'ERZ-2017'!$Y$9:$Y$116,$B328)</f>
        <v>-7276585.0500000007</v>
      </c>
      <c r="Q328" s="26">
        <f>SUMIFS('ERZ-2017'!$T$9:$T$116,'ERZ-2017'!$Y$9:$Y$116,$B328)+SUMIFS('ERZ-2017'!$U$9:$U$116,'ERZ-2017'!$Y$9:$Y$116,$B328)+SUMIFS('ERZ-2017'!$V$9:$V$116,'ERZ-2017'!$Y$9:$Y$116,$B328)</f>
        <v>168410.95</v>
      </c>
      <c r="R328" s="27">
        <f t="shared" si="202"/>
        <v>-42027984.209999993</v>
      </c>
      <c r="S328" s="28">
        <f t="shared" si="198"/>
        <v>206144164.22999996</v>
      </c>
    </row>
    <row r="329" spans="1:19" ht="15" x14ac:dyDescent="0.25">
      <c r="A329" s="23">
        <v>47</v>
      </c>
      <c r="B329" s="23">
        <v>1850</v>
      </c>
      <c r="C329" s="24" t="s">
        <v>40</v>
      </c>
      <c r="D329" s="25">
        <f t="shared" si="199"/>
        <v>95438202.059999987</v>
      </c>
      <c r="E329" s="25"/>
      <c r="F329" s="25"/>
      <c r="G329" s="25">
        <f t="shared" si="203"/>
        <v>95438202.059999987</v>
      </c>
      <c r="H329" s="26">
        <f>SUMIFS('ERZ-2017'!$G$9:$G$116,'ERZ-2017'!$Y$9:$Y$116,$B329)+SUMIFS('ERZ-2017'!$H$9:$H$116,'ERZ-2017'!$Y$9:$Y$116,$B329)+SUMIFS('ERZ-2017'!$I$9:$I$116,'ERZ-2017'!$Y$9:$Y$116,$B329)</f>
        <v>14687895.92</v>
      </c>
      <c r="I329" s="26">
        <f>SUMIFS('ERZ-2017'!$J$9:$J$116,'ERZ-2017'!$Y$9:$Y$116,$B329)+SUMIFS('ERZ-2017'!$K$9:$K$116,'ERZ-2017'!$Y$9:$Y$116,$B329)+SUMIFS('ERZ-2017'!$L$9:$L$116,'ERZ-2017'!$Y$9:$Y$116,$B329)</f>
        <v>-954442.70000000007</v>
      </c>
      <c r="J329" s="27">
        <f t="shared" si="204"/>
        <v>109171655.27999999</v>
      </c>
      <c r="K329" s="30"/>
      <c r="L329" s="25">
        <f t="shared" si="200"/>
        <v>-14447632.639999999</v>
      </c>
      <c r="M329" s="25"/>
      <c r="N329" s="25"/>
      <c r="O329" s="25">
        <f t="shared" si="201"/>
        <v>-14447632.639999999</v>
      </c>
      <c r="P329" s="26">
        <f>SUMIFS('ERZ-2017'!$R$9:$R$116,'ERZ-2017'!$Y$9:$Y$116,$B329)+SUMIFS('ERZ-2017'!$S$9:$S$116,'ERZ-2017'!$Y$9:$Y$116,$B329)</f>
        <v>-3976356.35</v>
      </c>
      <c r="Q329" s="26">
        <f>SUMIFS('ERZ-2017'!$T$9:$T$116,'ERZ-2017'!$Y$9:$Y$116,$B329)+SUMIFS('ERZ-2017'!$U$9:$U$116,'ERZ-2017'!$Y$9:$Y$116,$B329)+SUMIFS('ERZ-2017'!$V$9:$V$116,'ERZ-2017'!$Y$9:$Y$116,$B329)</f>
        <v>312621.98</v>
      </c>
      <c r="R329" s="27">
        <f t="shared" si="202"/>
        <v>-18111367.009999998</v>
      </c>
      <c r="S329" s="28">
        <f t="shared" si="198"/>
        <v>91060288.269999981</v>
      </c>
    </row>
    <row r="330" spans="1:19" ht="15" x14ac:dyDescent="0.25">
      <c r="A330" s="23">
        <v>47</v>
      </c>
      <c r="B330" s="23">
        <v>1855</v>
      </c>
      <c r="C330" s="24" t="s">
        <v>41</v>
      </c>
      <c r="D330" s="25">
        <f t="shared" si="199"/>
        <v>0</v>
      </c>
      <c r="E330" s="25"/>
      <c r="F330" s="25"/>
      <c r="G330" s="25">
        <f t="shared" si="203"/>
        <v>0</v>
      </c>
      <c r="H330" s="26">
        <f>SUMIFS('ERZ-2017'!$G$9:$G$116,'ERZ-2017'!$Y$9:$Y$116,$B330)+SUMIFS('ERZ-2017'!$H$9:$H$116,'ERZ-2017'!$Y$9:$Y$116,$B330)+SUMIFS('ERZ-2017'!$I$9:$I$116,'ERZ-2017'!$Y$9:$Y$116,$B330)</f>
        <v>0</v>
      </c>
      <c r="I330" s="26">
        <f>SUMIFS('ERZ-2017'!$J$9:$J$116,'ERZ-2017'!$Y$9:$Y$116,$B330)+SUMIFS('ERZ-2017'!$K$9:$K$116,'ERZ-2017'!$Y$9:$Y$116,$B330)+SUMIFS('ERZ-2017'!$L$9:$L$116,'ERZ-2017'!$Y$9:$Y$116,$B330)</f>
        <v>0</v>
      </c>
      <c r="J330" s="27">
        <f t="shared" si="204"/>
        <v>0</v>
      </c>
      <c r="K330" s="30"/>
      <c r="L330" s="25">
        <f t="shared" si="200"/>
        <v>0</v>
      </c>
      <c r="M330" s="25"/>
      <c r="N330" s="25"/>
      <c r="O330" s="25">
        <f t="shared" si="201"/>
        <v>0</v>
      </c>
      <c r="P330" s="26">
        <f>SUMIFS('ERZ-2017'!$R$9:$R$116,'ERZ-2017'!$Y$9:$Y$116,$B330)+SUMIFS('ERZ-2017'!$S$9:$S$116,'ERZ-2017'!$Y$9:$Y$116,$B330)</f>
        <v>0</v>
      </c>
      <c r="Q330" s="26">
        <f>SUMIFS('ERZ-2017'!$T$9:$T$116,'ERZ-2017'!$Y$9:$Y$116,$B330)+SUMIFS('ERZ-2017'!$U$9:$U$116,'ERZ-2017'!$Y$9:$Y$116,$B330)+SUMIFS('ERZ-2017'!$V$9:$V$116,'ERZ-2017'!$Y$9:$Y$116,$B330)</f>
        <v>0</v>
      </c>
      <c r="R330" s="27">
        <f t="shared" si="202"/>
        <v>0</v>
      </c>
      <c r="S330" s="28">
        <f t="shared" si="198"/>
        <v>0</v>
      </c>
    </row>
    <row r="331" spans="1:19" ht="15" x14ac:dyDescent="0.25">
      <c r="A331" s="23">
        <v>47</v>
      </c>
      <c r="B331" s="23">
        <v>1860</v>
      </c>
      <c r="C331" s="24" t="s">
        <v>42</v>
      </c>
      <c r="D331" s="25">
        <f t="shared" si="199"/>
        <v>52718299.07</v>
      </c>
      <c r="E331" s="25"/>
      <c r="F331" s="25"/>
      <c r="G331" s="25">
        <f t="shared" si="203"/>
        <v>52718299.07</v>
      </c>
      <c r="H331" s="26">
        <f>SUMIFS('ERZ-2017'!$G$9:$G$116,'ERZ-2017'!$Y$9:$Y$116,$B331)+SUMIFS('ERZ-2017'!$H$9:$H$116,'ERZ-2017'!$Y$9:$Y$116,$B331)+SUMIFS('ERZ-2017'!$I$9:$I$116,'ERZ-2017'!$Y$9:$Y$116,$B331)</f>
        <v>4175601.7699999991</v>
      </c>
      <c r="I331" s="26">
        <f>SUMIFS('ERZ-2017'!$J$9:$J$116,'ERZ-2017'!$Y$9:$Y$116,$B331)+SUMIFS('ERZ-2017'!$K$9:$K$116,'ERZ-2017'!$Y$9:$Y$116,$B331)+SUMIFS('ERZ-2017'!$L$9:$L$116,'ERZ-2017'!$Y$9:$Y$116,$B331)</f>
        <v>0</v>
      </c>
      <c r="J331" s="27">
        <f t="shared" si="204"/>
        <v>56893900.839999996</v>
      </c>
      <c r="K331" s="30"/>
      <c r="L331" s="25">
        <f t="shared" si="200"/>
        <v>-16189113.169999998</v>
      </c>
      <c r="M331" s="25"/>
      <c r="N331" s="25"/>
      <c r="O331" s="25">
        <f t="shared" si="201"/>
        <v>-16189113.169999998</v>
      </c>
      <c r="P331" s="26">
        <f>SUMIFS('ERZ-2017'!$R$9:$R$116,'ERZ-2017'!$Y$9:$Y$116,$B331)+SUMIFS('ERZ-2017'!$S$9:$S$116,'ERZ-2017'!$Y$9:$Y$116,$B331)</f>
        <v>-3688052.66</v>
      </c>
      <c r="Q331" s="26">
        <f>SUMIFS('ERZ-2017'!$T$9:$T$116,'ERZ-2017'!$Y$9:$Y$116,$B331)+SUMIFS('ERZ-2017'!$U$9:$U$116,'ERZ-2017'!$Y$9:$Y$116,$B331)+SUMIFS('ERZ-2017'!$V$9:$V$116,'ERZ-2017'!$Y$9:$Y$116,$B331)</f>
        <v>0</v>
      </c>
      <c r="R331" s="27">
        <f t="shared" si="202"/>
        <v>-19877165.829999998</v>
      </c>
      <c r="S331" s="28">
        <f t="shared" si="198"/>
        <v>37016735.009999998</v>
      </c>
    </row>
    <row r="332" spans="1:19" ht="15" x14ac:dyDescent="0.25">
      <c r="A332" s="46">
        <v>47</v>
      </c>
      <c r="B332" s="46">
        <v>1865</v>
      </c>
      <c r="C332" s="47" t="s">
        <v>43</v>
      </c>
      <c r="D332" s="25">
        <f t="shared" si="199"/>
        <v>0</v>
      </c>
      <c r="E332" s="25"/>
      <c r="F332" s="25"/>
      <c r="G332" s="25"/>
      <c r="H332" s="26">
        <f>SUMIFS('ERZ-2017'!$G$9:$G$116,'ERZ-2017'!$Y$9:$Y$116,$B332)+SUMIFS('ERZ-2017'!$H$9:$H$116,'ERZ-2017'!$Y$9:$Y$116,$B332)+SUMIFS('ERZ-2017'!$I$9:$I$116,'ERZ-2017'!$Y$9:$Y$116,$B332)</f>
        <v>0</v>
      </c>
      <c r="I332" s="26">
        <f>SUMIFS('ERZ-2017'!$J$9:$J$116,'ERZ-2017'!$Y$9:$Y$116,$B332)+SUMIFS('ERZ-2017'!$K$9:$K$116,'ERZ-2017'!$Y$9:$Y$116,$B332)+SUMIFS('ERZ-2017'!$L$9:$L$116,'ERZ-2017'!$Y$9:$Y$116,$B332)</f>
        <v>0</v>
      </c>
      <c r="J332" s="27">
        <f t="shared" si="204"/>
        <v>0</v>
      </c>
      <c r="K332" s="30"/>
      <c r="L332" s="25">
        <f t="shared" si="200"/>
        <v>0</v>
      </c>
      <c r="M332" s="45"/>
      <c r="N332" s="45"/>
      <c r="O332" s="45">
        <f t="shared" si="201"/>
        <v>0</v>
      </c>
      <c r="P332" s="26">
        <f>SUMIFS('ERZ-2017'!$R$9:$R$116,'ERZ-2017'!$Y$9:$Y$116,$B332)+SUMIFS('ERZ-2017'!$S$9:$S$116,'ERZ-2017'!$Y$9:$Y$116,$B332)</f>
        <v>0</v>
      </c>
      <c r="Q332" s="26">
        <f>SUMIFS('ERZ-2017'!$T$9:$T$116,'ERZ-2017'!$Y$9:$Y$116,$B332)+SUMIFS('ERZ-2017'!$U$9:$U$116,'ERZ-2017'!$Y$9:$Y$116,$B332)+SUMIFS('ERZ-2017'!$V$9:$V$116,'ERZ-2017'!$Y$9:$Y$116,$B332)</f>
        <v>0</v>
      </c>
      <c r="R332" s="27">
        <f t="shared" si="202"/>
        <v>0</v>
      </c>
      <c r="S332" s="28">
        <f t="shared" si="198"/>
        <v>0</v>
      </c>
    </row>
    <row r="333" spans="1:19" ht="15" x14ac:dyDescent="0.25">
      <c r="A333" s="23">
        <v>47</v>
      </c>
      <c r="B333" s="23">
        <v>1875</v>
      </c>
      <c r="C333" s="24" t="s">
        <v>44</v>
      </c>
      <c r="D333" s="25">
        <f t="shared" si="199"/>
        <v>0</v>
      </c>
      <c r="E333" s="25"/>
      <c r="F333" s="25"/>
      <c r="G333" s="25">
        <f t="shared" si="203"/>
        <v>0</v>
      </c>
      <c r="H333" s="26">
        <f>SUMIFS('ERZ-2017'!$G$9:$G$116,'ERZ-2017'!$Y$9:$Y$116,$B333)+SUMIFS('ERZ-2017'!$H$9:$H$116,'ERZ-2017'!$Y$9:$Y$116,$B333)+SUMIFS('ERZ-2017'!$I$9:$I$116,'ERZ-2017'!$Y$9:$Y$116,$B333)</f>
        <v>0</v>
      </c>
      <c r="I333" s="26">
        <f>SUMIFS('ERZ-2017'!$J$9:$J$116,'ERZ-2017'!$Y$9:$Y$116,$B333)+SUMIFS('ERZ-2017'!$K$9:$K$116,'ERZ-2017'!$Y$9:$Y$116,$B333)+SUMIFS('ERZ-2017'!$L$9:$L$116,'ERZ-2017'!$Y$9:$Y$116,$B333)</f>
        <v>0</v>
      </c>
      <c r="J333" s="27">
        <f t="shared" si="204"/>
        <v>0</v>
      </c>
      <c r="K333" s="30"/>
      <c r="L333" s="25">
        <f t="shared" si="200"/>
        <v>0</v>
      </c>
      <c r="M333" s="25"/>
      <c r="N333" s="25"/>
      <c r="O333" s="25">
        <f t="shared" si="201"/>
        <v>0</v>
      </c>
      <c r="P333" s="26">
        <f>SUMIFS('ERZ-2017'!$R$9:$R$116,'ERZ-2017'!$Y$9:$Y$116,$B333)+SUMIFS('ERZ-2017'!$S$9:$S$116,'ERZ-2017'!$Y$9:$Y$116,$B333)</f>
        <v>0</v>
      </c>
      <c r="Q333" s="26">
        <f>SUMIFS('ERZ-2017'!$T$9:$T$116,'ERZ-2017'!$Y$9:$Y$116,$B333)+SUMIFS('ERZ-2017'!$U$9:$U$116,'ERZ-2017'!$Y$9:$Y$116,$B333)+SUMIFS('ERZ-2017'!$V$9:$V$116,'ERZ-2017'!$Y$9:$Y$116,$B333)</f>
        <v>0</v>
      </c>
      <c r="R333" s="27">
        <f t="shared" si="202"/>
        <v>0</v>
      </c>
      <c r="S333" s="28">
        <f t="shared" si="198"/>
        <v>0</v>
      </c>
    </row>
    <row r="334" spans="1:19" ht="15" x14ac:dyDescent="0.25">
      <c r="A334" s="23" t="s">
        <v>29</v>
      </c>
      <c r="B334" s="23">
        <v>1905</v>
      </c>
      <c r="C334" s="24" t="s">
        <v>30</v>
      </c>
      <c r="D334" s="25">
        <f t="shared" si="199"/>
        <v>0</v>
      </c>
      <c r="E334" s="25"/>
      <c r="F334" s="25"/>
      <c r="G334" s="25">
        <f t="shared" si="203"/>
        <v>0</v>
      </c>
      <c r="H334" s="26">
        <f>SUMIFS('ERZ-2017'!$G$9:$G$116,'ERZ-2017'!$Y$9:$Y$116,$B334)+SUMIFS('ERZ-2017'!$H$9:$H$116,'ERZ-2017'!$Y$9:$Y$116,$B334)+SUMIFS('ERZ-2017'!$I$9:$I$116,'ERZ-2017'!$Y$9:$Y$116,$B334)</f>
        <v>0</v>
      </c>
      <c r="I334" s="26">
        <f>SUMIFS('ERZ-2017'!$J$9:$J$116,'ERZ-2017'!$Y$9:$Y$116,$B334)+SUMIFS('ERZ-2017'!$K$9:$K$116,'ERZ-2017'!$Y$9:$Y$116,$B334)+SUMIFS('ERZ-2017'!$L$9:$L$116,'ERZ-2017'!$Y$9:$Y$116,$B334)</f>
        <v>0</v>
      </c>
      <c r="J334" s="27">
        <f t="shared" si="204"/>
        <v>0</v>
      </c>
      <c r="K334" s="30"/>
      <c r="L334" s="25">
        <f t="shared" si="200"/>
        <v>0</v>
      </c>
      <c r="M334" s="25"/>
      <c r="N334" s="25"/>
      <c r="O334" s="25">
        <f t="shared" si="201"/>
        <v>0</v>
      </c>
      <c r="P334" s="26">
        <f>SUMIFS('ERZ-2017'!$R$9:$R$116,'ERZ-2017'!$Y$9:$Y$116,$B334)+SUMIFS('ERZ-2017'!$S$9:$S$116,'ERZ-2017'!$Y$9:$Y$116,$B334)</f>
        <v>0</v>
      </c>
      <c r="Q334" s="26">
        <f>SUMIFS('ERZ-2017'!$T$9:$T$116,'ERZ-2017'!$Y$9:$Y$116,$B334)+SUMIFS('ERZ-2017'!$U$9:$U$116,'ERZ-2017'!$Y$9:$Y$116,$B334)+SUMIFS('ERZ-2017'!$V$9:$V$116,'ERZ-2017'!$Y$9:$Y$116,$B334)</f>
        <v>0</v>
      </c>
      <c r="R334" s="27">
        <f t="shared" si="202"/>
        <v>0</v>
      </c>
      <c r="S334" s="28">
        <f t="shared" si="198"/>
        <v>0</v>
      </c>
    </row>
    <row r="335" spans="1:19" ht="15" x14ac:dyDescent="0.25">
      <c r="A335" s="23">
        <v>47</v>
      </c>
      <c r="B335" s="23">
        <v>1908</v>
      </c>
      <c r="C335" s="24" t="s">
        <v>45</v>
      </c>
      <c r="D335" s="25">
        <f t="shared" si="199"/>
        <v>0</v>
      </c>
      <c r="E335" s="25"/>
      <c r="F335" s="25"/>
      <c r="G335" s="25">
        <f t="shared" si="203"/>
        <v>0</v>
      </c>
      <c r="H335" s="26">
        <f>SUMIFS('ERZ-2017'!$G$9:$G$116,'ERZ-2017'!$Y$9:$Y$116,$B335)+SUMIFS('ERZ-2017'!$H$9:$H$116,'ERZ-2017'!$Y$9:$Y$116,$B335)+SUMIFS('ERZ-2017'!$I$9:$I$116,'ERZ-2017'!$Y$9:$Y$116,$B335)</f>
        <v>0</v>
      </c>
      <c r="I335" s="26">
        <f>SUMIFS('ERZ-2017'!$J$9:$J$116,'ERZ-2017'!$Y$9:$Y$116,$B335)+SUMIFS('ERZ-2017'!$K$9:$K$116,'ERZ-2017'!$Y$9:$Y$116,$B335)+SUMIFS('ERZ-2017'!$L$9:$L$116,'ERZ-2017'!$Y$9:$Y$116,$B335)</f>
        <v>0</v>
      </c>
      <c r="J335" s="27">
        <f t="shared" si="204"/>
        <v>0</v>
      </c>
      <c r="K335" s="30"/>
      <c r="L335" s="25">
        <f t="shared" si="200"/>
        <v>0</v>
      </c>
      <c r="M335" s="25"/>
      <c r="N335" s="25"/>
      <c r="O335" s="25">
        <f t="shared" si="201"/>
        <v>0</v>
      </c>
      <c r="P335" s="26">
        <f>SUMIFS('ERZ-2017'!$R$9:$R$116,'ERZ-2017'!$Y$9:$Y$116,$B335)+SUMIFS('ERZ-2017'!$S$9:$S$116,'ERZ-2017'!$Y$9:$Y$116,$B335)</f>
        <v>0</v>
      </c>
      <c r="Q335" s="26">
        <f>SUMIFS('ERZ-2017'!$T$9:$T$116,'ERZ-2017'!$Y$9:$Y$116,$B335)+SUMIFS('ERZ-2017'!$U$9:$U$116,'ERZ-2017'!$Y$9:$Y$116,$B335)+SUMIFS('ERZ-2017'!$V$9:$V$116,'ERZ-2017'!$Y$9:$Y$116,$B335)</f>
        <v>0</v>
      </c>
      <c r="R335" s="27">
        <f t="shared" si="202"/>
        <v>0</v>
      </c>
      <c r="S335" s="28">
        <f t="shared" si="198"/>
        <v>0</v>
      </c>
    </row>
    <row r="336" spans="1:19" ht="15" x14ac:dyDescent="0.25">
      <c r="A336" s="23">
        <v>13</v>
      </c>
      <c r="B336" s="23">
        <v>1910</v>
      </c>
      <c r="C336" s="24" t="s">
        <v>32</v>
      </c>
      <c r="D336" s="25">
        <f t="shared" si="199"/>
        <v>0</v>
      </c>
      <c r="E336" s="25"/>
      <c r="F336" s="25"/>
      <c r="G336" s="25">
        <f t="shared" si="203"/>
        <v>0</v>
      </c>
      <c r="H336" s="26">
        <f>SUMIFS('ERZ-2017'!$G$9:$G$116,'ERZ-2017'!$Y$9:$Y$116,$B336)+SUMIFS('ERZ-2017'!$H$9:$H$116,'ERZ-2017'!$Y$9:$Y$116,$B336)+SUMIFS('ERZ-2017'!$I$9:$I$116,'ERZ-2017'!$Y$9:$Y$116,$B336)</f>
        <v>0</v>
      </c>
      <c r="I336" s="26">
        <f>SUMIFS('ERZ-2017'!$J$9:$J$116,'ERZ-2017'!$Y$9:$Y$116,$B336)+SUMIFS('ERZ-2017'!$K$9:$K$116,'ERZ-2017'!$Y$9:$Y$116,$B336)+SUMIFS('ERZ-2017'!$L$9:$L$116,'ERZ-2017'!$Y$9:$Y$116,$B336)</f>
        <v>0</v>
      </c>
      <c r="J336" s="27">
        <f t="shared" si="204"/>
        <v>0</v>
      </c>
      <c r="K336" s="30"/>
      <c r="L336" s="25">
        <f t="shared" si="200"/>
        <v>0</v>
      </c>
      <c r="M336" s="25"/>
      <c r="N336" s="25"/>
      <c r="O336" s="25">
        <f t="shared" si="201"/>
        <v>0</v>
      </c>
      <c r="P336" s="26">
        <f>SUMIFS('ERZ-2017'!$R$9:$R$116,'ERZ-2017'!$Y$9:$Y$116,$B336)+SUMIFS('ERZ-2017'!$S$9:$S$116,'ERZ-2017'!$Y$9:$Y$116,$B336)</f>
        <v>0</v>
      </c>
      <c r="Q336" s="26">
        <f>SUMIFS('ERZ-2017'!$T$9:$T$116,'ERZ-2017'!$Y$9:$Y$116,$B336)+SUMIFS('ERZ-2017'!$U$9:$U$116,'ERZ-2017'!$Y$9:$Y$116,$B336)+SUMIFS('ERZ-2017'!$V$9:$V$116,'ERZ-2017'!$Y$9:$Y$116,$B336)</f>
        <v>0</v>
      </c>
      <c r="R336" s="27">
        <f t="shared" si="202"/>
        <v>0</v>
      </c>
      <c r="S336" s="28">
        <f t="shared" si="198"/>
        <v>0</v>
      </c>
    </row>
    <row r="337" spans="1:19" ht="15" x14ac:dyDescent="0.25">
      <c r="A337" s="23">
        <v>8</v>
      </c>
      <c r="B337" s="23">
        <v>1915</v>
      </c>
      <c r="C337" s="24" t="s">
        <v>46</v>
      </c>
      <c r="D337" s="25">
        <f t="shared" si="199"/>
        <v>6172597.9999999991</v>
      </c>
      <c r="E337" s="25"/>
      <c r="F337" s="25"/>
      <c r="G337" s="25">
        <f t="shared" si="203"/>
        <v>6172597.9999999991</v>
      </c>
      <c r="H337" s="26">
        <f>SUMIFS('ERZ-2017'!$G$9:$G$116,'ERZ-2017'!$Y$9:$Y$116,$B337)+SUMIFS('ERZ-2017'!$H$9:$H$116,'ERZ-2017'!$Y$9:$Y$116,$B337)+SUMIFS('ERZ-2017'!$I$9:$I$116,'ERZ-2017'!$Y$9:$Y$116,$B337)</f>
        <v>65768.649999999994</v>
      </c>
      <c r="I337" s="26">
        <f>SUMIFS('ERZ-2017'!$J$9:$J$116,'ERZ-2017'!$Y$9:$Y$116,$B337)+SUMIFS('ERZ-2017'!$K$9:$K$116,'ERZ-2017'!$Y$9:$Y$116,$B337)+SUMIFS('ERZ-2017'!$L$9:$L$116,'ERZ-2017'!$Y$9:$Y$116,$B337)</f>
        <v>-675562.66</v>
      </c>
      <c r="J337" s="27">
        <f t="shared" si="204"/>
        <v>5562803.9899999993</v>
      </c>
      <c r="K337" s="30"/>
      <c r="L337" s="25">
        <f t="shared" si="200"/>
        <v>-3612415.6300000008</v>
      </c>
      <c r="M337" s="25"/>
      <c r="N337" s="25"/>
      <c r="O337" s="25">
        <f t="shared" si="201"/>
        <v>-3612415.6300000008</v>
      </c>
      <c r="P337" s="26">
        <f>SUMIFS('ERZ-2017'!$R$9:$R$116,'ERZ-2017'!$Y$9:$Y$116,$B337)+SUMIFS('ERZ-2017'!$S$9:$S$116,'ERZ-2017'!$Y$9:$Y$116,$B337)</f>
        <v>-569689.74</v>
      </c>
      <c r="Q337" s="26">
        <f>SUMIFS('ERZ-2017'!$T$9:$T$116,'ERZ-2017'!$Y$9:$Y$116,$B337)+SUMIFS('ERZ-2017'!$U$9:$U$116,'ERZ-2017'!$Y$9:$Y$116,$B337)+SUMIFS('ERZ-2017'!$V$9:$V$116,'ERZ-2017'!$Y$9:$Y$116,$B337)</f>
        <v>675562.66</v>
      </c>
      <c r="R337" s="27">
        <f t="shared" si="202"/>
        <v>-3506542.7100000009</v>
      </c>
      <c r="S337" s="28">
        <f t="shared" si="198"/>
        <v>2056261.2799999984</v>
      </c>
    </row>
    <row r="338" spans="1:19" ht="15" x14ac:dyDescent="0.25">
      <c r="A338" s="23">
        <v>10</v>
      </c>
      <c r="B338" s="23">
        <v>1920</v>
      </c>
      <c r="C338" s="24" t="s">
        <v>47</v>
      </c>
      <c r="D338" s="25">
        <f t="shared" si="199"/>
        <v>5700973.0099999979</v>
      </c>
      <c r="E338" s="25"/>
      <c r="F338" s="25"/>
      <c r="G338" s="25">
        <f t="shared" si="203"/>
        <v>5700973.0099999979</v>
      </c>
      <c r="H338" s="26">
        <f>SUMIFS('ERZ-2017'!$G$9:$G$116,'ERZ-2017'!$Y$9:$Y$116,$B338)+SUMIFS('ERZ-2017'!$H$9:$H$116,'ERZ-2017'!$Y$9:$Y$116,$B338)+SUMIFS('ERZ-2017'!$I$9:$I$116,'ERZ-2017'!$Y$9:$Y$116,$B338)</f>
        <v>9485.59</v>
      </c>
      <c r="I338" s="26">
        <f>SUMIFS('ERZ-2017'!$J$9:$J$116,'ERZ-2017'!$Y$9:$Y$116,$B338)+SUMIFS('ERZ-2017'!$K$9:$K$116,'ERZ-2017'!$Y$9:$Y$116,$B338)+SUMIFS('ERZ-2017'!$L$9:$L$116,'ERZ-2017'!$Y$9:$Y$116,$B338)</f>
        <v>-1645158.59</v>
      </c>
      <c r="J338" s="27">
        <f t="shared" si="204"/>
        <v>4065300.0099999979</v>
      </c>
      <c r="K338" s="30"/>
      <c r="L338" s="25">
        <f t="shared" si="200"/>
        <v>-3556797.3499999992</v>
      </c>
      <c r="M338" s="25"/>
      <c r="N338" s="25"/>
      <c r="O338" s="25">
        <f t="shared" si="201"/>
        <v>-3556797.3499999992</v>
      </c>
      <c r="P338" s="26">
        <f>SUMIFS('ERZ-2017'!$R$9:$R$116,'ERZ-2017'!$Y$9:$Y$116,$B338)+SUMIFS('ERZ-2017'!$S$9:$S$116,'ERZ-2017'!$Y$9:$Y$116,$B338)</f>
        <v>-893400.46000000008</v>
      </c>
      <c r="Q338" s="26">
        <f>SUMIFS('ERZ-2017'!$T$9:$T$116,'ERZ-2017'!$Y$9:$Y$116,$B338)+SUMIFS('ERZ-2017'!$U$9:$U$116,'ERZ-2017'!$Y$9:$Y$116,$B338)+SUMIFS('ERZ-2017'!$V$9:$V$116,'ERZ-2017'!$Y$9:$Y$116,$B338)</f>
        <v>1645158.59</v>
      </c>
      <c r="R338" s="27">
        <f t="shared" si="202"/>
        <v>-2805039.2199999997</v>
      </c>
      <c r="S338" s="28">
        <f t="shared" si="198"/>
        <v>1260260.7899999982</v>
      </c>
    </row>
    <row r="339" spans="1:19" ht="15" x14ac:dyDescent="0.25">
      <c r="A339" s="23">
        <v>10</v>
      </c>
      <c r="B339" s="23">
        <v>1930</v>
      </c>
      <c r="C339" s="24" t="s">
        <v>48</v>
      </c>
      <c r="D339" s="25">
        <f t="shared" si="199"/>
        <v>15050892.24</v>
      </c>
      <c r="E339" s="25"/>
      <c r="F339" s="25"/>
      <c r="G339" s="25">
        <f t="shared" si="203"/>
        <v>15050892.24</v>
      </c>
      <c r="H339" s="26">
        <f>SUMIFS('ERZ-2017'!$G$9:$G$116,'ERZ-2017'!$Y$9:$Y$116,$B339)+SUMIFS('ERZ-2017'!$H$9:$H$116,'ERZ-2017'!$Y$9:$Y$116,$B339)+SUMIFS('ERZ-2017'!$I$9:$I$116,'ERZ-2017'!$Y$9:$Y$116,$B339)</f>
        <v>731653.17999999993</v>
      </c>
      <c r="I339" s="26">
        <f>SUMIFS('ERZ-2017'!$J$9:$J$116,'ERZ-2017'!$Y$9:$Y$116,$B339)+SUMIFS('ERZ-2017'!$K$9:$K$116,'ERZ-2017'!$Y$9:$Y$116,$B339)+SUMIFS('ERZ-2017'!$L$9:$L$116,'ERZ-2017'!$Y$9:$Y$116,$B339)</f>
        <v>-278321.32999999996</v>
      </c>
      <c r="J339" s="27">
        <f t="shared" si="204"/>
        <v>15504224.09</v>
      </c>
      <c r="K339" s="30"/>
      <c r="L339" s="25">
        <f t="shared" si="200"/>
        <v>-7584990.0799999991</v>
      </c>
      <c r="M339" s="25"/>
      <c r="N339" s="25"/>
      <c r="O339" s="25">
        <f t="shared" si="201"/>
        <v>-7584990.0799999991</v>
      </c>
      <c r="P339" s="26">
        <f>SUMIFS('ERZ-2017'!$R$9:$R$116,'ERZ-2017'!$Y$9:$Y$116,$B339)+SUMIFS('ERZ-2017'!$S$9:$S$116,'ERZ-2017'!$Y$9:$Y$116,$B339)</f>
        <v>-1462831.67</v>
      </c>
      <c r="Q339" s="26">
        <f>SUMIFS('ERZ-2017'!$T$9:$T$116,'ERZ-2017'!$Y$9:$Y$116,$B339)+SUMIFS('ERZ-2017'!$U$9:$U$116,'ERZ-2017'!$Y$9:$Y$116,$B339)+SUMIFS('ERZ-2017'!$V$9:$V$116,'ERZ-2017'!$Y$9:$Y$116,$B339)</f>
        <v>195617.3</v>
      </c>
      <c r="R339" s="27">
        <f t="shared" si="202"/>
        <v>-8852204.4499999993</v>
      </c>
      <c r="S339" s="28">
        <f t="shared" si="198"/>
        <v>6652019.6400000006</v>
      </c>
    </row>
    <row r="340" spans="1:19" ht="15" x14ac:dyDescent="0.25">
      <c r="A340" s="23">
        <v>8</v>
      </c>
      <c r="B340" s="23">
        <v>1935</v>
      </c>
      <c r="C340" s="24" t="s">
        <v>49</v>
      </c>
      <c r="D340" s="25">
        <f t="shared" si="199"/>
        <v>0</v>
      </c>
      <c r="E340" s="25"/>
      <c r="F340" s="25"/>
      <c r="G340" s="25">
        <f t="shared" si="203"/>
        <v>0</v>
      </c>
      <c r="H340" s="26">
        <f>SUMIFS('ERZ-2017'!$G$9:$G$116,'ERZ-2017'!$Y$9:$Y$116,$B340)+SUMIFS('ERZ-2017'!$H$9:$H$116,'ERZ-2017'!$Y$9:$Y$116,$B340)+SUMIFS('ERZ-2017'!$I$9:$I$116,'ERZ-2017'!$Y$9:$Y$116,$B340)</f>
        <v>0</v>
      </c>
      <c r="I340" s="26">
        <f>SUMIFS('ERZ-2017'!$J$9:$J$116,'ERZ-2017'!$Y$9:$Y$116,$B340)+SUMIFS('ERZ-2017'!$K$9:$K$116,'ERZ-2017'!$Y$9:$Y$116,$B340)+SUMIFS('ERZ-2017'!$L$9:$L$116,'ERZ-2017'!$Y$9:$Y$116,$B340)</f>
        <v>0</v>
      </c>
      <c r="J340" s="27">
        <f t="shared" si="204"/>
        <v>0</v>
      </c>
      <c r="K340" s="30"/>
      <c r="L340" s="25">
        <f t="shared" si="200"/>
        <v>0</v>
      </c>
      <c r="M340" s="25"/>
      <c r="N340" s="25"/>
      <c r="O340" s="25">
        <f t="shared" si="201"/>
        <v>0</v>
      </c>
      <c r="P340" s="26">
        <f>SUMIFS('ERZ-2017'!$R$9:$R$116,'ERZ-2017'!$Y$9:$Y$116,$B340)+SUMIFS('ERZ-2017'!$S$9:$S$116,'ERZ-2017'!$Y$9:$Y$116,$B340)</f>
        <v>0</v>
      </c>
      <c r="Q340" s="26">
        <f>SUMIFS('ERZ-2017'!$T$9:$T$116,'ERZ-2017'!$Y$9:$Y$116,$B340)+SUMIFS('ERZ-2017'!$U$9:$U$116,'ERZ-2017'!$Y$9:$Y$116,$B340)+SUMIFS('ERZ-2017'!$V$9:$V$116,'ERZ-2017'!$Y$9:$Y$116,$B340)</f>
        <v>0</v>
      </c>
      <c r="R340" s="27">
        <f t="shared" si="202"/>
        <v>0</v>
      </c>
      <c r="S340" s="28">
        <f t="shared" si="198"/>
        <v>0</v>
      </c>
    </row>
    <row r="341" spans="1:19" ht="15" x14ac:dyDescent="0.25">
      <c r="A341" s="23">
        <v>8</v>
      </c>
      <c r="B341" s="23">
        <v>1940</v>
      </c>
      <c r="C341" s="24" t="s">
        <v>50</v>
      </c>
      <c r="D341" s="25">
        <f t="shared" si="199"/>
        <v>2001594.9500000004</v>
      </c>
      <c r="E341" s="25"/>
      <c r="F341" s="25"/>
      <c r="G341" s="25">
        <f t="shared" si="203"/>
        <v>2001594.9500000004</v>
      </c>
      <c r="H341" s="26">
        <f>SUMIFS('ERZ-2017'!$G$9:$G$116,'ERZ-2017'!$Y$9:$Y$116,$B341)+SUMIFS('ERZ-2017'!$H$9:$H$116,'ERZ-2017'!$Y$9:$Y$116,$B341)+SUMIFS('ERZ-2017'!$I$9:$I$116,'ERZ-2017'!$Y$9:$Y$116,$B341)</f>
        <v>132883.75</v>
      </c>
      <c r="I341" s="26">
        <f>SUMIFS('ERZ-2017'!$J$9:$J$116,'ERZ-2017'!$Y$9:$Y$116,$B341)+SUMIFS('ERZ-2017'!$K$9:$K$116,'ERZ-2017'!$Y$9:$Y$116,$B341)+SUMIFS('ERZ-2017'!$L$9:$L$116,'ERZ-2017'!$Y$9:$Y$116,$B341)</f>
        <v>-124396.1</v>
      </c>
      <c r="J341" s="27">
        <f t="shared" si="204"/>
        <v>2010082.6</v>
      </c>
      <c r="K341" s="30"/>
      <c r="L341" s="25">
        <f t="shared" si="200"/>
        <v>-982853.18000000017</v>
      </c>
      <c r="M341" s="25"/>
      <c r="N341" s="25"/>
      <c r="O341" s="25">
        <f t="shared" si="201"/>
        <v>-982853.18000000017</v>
      </c>
      <c r="P341" s="26">
        <f>SUMIFS('ERZ-2017'!$R$9:$R$116,'ERZ-2017'!$Y$9:$Y$116,$B341)+SUMIFS('ERZ-2017'!$S$9:$S$116,'ERZ-2017'!$Y$9:$Y$116,$B341)</f>
        <v>-202372.11</v>
      </c>
      <c r="Q341" s="26">
        <f>SUMIFS('ERZ-2017'!$T$9:$T$116,'ERZ-2017'!$Y$9:$Y$116,$B341)+SUMIFS('ERZ-2017'!$U$9:$U$116,'ERZ-2017'!$Y$9:$Y$116,$B341)+SUMIFS('ERZ-2017'!$V$9:$V$116,'ERZ-2017'!$Y$9:$Y$116,$B341)</f>
        <v>124396.1</v>
      </c>
      <c r="R341" s="27">
        <f t="shared" si="202"/>
        <v>-1060829.19</v>
      </c>
      <c r="S341" s="28">
        <f t="shared" si="198"/>
        <v>949253.41000000015</v>
      </c>
    </row>
    <row r="342" spans="1:19" ht="15" x14ac:dyDescent="0.25">
      <c r="A342" s="23">
        <v>8</v>
      </c>
      <c r="B342" s="23">
        <v>1945</v>
      </c>
      <c r="C342" s="24" t="s">
        <v>51</v>
      </c>
      <c r="D342" s="25">
        <f t="shared" si="199"/>
        <v>0</v>
      </c>
      <c r="E342" s="25"/>
      <c r="F342" s="25"/>
      <c r="G342" s="25">
        <f t="shared" si="203"/>
        <v>0</v>
      </c>
      <c r="H342" s="26">
        <f>SUMIFS('ERZ-2017'!$G$9:$G$116,'ERZ-2017'!$Y$9:$Y$116,$B342)+SUMIFS('ERZ-2017'!$H$9:$H$116,'ERZ-2017'!$Y$9:$Y$116,$B342)+SUMIFS('ERZ-2017'!$I$9:$I$116,'ERZ-2017'!$Y$9:$Y$116,$B342)</f>
        <v>0</v>
      </c>
      <c r="I342" s="26">
        <f>SUMIFS('ERZ-2017'!$J$9:$J$116,'ERZ-2017'!$Y$9:$Y$116,$B342)+SUMIFS('ERZ-2017'!$K$9:$K$116,'ERZ-2017'!$Y$9:$Y$116,$B342)+SUMIFS('ERZ-2017'!$L$9:$L$116,'ERZ-2017'!$Y$9:$Y$116,$B342)</f>
        <v>0</v>
      </c>
      <c r="J342" s="27">
        <f t="shared" si="204"/>
        <v>0</v>
      </c>
      <c r="K342" s="30"/>
      <c r="L342" s="25">
        <f t="shared" si="200"/>
        <v>0</v>
      </c>
      <c r="M342" s="25"/>
      <c r="N342" s="25"/>
      <c r="O342" s="25">
        <f t="shared" si="201"/>
        <v>0</v>
      </c>
      <c r="P342" s="26">
        <f>SUMIFS('ERZ-2017'!$R$9:$R$116,'ERZ-2017'!$Y$9:$Y$116,$B342)+SUMIFS('ERZ-2017'!$S$9:$S$116,'ERZ-2017'!$Y$9:$Y$116,$B342)</f>
        <v>0</v>
      </c>
      <c r="Q342" s="26">
        <f>SUMIFS('ERZ-2017'!$T$9:$T$116,'ERZ-2017'!$Y$9:$Y$116,$B342)+SUMIFS('ERZ-2017'!$U$9:$U$116,'ERZ-2017'!$Y$9:$Y$116,$B342)+SUMIFS('ERZ-2017'!$V$9:$V$116,'ERZ-2017'!$Y$9:$Y$116,$B342)</f>
        <v>0</v>
      </c>
      <c r="R342" s="27">
        <f t="shared" si="202"/>
        <v>0</v>
      </c>
      <c r="S342" s="28">
        <f t="shared" si="198"/>
        <v>0</v>
      </c>
    </row>
    <row r="343" spans="1:19" ht="15" x14ac:dyDescent="0.25">
      <c r="A343" s="23">
        <v>8</v>
      </c>
      <c r="B343" s="23">
        <v>1950</v>
      </c>
      <c r="C343" s="24" t="s">
        <v>52</v>
      </c>
      <c r="D343" s="25">
        <f t="shared" si="199"/>
        <v>0</v>
      </c>
      <c r="E343" s="25"/>
      <c r="F343" s="25"/>
      <c r="G343" s="25">
        <f t="shared" si="203"/>
        <v>0</v>
      </c>
      <c r="H343" s="26">
        <f>SUMIFS('ERZ-2017'!$G$9:$G$116,'ERZ-2017'!$Y$9:$Y$116,$B343)+SUMIFS('ERZ-2017'!$H$9:$H$116,'ERZ-2017'!$Y$9:$Y$116,$B343)+SUMIFS('ERZ-2017'!$I$9:$I$116,'ERZ-2017'!$Y$9:$Y$116,$B343)</f>
        <v>0</v>
      </c>
      <c r="I343" s="26">
        <f>SUMIFS('ERZ-2017'!$J$9:$J$116,'ERZ-2017'!$Y$9:$Y$116,$B343)+SUMIFS('ERZ-2017'!$K$9:$K$116,'ERZ-2017'!$Y$9:$Y$116,$B343)+SUMIFS('ERZ-2017'!$L$9:$L$116,'ERZ-2017'!$Y$9:$Y$116,$B343)</f>
        <v>0</v>
      </c>
      <c r="J343" s="27">
        <f t="shared" si="204"/>
        <v>0</v>
      </c>
      <c r="K343" s="30"/>
      <c r="L343" s="25">
        <f t="shared" si="200"/>
        <v>0</v>
      </c>
      <c r="M343" s="25"/>
      <c r="N343" s="25"/>
      <c r="O343" s="25">
        <f t="shared" si="201"/>
        <v>0</v>
      </c>
      <c r="P343" s="26">
        <f>SUMIFS('ERZ-2017'!$R$9:$R$116,'ERZ-2017'!$Y$9:$Y$116,$B343)+SUMIFS('ERZ-2017'!$S$9:$S$116,'ERZ-2017'!$Y$9:$Y$116,$B343)</f>
        <v>0</v>
      </c>
      <c r="Q343" s="26">
        <f>SUMIFS('ERZ-2017'!$T$9:$T$116,'ERZ-2017'!$Y$9:$Y$116,$B343)+SUMIFS('ERZ-2017'!$U$9:$U$116,'ERZ-2017'!$Y$9:$Y$116,$B343)+SUMIFS('ERZ-2017'!$V$9:$V$116,'ERZ-2017'!$Y$9:$Y$116,$B343)</f>
        <v>0</v>
      </c>
      <c r="R343" s="27">
        <f t="shared" si="202"/>
        <v>0</v>
      </c>
      <c r="S343" s="28">
        <f t="shared" si="198"/>
        <v>0</v>
      </c>
    </row>
    <row r="344" spans="1:19" ht="15" x14ac:dyDescent="0.25">
      <c r="A344" s="23">
        <v>8</v>
      </c>
      <c r="B344" s="23">
        <v>1955</v>
      </c>
      <c r="C344" s="24" t="s">
        <v>53</v>
      </c>
      <c r="D344" s="25">
        <f t="shared" si="199"/>
        <v>0</v>
      </c>
      <c r="E344" s="25"/>
      <c r="F344" s="25"/>
      <c r="G344" s="25">
        <f t="shared" si="203"/>
        <v>0</v>
      </c>
      <c r="H344" s="26">
        <f>SUMIFS('ERZ-2017'!$G$9:$G$116,'ERZ-2017'!$Y$9:$Y$116,$B344)+SUMIFS('ERZ-2017'!$H$9:$H$116,'ERZ-2017'!$Y$9:$Y$116,$B344)+SUMIFS('ERZ-2017'!$I$9:$I$116,'ERZ-2017'!$Y$9:$Y$116,$B344)</f>
        <v>0</v>
      </c>
      <c r="I344" s="26">
        <f>SUMIFS('ERZ-2017'!$J$9:$J$116,'ERZ-2017'!$Y$9:$Y$116,$B344)+SUMIFS('ERZ-2017'!$K$9:$K$116,'ERZ-2017'!$Y$9:$Y$116,$B344)+SUMIFS('ERZ-2017'!$L$9:$L$116,'ERZ-2017'!$Y$9:$Y$116,$B344)</f>
        <v>0</v>
      </c>
      <c r="J344" s="27">
        <f t="shared" si="204"/>
        <v>0</v>
      </c>
      <c r="K344" s="30"/>
      <c r="L344" s="25">
        <f t="shared" si="200"/>
        <v>0</v>
      </c>
      <c r="M344" s="25"/>
      <c r="N344" s="25"/>
      <c r="O344" s="25">
        <f t="shared" si="201"/>
        <v>0</v>
      </c>
      <c r="P344" s="26">
        <f>SUMIFS('ERZ-2017'!$R$9:$R$116,'ERZ-2017'!$Y$9:$Y$116,$B344)+SUMIFS('ERZ-2017'!$S$9:$S$116,'ERZ-2017'!$Y$9:$Y$116,$B344)</f>
        <v>0</v>
      </c>
      <c r="Q344" s="26">
        <f>SUMIFS('ERZ-2017'!$T$9:$T$116,'ERZ-2017'!$Y$9:$Y$116,$B344)+SUMIFS('ERZ-2017'!$U$9:$U$116,'ERZ-2017'!$Y$9:$Y$116,$B344)+SUMIFS('ERZ-2017'!$V$9:$V$116,'ERZ-2017'!$Y$9:$Y$116,$B344)</f>
        <v>0</v>
      </c>
      <c r="R344" s="27">
        <f t="shared" si="202"/>
        <v>0</v>
      </c>
      <c r="S344" s="28">
        <f t="shared" si="198"/>
        <v>0</v>
      </c>
    </row>
    <row r="345" spans="1:19" ht="15" x14ac:dyDescent="0.25">
      <c r="A345" s="23">
        <v>8</v>
      </c>
      <c r="B345" s="23">
        <v>1960</v>
      </c>
      <c r="C345" s="24" t="s">
        <v>54</v>
      </c>
      <c r="D345" s="25">
        <f t="shared" si="199"/>
        <v>0</v>
      </c>
      <c r="E345" s="25"/>
      <c r="F345" s="25"/>
      <c r="G345" s="25">
        <f t="shared" si="203"/>
        <v>0</v>
      </c>
      <c r="H345" s="26">
        <f>SUMIFS('ERZ-2017'!$G$9:$G$116,'ERZ-2017'!$Y$9:$Y$116,$B345)+SUMIFS('ERZ-2017'!$H$9:$H$116,'ERZ-2017'!$Y$9:$Y$116,$B345)+SUMIFS('ERZ-2017'!$I$9:$I$116,'ERZ-2017'!$Y$9:$Y$116,$B345)</f>
        <v>0</v>
      </c>
      <c r="I345" s="26">
        <f>SUMIFS('ERZ-2017'!$J$9:$J$116,'ERZ-2017'!$Y$9:$Y$116,$B345)+SUMIFS('ERZ-2017'!$K$9:$K$116,'ERZ-2017'!$Y$9:$Y$116,$B345)+SUMIFS('ERZ-2017'!$L$9:$L$116,'ERZ-2017'!$Y$9:$Y$116,$B345)</f>
        <v>0</v>
      </c>
      <c r="J345" s="27">
        <f t="shared" si="204"/>
        <v>0</v>
      </c>
      <c r="K345" s="30"/>
      <c r="L345" s="25">
        <f t="shared" si="200"/>
        <v>0</v>
      </c>
      <c r="M345" s="25"/>
      <c r="N345" s="25"/>
      <c r="O345" s="25">
        <f t="shared" si="201"/>
        <v>0</v>
      </c>
      <c r="P345" s="26">
        <f>SUMIFS('ERZ-2017'!$R$9:$R$116,'ERZ-2017'!$Y$9:$Y$116,$B345)+SUMIFS('ERZ-2017'!$S$9:$S$116,'ERZ-2017'!$Y$9:$Y$116,$B345)</f>
        <v>0</v>
      </c>
      <c r="Q345" s="26">
        <f>SUMIFS('ERZ-2017'!$T$9:$T$116,'ERZ-2017'!$Y$9:$Y$116,$B345)+SUMIFS('ERZ-2017'!$U$9:$U$116,'ERZ-2017'!$Y$9:$Y$116,$B345)+SUMIFS('ERZ-2017'!$V$9:$V$116,'ERZ-2017'!$Y$9:$Y$116,$B345)</f>
        <v>0</v>
      </c>
      <c r="R345" s="27">
        <f t="shared" si="202"/>
        <v>0</v>
      </c>
      <c r="S345" s="28">
        <f t="shared" si="198"/>
        <v>0</v>
      </c>
    </row>
    <row r="346" spans="1:19" ht="25.5" x14ac:dyDescent="0.25">
      <c r="A346" s="1">
        <v>47</v>
      </c>
      <c r="B346" s="23">
        <v>1970</v>
      </c>
      <c r="C346" s="24" t="s">
        <v>55</v>
      </c>
      <c r="D346" s="25">
        <f t="shared" si="199"/>
        <v>0</v>
      </c>
      <c r="E346" s="25"/>
      <c r="F346" s="25"/>
      <c r="G346" s="25">
        <f t="shared" si="203"/>
        <v>0</v>
      </c>
      <c r="H346" s="26">
        <f>SUMIFS('ERZ-2017'!$G$9:$G$116,'ERZ-2017'!$Y$9:$Y$116,$B346)+SUMIFS('ERZ-2017'!$H$9:$H$116,'ERZ-2017'!$Y$9:$Y$116,$B346)+SUMIFS('ERZ-2017'!$I$9:$I$116,'ERZ-2017'!$Y$9:$Y$116,$B346)</f>
        <v>0</v>
      </c>
      <c r="I346" s="26">
        <f>SUMIFS('ERZ-2017'!$J$9:$J$116,'ERZ-2017'!$Y$9:$Y$116,$B346)+SUMIFS('ERZ-2017'!$K$9:$K$116,'ERZ-2017'!$Y$9:$Y$116,$B346)+SUMIFS('ERZ-2017'!$L$9:$L$116,'ERZ-2017'!$Y$9:$Y$116,$B346)</f>
        <v>0</v>
      </c>
      <c r="J346" s="27">
        <f t="shared" si="204"/>
        <v>0</v>
      </c>
      <c r="K346" s="30"/>
      <c r="L346" s="25">
        <f t="shared" si="200"/>
        <v>0</v>
      </c>
      <c r="M346" s="25"/>
      <c r="N346" s="25"/>
      <c r="O346" s="25">
        <f t="shared" si="201"/>
        <v>0</v>
      </c>
      <c r="P346" s="26">
        <f>SUMIFS('ERZ-2017'!$R$9:$R$116,'ERZ-2017'!$Y$9:$Y$116,$B346)+SUMIFS('ERZ-2017'!$S$9:$S$116,'ERZ-2017'!$Y$9:$Y$116,$B346)</f>
        <v>0</v>
      </c>
      <c r="Q346" s="26">
        <f>SUMIFS('ERZ-2017'!$T$9:$T$116,'ERZ-2017'!$Y$9:$Y$116,$B346)+SUMIFS('ERZ-2017'!$U$9:$U$116,'ERZ-2017'!$Y$9:$Y$116,$B346)+SUMIFS('ERZ-2017'!$V$9:$V$116,'ERZ-2017'!$Y$9:$Y$116,$B346)</f>
        <v>0</v>
      </c>
      <c r="R346" s="27">
        <f t="shared" si="202"/>
        <v>0</v>
      </c>
      <c r="S346" s="28">
        <f t="shared" si="198"/>
        <v>0</v>
      </c>
    </row>
    <row r="347" spans="1:19" ht="25.5" x14ac:dyDescent="0.25">
      <c r="A347" s="23">
        <v>47</v>
      </c>
      <c r="B347" s="23">
        <v>1975</v>
      </c>
      <c r="C347" s="24" t="s">
        <v>56</v>
      </c>
      <c r="D347" s="25">
        <f t="shared" si="199"/>
        <v>0</v>
      </c>
      <c r="E347" s="25"/>
      <c r="F347" s="25"/>
      <c r="G347" s="25">
        <f t="shared" si="203"/>
        <v>0</v>
      </c>
      <c r="H347" s="26">
        <f>SUMIFS('ERZ-2017'!$G$9:$G$116,'ERZ-2017'!$Y$9:$Y$116,$B347)+SUMIFS('ERZ-2017'!$H$9:$H$116,'ERZ-2017'!$Y$9:$Y$116,$B347)+SUMIFS('ERZ-2017'!$I$9:$I$116,'ERZ-2017'!$Y$9:$Y$116,$B347)</f>
        <v>0</v>
      </c>
      <c r="I347" s="26">
        <f>SUMIFS('ERZ-2017'!$J$9:$J$116,'ERZ-2017'!$Y$9:$Y$116,$B347)+SUMIFS('ERZ-2017'!$K$9:$K$116,'ERZ-2017'!$Y$9:$Y$116,$B347)+SUMIFS('ERZ-2017'!$L$9:$L$116,'ERZ-2017'!$Y$9:$Y$116,$B347)</f>
        <v>0</v>
      </c>
      <c r="J347" s="27">
        <f t="shared" si="204"/>
        <v>0</v>
      </c>
      <c r="K347" s="30"/>
      <c r="L347" s="25">
        <f t="shared" si="200"/>
        <v>0</v>
      </c>
      <c r="M347" s="25"/>
      <c r="N347" s="25"/>
      <c r="O347" s="25">
        <f t="shared" si="201"/>
        <v>0</v>
      </c>
      <c r="P347" s="26">
        <f>SUMIFS('ERZ-2017'!$R$9:$R$116,'ERZ-2017'!$Y$9:$Y$116,$B347)+SUMIFS('ERZ-2017'!$S$9:$S$116,'ERZ-2017'!$Y$9:$Y$116,$B347)</f>
        <v>0</v>
      </c>
      <c r="Q347" s="26">
        <f>SUMIFS('ERZ-2017'!$T$9:$T$116,'ERZ-2017'!$Y$9:$Y$116,$B347)+SUMIFS('ERZ-2017'!$U$9:$U$116,'ERZ-2017'!$Y$9:$Y$116,$B347)+SUMIFS('ERZ-2017'!$V$9:$V$116,'ERZ-2017'!$Y$9:$Y$116,$B347)</f>
        <v>0</v>
      </c>
      <c r="R347" s="27">
        <f t="shared" si="202"/>
        <v>0</v>
      </c>
      <c r="S347" s="28">
        <f t="shared" si="198"/>
        <v>0</v>
      </c>
    </row>
    <row r="348" spans="1:19" ht="15" x14ac:dyDescent="0.25">
      <c r="A348" s="23">
        <v>47</v>
      </c>
      <c r="B348" s="23">
        <v>1980</v>
      </c>
      <c r="C348" s="24" t="s">
        <v>57</v>
      </c>
      <c r="D348" s="25">
        <f t="shared" si="199"/>
        <v>10372683.530000001</v>
      </c>
      <c r="E348" s="25"/>
      <c r="F348" s="25"/>
      <c r="G348" s="25">
        <f t="shared" si="203"/>
        <v>10372683.530000001</v>
      </c>
      <c r="H348" s="26">
        <f>SUMIFS('ERZ-2017'!$G$9:$G$116,'ERZ-2017'!$Y$9:$Y$116,$B348)+SUMIFS('ERZ-2017'!$H$9:$H$116,'ERZ-2017'!$Y$9:$Y$116,$B348)+SUMIFS('ERZ-2017'!$I$9:$I$116,'ERZ-2017'!$Y$9:$Y$116,$B348)</f>
        <v>1521973.16</v>
      </c>
      <c r="I348" s="26">
        <f>SUMIFS('ERZ-2017'!$J$9:$J$116,'ERZ-2017'!$Y$9:$Y$116,$B348)+SUMIFS('ERZ-2017'!$K$9:$K$116,'ERZ-2017'!$Y$9:$Y$116,$B348)+SUMIFS('ERZ-2017'!$L$9:$L$116,'ERZ-2017'!$Y$9:$Y$116,$B348)</f>
        <v>0</v>
      </c>
      <c r="J348" s="27">
        <f t="shared" si="204"/>
        <v>11894656.690000001</v>
      </c>
      <c r="K348" s="30"/>
      <c r="L348" s="25">
        <f t="shared" si="200"/>
        <v>-3718917.649999999</v>
      </c>
      <c r="M348" s="25"/>
      <c r="N348" s="25"/>
      <c r="O348" s="25">
        <f t="shared" si="201"/>
        <v>-3718917.649999999</v>
      </c>
      <c r="P348" s="26">
        <f>SUMIFS('ERZ-2017'!$R$9:$R$116,'ERZ-2017'!$Y$9:$Y$116,$B348)+SUMIFS('ERZ-2017'!$S$9:$S$116,'ERZ-2017'!$Y$9:$Y$116,$B348)</f>
        <v>-1110183.8600000001</v>
      </c>
      <c r="Q348" s="26">
        <f>SUMIFS('ERZ-2017'!$T$9:$T$116,'ERZ-2017'!$Y$9:$Y$116,$B348)+SUMIFS('ERZ-2017'!$U$9:$U$116,'ERZ-2017'!$Y$9:$Y$116,$B348)+SUMIFS('ERZ-2017'!$V$9:$V$116,'ERZ-2017'!$Y$9:$Y$116,$B348)</f>
        <v>0</v>
      </c>
      <c r="R348" s="27">
        <f t="shared" si="202"/>
        <v>-4829101.5099999988</v>
      </c>
      <c r="S348" s="28">
        <f t="shared" si="198"/>
        <v>7065555.1800000025</v>
      </c>
    </row>
    <row r="349" spans="1:19" ht="15" x14ac:dyDescent="0.25">
      <c r="A349" s="23">
        <v>47</v>
      </c>
      <c r="B349" s="23">
        <v>1985</v>
      </c>
      <c r="C349" s="24" t="s">
        <v>58</v>
      </c>
      <c r="D349" s="25">
        <f t="shared" si="199"/>
        <v>0</v>
      </c>
      <c r="E349" s="25"/>
      <c r="F349" s="25"/>
      <c r="G349" s="25">
        <f t="shared" si="203"/>
        <v>0</v>
      </c>
      <c r="H349" s="26">
        <f>SUMIFS('ERZ-2017'!$G$9:$G$116,'ERZ-2017'!$Y$9:$Y$116,$B349)+SUMIFS('ERZ-2017'!$H$9:$H$116,'ERZ-2017'!$Y$9:$Y$116,$B349)+SUMIFS('ERZ-2017'!$I$9:$I$116,'ERZ-2017'!$Y$9:$Y$116,$B349)</f>
        <v>0</v>
      </c>
      <c r="I349" s="26">
        <f>SUMIFS('ERZ-2017'!$J$9:$J$116,'ERZ-2017'!$Y$9:$Y$116,$B349)+SUMIFS('ERZ-2017'!$K$9:$K$116,'ERZ-2017'!$Y$9:$Y$116,$B349)+SUMIFS('ERZ-2017'!$L$9:$L$116,'ERZ-2017'!$Y$9:$Y$116,$B349)</f>
        <v>0</v>
      </c>
      <c r="J349" s="27">
        <f t="shared" si="204"/>
        <v>0</v>
      </c>
      <c r="K349" s="30"/>
      <c r="L349" s="25">
        <f t="shared" si="200"/>
        <v>0</v>
      </c>
      <c r="M349" s="25"/>
      <c r="N349" s="25"/>
      <c r="O349" s="25">
        <f t="shared" si="201"/>
        <v>0</v>
      </c>
      <c r="P349" s="26">
        <f>SUMIFS('ERZ-2017'!$R$9:$R$116,'ERZ-2017'!$Y$9:$Y$116,$B349)+SUMIFS('ERZ-2017'!$S$9:$S$116,'ERZ-2017'!$Y$9:$Y$116,$B349)</f>
        <v>0</v>
      </c>
      <c r="Q349" s="26">
        <f>SUMIFS('ERZ-2017'!$T$9:$T$116,'ERZ-2017'!$Y$9:$Y$116,$B349)+SUMIFS('ERZ-2017'!$U$9:$U$116,'ERZ-2017'!$Y$9:$Y$116,$B349)+SUMIFS('ERZ-2017'!$V$9:$V$116,'ERZ-2017'!$Y$9:$Y$116,$B349)</f>
        <v>0</v>
      </c>
      <c r="R349" s="27">
        <f t="shared" si="202"/>
        <v>0</v>
      </c>
      <c r="S349" s="28">
        <f t="shared" si="198"/>
        <v>0</v>
      </c>
    </row>
    <row r="350" spans="1:19" ht="15" x14ac:dyDescent="0.25">
      <c r="A350" s="1">
        <v>47</v>
      </c>
      <c r="B350" s="23">
        <v>1990</v>
      </c>
      <c r="C350" s="31" t="s">
        <v>59</v>
      </c>
      <c r="D350" s="25">
        <f t="shared" si="199"/>
        <v>0</v>
      </c>
      <c r="E350" s="25"/>
      <c r="F350" s="25"/>
      <c r="G350" s="25">
        <f t="shared" si="203"/>
        <v>0</v>
      </c>
      <c r="H350" s="26">
        <f>SUMIFS('ERZ-2017'!$G$9:$G$116,'ERZ-2017'!$Y$9:$Y$116,$B350)+SUMIFS('ERZ-2017'!$H$9:$H$116,'ERZ-2017'!$Y$9:$Y$116,$B350)+SUMIFS('ERZ-2017'!$I$9:$I$116,'ERZ-2017'!$Y$9:$Y$116,$B350)</f>
        <v>0</v>
      </c>
      <c r="I350" s="26">
        <f>SUMIFS('ERZ-2017'!$J$9:$J$116,'ERZ-2017'!$Y$9:$Y$116,$B350)+SUMIFS('ERZ-2017'!$K$9:$K$116,'ERZ-2017'!$Y$9:$Y$116,$B350)+SUMIFS('ERZ-2017'!$L$9:$L$116,'ERZ-2017'!$Y$9:$Y$116,$B350)</f>
        <v>0</v>
      </c>
      <c r="J350" s="27">
        <f t="shared" si="204"/>
        <v>0</v>
      </c>
      <c r="K350" s="30"/>
      <c r="L350" s="25">
        <f t="shared" si="200"/>
        <v>0</v>
      </c>
      <c r="M350" s="25"/>
      <c r="N350" s="25"/>
      <c r="O350" s="25">
        <f t="shared" si="201"/>
        <v>0</v>
      </c>
      <c r="P350" s="26">
        <f>SUMIFS('ERZ-2017'!$R$9:$R$116,'ERZ-2017'!$Y$9:$Y$116,$B350)+SUMIFS('ERZ-2017'!$S$9:$S$116,'ERZ-2017'!$Y$9:$Y$116,$B350)</f>
        <v>0</v>
      </c>
      <c r="Q350" s="26">
        <f>SUMIFS('ERZ-2017'!$T$9:$T$116,'ERZ-2017'!$Y$9:$Y$116,$B350)+SUMIFS('ERZ-2017'!$U$9:$U$116,'ERZ-2017'!$Y$9:$Y$116,$B350)+SUMIFS('ERZ-2017'!$V$9:$V$116,'ERZ-2017'!$Y$9:$Y$116,$B350)</f>
        <v>0</v>
      </c>
      <c r="R350" s="27">
        <f t="shared" si="202"/>
        <v>0</v>
      </c>
      <c r="S350" s="28">
        <f t="shared" si="198"/>
        <v>0</v>
      </c>
    </row>
    <row r="351" spans="1:19" ht="15" x14ac:dyDescent="0.25">
      <c r="A351" s="23">
        <v>47</v>
      </c>
      <c r="B351" s="23">
        <v>1995</v>
      </c>
      <c r="C351" s="24" t="s">
        <v>60</v>
      </c>
      <c r="D351" s="25">
        <f t="shared" si="199"/>
        <v>0</v>
      </c>
      <c r="E351" s="25"/>
      <c r="F351" s="25"/>
      <c r="G351" s="25">
        <f t="shared" si="203"/>
        <v>0</v>
      </c>
      <c r="H351" s="26">
        <f>SUMIFS('ERZ-2017'!$G$9:$G$116,'ERZ-2017'!$Y$9:$Y$116,$B351)+SUMIFS('ERZ-2017'!$H$9:$H$116,'ERZ-2017'!$Y$9:$Y$116,$B351)+SUMIFS('ERZ-2017'!$I$9:$I$116,'ERZ-2017'!$Y$9:$Y$116,$B351)</f>
        <v>0</v>
      </c>
      <c r="I351" s="26">
        <f>SUMIFS('ERZ-2017'!$J$9:$J$116,'ERZ-2017'!$Y$9:$Y$116,$B351)+SUMIFS('ERZ-2017'!$K$9:$K$116,'ERZ-2017'!$Y$9:$Y$116,$B351)+SUMIFS('ERZ-2017'!$L$9:$L$116,'ERZ-2017'!$Y$9:$Y$116,$B351)</f>
        <v>0</v>
      </c>
      <c r="J351" s="27">
        <f t="shared" si="204"/>
        <v>0</v>
      </c>
      <c r="K351" s="30"/>
      <c r="L351" s="25">
        <f t="shared" si="200"/>
        <v>0</v>
      </c>
      <c r="M351" s="25"/>
      <c r="N351" s="25"/>
      <c r="O351" s="25">
        <f t="shared" si="201"/>
        <v>0</v>
      </c>
      <c r="P351" s="26">
        <f>SUMIFS('ERZ-2017'!$R$9:$R$116,'ERZ-2017'!$Y$9:$Y$116,$B351)+SUMIFS('ERZ-2017'!$S$9:$S$116,'ERZ-2017'!$Y$9:$Y$116,$B351)</f>
        <v>0</v>
      </c>
      <c r="Q351" s="26">
        <f>SUMIFS('ERZ-2017'!$T$9:$T$116,'ERZ-2017'!$Y$9:$Y$116,$B351)+SUMIFS('ERZ-2017'!$U$9:$U$116,'ERZ-2017'!$Y$9:$Y$116,$B351)+SUMIFS('ERZ-2017'!$V$9:$V$116,'ERZ-2017'!$Y$9:$Y$116,$B351)</f>
        <v>0</v>
      </c>
      <c r="R351" s="27">
        <f t="shared" si="202"/>
        <v>0</v>
      </c>
      <c r="S351" s="28">
        <f t="shared" si="198"/>
        <v>0</v>
      </c>
    </row>
    <row r="352" spans="1:19" ht="25.5" x14ac:dyDescent="0.25">
      <c r="A352" s="23">
        <v>47</v>
      </c>
      <c r="B352" s="32" t="s">
        <v>61</v>
      </c>
      <c r="C352" s="24" t="s">
        <v>62</v>
      </c>
      <c r="D352" s="25">
        <f t="shared" si="199"/>
        <v>0</v>
      </c>
      <c r="E352" s="25"/>
      <c r="F352" s="25"/>
      <c r="G352" s="25">
        <f t="shared" si="203"/>
        <v>0</v>
      </c>
      <c r="H352" s="26">
        <f>SUMIFS('ERZ-2017'!$G$9:$G$116,'ERZ-2017'!$Y$9:$Y$116,$B352)+SUMIFS('ERZ-2017'!$H$9:$H$116,'ERZ-2017'!$Y$9:$Y$116,$B352)+SUMIFS('ERZ-2017'!$I$9:$I$116,'ERZ-2017'!$Y$9:$Y$116,$B352)</f>
        <v>0</v>
      </c>
      <c r="I352" s="26">
        <f>SUMIFS('ERZ-2017'!$J$9:$J$116,'ERZ-2017'!$Y$9:$Y$116,$B352)+SUMIFS('ERZ-2017'!$K$9:$K$116,'ERZ-2017'!$Y$9:$Y$116,$B352)+SUMIFS('ERZ-2017'!$L$9:$L$116,'ERZ-2017'!$Y$9:$Y$116,$B352)</f>
        <v>0</v>
      </c>
      <c r="J352" s="27">
        <f t="shared" si="204"/>
        <v>0</v>
      </c>
      <c r="K352" s="30"/>
      <c r="L352" s="25">
        <f t="shared" si="200"/>
        <v>0</v>
      </c>
      <c r="M352" s="25"/>
      <c r="N352" s="25"/>
      <c r="O352" s="25">
        <f t="shared" ref="O352" si="205">SUM(L352:N352)</f>
        <v>0</v>
      </c>
      <c r="P352" s="26">
        <f>SUMIFS('ERZ-2017'!$R$9:$R$116,'ERZ-2017'!$Y$9:$Y$116,$B352)+SUMIFS('ERZ-2017'!$S$9:$S$116,'ERZ-2017'!$Y$9:$Y$116,$B352)</f>
        <v>0</v>
      </c>
      <c r="Q352" s="26">
        <f>SUMIFS('ERZ-2017'!$T$9:$T$116,'ERZ-2017'!$Y$9:$Y$116,$B352)+SUMIFS('ERZ-2017'!$U$9:$U$116,'ERZ-2017'!$Y$9:$Y$116,$B352)+SUMIFS('ERZ-2017'!$V$9:$V$116,'ERZ-2017'!$Y$9:$Y$116,$B352)</f>
        <v>0</v>
      </c>
      <c r="R352" s="27">
        <f t="shared" si="202"/>
        <v>0</v>
      </c>
      <c r="S352" s="28">
        <f t="shared" si="198"/>
        <v>0</v>
      </c>
    </row>
    <row r="353" spans="1:19" ht="15" x14ac:dyDescent="0.25">
      <c r="A353" s="23">
        <v>47</v>
      </c>
      <c r="B353" s="23">
        <v>2440</v>
      </c>
      <c r="C353" s="24" t="s">
        <v>63</v>
      </c>
      <c r="D353" s="25">
        <f t="shared" si="199"/>
        <v>-25246664.27</v>
      </c>
      <c r="E353" s="25"/>
      <c r="F353" s="25"/>
      <c r="G353" s="25">
        <f t="shared" si="203"/>
        <v>-25246664.27</v>
      </c>
      <c r="H353" s="26">
        <f>SUMIFS('ERZ-2017'!$G$9:$G$116,'ERZ-2017'!$Y$9:$Y$116,$B353)+SUMIFS('ERZ-2017'!$H$9:$H$116,'ERZ-2017'!$Y$9:$Y$116,$B353)+SUMIFS('ERZ-2017'!$I$9:$I$116,'ERZ-2017'!$Y$9:$Y$116,$B353)</f>
        <v>-4569349.080000001</v>
      </c>
      <c r="I353" s="26">
        <f>SUMIFS('ERZ-2017'!$J$9:$J$116,'ERZ-2017'!$Y$9:$Y$116,$B353)+SUMIFS('ERZ-2017'!$K$9:$K$116,'ERZ-2017'!$Y$9:$Y$116,$B353)+SUMIFS('ERZ-2017'!$L$9:$L$116,'ERZ-2017'!$Y$9:$Y$116,$B353)</f>
        <v>0</v>
      </c>
      <c r="J353" s="27">
        <f t="shared" si="204"/>
        <v>-29816013.350000001</v>
      </c>
      <c r="L353" s="25">
        <f t="shared" si="200"/>
        <v>1611617.0499999998</v>
      </c>
      <c r="M353" s="25"/>
      <c r="N353" s="25"/>
      <c r="O353" s="25">
        <f t="shared" si="201"/>
        <v>1611617.0499999998</v>
      </c>
      <c r="P353" s="26">
        <f>SUMIFS('ERZ-2017'!$R$9:$R$116,'ERZ-2017'!$Y$9:$Y$116,$B353)+SUMIFS('ERZ-2017'!$S$9:$S$116,'ERZ-2017'!$Y$9:$Y$116,$B353)</f>
        <v>671810.31000000017</v>
      </c>
      <c r="Q353" s="26">
        <f>SUMIFS('ERZ-2017'!$T$9:$T$116,'ERZ-2017'!$Y$9:$Y$116,$B353)+SUMIFS('ERZ-2017'!$U$9:$U$116,'ERZ-2017'!$Y$9:$Y$116,$B353)+SUMIFS('ERZ-2017'!$V$9:$V$116,'ERZ-2017'!$Y$9:$Y$116,$B353)</f>
        <v>0</v>
      </c>
      <c r="R353" s="27">
        <f t="shared" si="202"/>
        <v>2283427.36</v>
      </c>
      <c r="S353" s="28">
        <f t="shared" si="198"/>
        <v>-27532585.990000002</v>
      </c>
    </row>
    <row r="354" spans="1:19" ht="15" x14ac:dyDescent="0.25">
      <c r="A354" s="23">
        <v>47</v>
      </c>
      <c r="B354" s="32" t="s">
        <v>64</v>
      </c>
      <c r="C354" s="24" t="s">
        <v>65</v>
      </c>
      <c r="D354" s="25">
        <f t="shared" si="199"/>
        <v>0</v>
      </c>
      <c r="E354" s="33"/>
      <c r="F354" s="33"/>
      <c r="G354" s="25">
        <f t="shared" si="203"/>
        <v>0</v>
      </c>
      <c r="H354" s="26">
        <f>SUMIFS('ERZ-2017'!$G$9:$G$116,'ERZ-2017'!$Y$9:$Y$116,$B354)+SUMIFS('ERZ-2017'!$H$9:$H$116,'ERZ-2017'!$Y$9:$Y$116,$B354)+SUMIFS('ERZ-2017'!$I$9:$I$116,'ERZ-2017'!$Y$9:$Y$116,$B354)</f>
        <v>0</v>
      </c>
      <c r="I354" s="26">
        <f>SUMIFS('ERZ-2017'!$J$9:$J$116,'ERZ-2017'!$Y$9:$Y$116,$B354)+SUMIFS('ERZ-2017'!$K$9:$K$116,'ERZ-2017'!$Y$9:$Y$116,$B354)+SUMIFS('ERZ-2017'!$L$9:$L$116,'ERZ-2017'!$Y$9:$Y$116,$B354)</f>
        <v>0</v>
      </c>
      <c r="J354" s="27">
        <f t="shared" ref="J354" si="206">G354+H354+I354</f>
        <v>0</v>
      </c>
      <c r="L354" s="25">
        <f t="shared" si="200"/>
        <v>0</v>
      </c>
      <c r="M354" s="25"/>
      <c r="N354" s="25"/>
      <c r="O354" s="25">
        <f t="shared" ref="O354" si="207">SUM(L354:N354)</f>
        <v>0</v>
      </c>
      <c r="P354" s="26">
        <f>SUMIFS('ERZ-2017'!$R$9:$R$116,'ERZ-2017'!$Y$9:$Y$116,$B354)+SUMIFS('ERZ-2017'!$S$9:$S$116,'ERZ-2017'!$Y$9:$Y$116,$B354)</f>
        <v>0</v>
      </c>
      <c r="Q354" s="26">
        <f>SUMIFS('ERZ-2017'!$T$9:$T$116,'ERZ-2017'!$Y$9:$Y$116,$B354)+SUMIFS('ERZ-2017'!$U$9:$U$116,'ERZ-2017'!$Y$9:$Y$116,$B354)+SUMIFS('ERZ-2017'!$V$9:$V$116,'ERZ-2017'!$Y$9:$Y$116,$B354)</f>
        <v>0</v>
      </c>
      <c r="R354" s="27">
        <f t="shared" ref="R354" si="208">O354+P354+Q354</f>
        <v>0</v>
      </c>
      <c r="S354" s="28">
        <f t="shared" si="198"/>
        <v>0</v>
      </c>
    </row>
    <row r="355" spans="1:19" ht="15" x14ac:dyDescent="0.25">
      <c r="A355" s="32"/>
      <c r="B355" s="32">
        <v>2005</v>
      </c>
      <c r="C355" s="33" t="s">
        <v>66</v>
      </c>
      <c r="D355" s="25">
        <f t="shared" si="199"/>
        <v>0</v>
      </c>
      <c r="E355" s="25"/>
      <c r="F355" s="25"/>
      <c r="G355" s="25">
        <f t="shared" si="203"/>
        <v>0</v>
      </c>
      <c r="H355" s="26">
        <f>SUMIFS('ERZ-2017'!$G$9:$G$116,'ERZ-2017'!$Y$9:$Y$116,$B355)+SUMIFS('ERZ-2017'!$H$9:$H$116,'ERZ-2017'!$Y$9:$Y$116,$B355)+SUMIFS('ERZ-2017'!$I$9:$I$116,'ERZ-2017'!$Y$9:$Y$116,$B355)</f>
        <v>0</v>
      </c>
      <c r="I355" s="26">
        <f>SUMIFS('ERZ-2017'!$J$9:$J$116,'ERZ-2017'!$Y$9:$Y$116,$B355)+SUMIFS('ERZ-2017'!$K$9:$K$116,'ERZ-2017'!$Y$9:$Y$116,$B355)+SUMIFS('ERZ-2017'!$L$9:$L$116,'ERZ-2017'!$Y$9:$Y$116,$B355)</f>
        <v>0</v>
      </c>
      <c r="J355" s="27">
        <f t="shared" si="204"/>
        <v>0</v>
      </c>
      <c r="L355" s="25">
        <f t="shared" si="200"/>
        <v>0</v>
      </c>
      <c r="M355" s="25"/>
      <c r="N355" s="25"/>
      <c r="O355" s="25">
        <f t="shared" si="201"/>
        <v>0</v>
      </c>
      <c r="P355" s="26">
        <f>SUMIFS('ERZ-2017'!$R$9:$R$116,'ERZ-2017'!$Y$9:$Y$116,$B355)+SUMIFS('ERZ-2017'!$S$9:$S$116,'ERZ-2017'!$Y$9:$Y$116,$B355)</f>
        <v>0</v>
      </c>
      <c r="Q355" s="26">
        <f>SUMIFS('ERZ-2017'!$T$9:$T$116,'ERZ-2017'!$Y$9:$Y$116,$B355)+SUMIFS('ERZ-2017'!$U$9:$U$116,'ERZ-2017'!$Y$9:$Y$116,$B355)+SUMIFS('ERZ-2017'!$V$9:$V$116,'ERZ-2017'!$Y$9:$Y$116,$B355)</f>
        <v>0</v>
      </c>
      <c r="R355" s="27">
        <f t="shared" si="202"/>
        <v>0</v>
      </c>
      <c r="S355" s="28">
        <f t="shared" si="198"/>
        <v>0</v>
      </c>
    </row>
    <row r="356" spans="1:19" ht="15" x14ac:dyDescent="0.25">
      <c r="A356" s="32"/>
      <c r="B356" s="32">
        <v>2040</v>
      </c>
      <c r="C356" s="33" t="s">
        <v>67</v>
      </c>
      <c r="D356" s="25">
        <f t="shared" si="199"/>
        <v>0</v>
      </c>
      <c r="E356" s="25"/>
      <c r="F356" s="25"/>
      <c r="G356" s="25">
        <f t="shared" si="203"/>
        <v>0</v>
      </c>
      <c r="H356" s="26">
        <f>SUMIFS('ERZ-2017'!$G$9:$G$116,'ERZ-2017'!$Y$9:$Y$116,$B356)+SUMIFS('ERZ-2017'!$H$9:$H$116,'ERZ-2017'!$Y$9:$Y$116,$B356)+SUMIFS('ERZ-2017'!$I$9:$I$116,'ERZ-2017'!$Y$9:$Y$116,$B356)</f>
        <v>0</v>
      </c>
      <c r="I356" s="26">
        <f>SUMIFS('ERZ-2017'!$J$9:$J$116,'ERZ-2017'!$Y$9:$Y$116,$B356)+SUMIFS('ERZ-2017'!$K$9:$K$116,'ERZ-2017'!$Y$9:$Y$116,$B356)+SUMIFS('ERZ-2017'!$L$9:$L$116,'ERZ-2017'!$Y$9:$Y$116,$B356)</f>
        <v>0</v>
      </c>
      <c r="J356" s="27">
        <f t="shared" si="204"/>
        <v>0</v>
      </c>
      <c r="L356" s="25">
        <f t="shared" si="200"/>
        <v>0</v>
      </c>
      <c r="M356" s="25"/>
      <c r="N356" s="25"/>
      <c r="O356" s="25">
        <f t="shared" si="201"/>
        <v>0</v>
      </c>
      <c r="P356" s="26">
        <f>SUMIFS('ERZ-2017'!$R$9:$R$116,'ERZ-2017'!$Y$9:$Y$116,$B356)+SUMIFS('ERZ-2017'!$S$9:$S$116,'ERZ-2017'!$Y$9:$Y$116,$B356)</f>
        <v>0</v>
      </c>
      <c r="Q356" s="26">
        <f>SUMIFS('ERZ-2017'!$T$9:$T$116,'ERZ-2017'!$Y$9:$Y$116,$B356)+SUMIFS('ERZ-2017'!$U$9:$U$116,'ERZ-2017'!$Y$9:$Y$116,$B356)+SUMIFS('ERZ-2017'!$V$9:$V$116,'ERZ-2017'!$Y$9:$Y$116,$B356)</f>
        <v>0</v>
      </c>
      <c r="R356" s="27">
        <f t="shared" si="202"/>
        <v>0</v>
      </c>
      <c r="S356" s="28">
        <f t="shared" si="198"/>
        <v>0</v>
      </c>
    </row>
    <row r="357" spans="1:19" ht="15" x14ac:dyDescent="0.25">
      <c r="A357" s="32"/>
      <c r="B357" s="32">
        <v>2050</v>
      </c>
      <c r="C357" s="33" t="s">
        <v>68</v>
      </c>
      <c r="D357" s="25">
        <f t="shared" si="199"/>
        <v>0</v>
      </c>
      <c r="E357" s="25"/>
      <c r="F357" s="25"/>
      <c r="G357" s="25">
        <f t="shared" si="203"/>
        <v>0</v>
      </c>
      <c r="H357" s="26">
        <f>SUMIFS('ERZ-2017'!$G$9:$G$116,'ERZ-2017'!$Y$9:$Y$116,$B357)+SUMIFS('ERZ-2017'!$H$9:$H$116,'ERZ-2017'!$Y$9:$Y$116,$B357)+SUMIFS('ERZ-2017'!$I$9:$I$116,'ERZ-2017'!$Y$9:$Y$116,$B357)</f>
        <v>0</v>
      </c>
      <c r="I357" s="26">
        <f>SUMIFS('ERZ-2017'!$J$9:$J$116,'ERZ-2017'!$Y$9:$Y$116,$B357)+SUMIFS('ERZ-2017'!$K$9:$K$116,'ERZ-2017'!$Y$9:$Y$116,$B357)+SUMIFS('ERZ-2017'!$L$9:$L$116,'ERZ-2017'!$Y$9:$Y$116,$B357)</f>
        <v>0</v>
      </c>
      <c r="J357" s="27">
        <f t="shared" si="204"/>
        <v>0</v>
      </c>
      <c r="L357" s="25">
        <f t="shared" si="200"/>
        <v>0</v>
      </c>
      <c r="M357" s="25"/>
      <c r="N357" s="25"/>
      <c r="O357" s="25">
        <f t="shared" si="201"/>
        <v>0</v>
      </c>
      <c r="P357" s="26">
        <f>SUMIFS('ERZ-2017'!$R$9:$R$116,'ERZ-2017'!$Y$9:$Y$116,$B357)+SUMIFS('ERZ-2017'!$S$9:$S$116,'ERZ-2017'!$Y$9:$Y$116,$B357)</f>
        <v>0</v>
      </c>
      <c r="Q357" s="26">
        <f>SUMIFS('ERZ-2017'!$T$9:$T$116,'ERZ-2017'!$Y$9:$Y$116,$B357)+SUMIFS('ERZ-2017'!$U$9:$U$116,'ERZ-2017'!$Y$9:$Y$116,$B357)+SUMIFS('ERZ-2017'!$V$9:$V$116,'ERZ-2017'!$Y$9:$Y$116,$B357)</f>
        <v>0</v>
      </c>
      <c r="R357" s="27">
        <f t="shared" si="202"/>
        <v>0</v>
      </c>
      <c r="S357" s="28">
        <f t="shared" si="198"/>
        <v>0</v>
      </c>
    </row>
    <row r="358" spans="1:19" ht="15" x14ac:dyDescent="0.25">
      <c r="A358" s="32"/>
      <c r="B358" s="32">
        <v>2075</v>
      </c>
      <c r="C358" s="33" t="s">
        <v>69</v>
      </c>
      <c r="D358" s="25">
        <f t="shared" si="199"/>
        <v>0</v>
      </c>
      <c r="E358" s="25"/>
      <c r="F358" s="25"/>
      <c r="G358" s="25">
        <f t="shared" si="203"/>
        <v>0</v>
      </c>
      <c r="H358" s="26">
        <f>SUMIFS('ERZ-2017'!$G$9:$G$116,'ERZ-2017'!$Y$9:$Y$116,$B358)+SUMIFS('ERZ-2017'!$H$9:$H$116,'ERZ-2017'!$Y$9:$Y$116,$B358)+SUMIFS('ERZ-2017'!$I$9:$I$116,'ERZ-2017'!$Y$9:$Y$116,$B358)</f>
        <v>0</v>
      </c>
      <c r="I358" s="26">
        <f>SUMIFS('ERZ-2017'!$J$9:$J$116,'ERZ-2017'!$Y$9:$Y$116,$B358)+SUMIFS('ERZ-2017'!$K$9:$K$116,'ERZ-2017'!$Y$9:$Y$116,$B358)+SUMIFS('ERZ-2017'!$L$9:$L$116,'ERZ-2017'!$Y$9:$Y$116,$B358)</f>
        <v>0</v>
      </c>
      <c r="J358" s="27">
        <f t="shared" si="204"/>
        <v>0</v>
      </c>
      <c r="L358" s="25">
        <f t="shared" si="200"/>
        <v>0</v>
      </c>
      <c r="M358" s="25"/>
      <c r="N358" s="25"/>
      <c r="O358" s="25">
        <f t="shared" si="201"/>
        <v>0</v>
      </c>
      <c r="P358" s="26">
        <f>SUMIFS('ERZ-2017'!$R$9:$R$116,'ERZ-2017'!$Y$9:$Y$116,$B358)+SUMIFS('ERZ-2017'!$S$9:$S$116,'ERZ-2017'!$Y$9:$Y$116,$B358)</f>
        <v>0</v>
      </c>
      <c r="Q358" s="26">
        <f>SUMIFS('ERZ-2017'!$T$9:$T$116,'ERZ-2017'!$Y$9:$Y$116,$B358)+SUMIFS('ERZ-2017'!$U$9:$U$116,'ERZ-2017'!$Y$9:$Y$116,$B358)+SUMIFS('ERZ-2017'!$V$9:$V$116,'ERZ-2017'!$Y$9:$Y$116,$B358)</f>
        <v>0</v>
      </c>
      <c r="R358" s="27">
        <f t="shared" si="202"/>
        <v>0</v>
      </c>
      <c r="S358" s="28">
        <f t="shared" si="198"/>
        <v>0</v>
      </c>
    </row>
    <row r="359" spans="1:19" ht="15" x14ac:dyDescent="0.25">
      <c r="A359" s="32"/>
      <c r="B359" s="32">
        <v>2055</v>
      </c>
      <c r="C359" s="33" t="s">
        <v>70</v>
      </c>
      <c r="D359" s="25">
        <f t="shared" si="199"/>
        <v>8417492.6500000004</v>
      </c>
      <c r="E359" s="25"/>
      <c r="F359" s="25"/>
      <c r="G359" s="25">
        <f t="shared" si="203"/>
        <v>8417492.6500000004</v>
      </c>
      <c r="H359" s="26">
        <f>SUMIFS('ERZ-2017'!$G$9:$G$116,'ERZ-2017'!$Y$9:$Y$116,$B359)+SUMIFS('ERZ-2017'!$H$9:$H$116,'ERZ-2017'!$Y$9:$Y$116,$B359)+SUMIFS('ERZ-2017'!$I$9:$I$116,'ERZ-2017'!$Y$9:$Y$116,$B359)</f>
        <v>1594908.2500000002</v>
      </c>
      <c r="I359" s="26">
        <f>SUMIFS('ERZ-2017'!$J$9:$J$116,'ERZ-2017'!$Y$9:$Y$116,$B359)+SUMIFS('ERZ-2017'!$K$9:$K$116,'ERZ-2017'!$Y$9:$Y$116,$B359)+SUMIFS('ERZ-2017'!$L$9:$L$116,'ERZ-2017'!$Y$9:$Y$116,$B359)</f>
        <v>0</v>
      </c>
      <c r="J359" s="27">
        <f t="shared" si="204"/>
        <v>10012400.9</v>
      </c>
      <c r="L359" s="25">
        <f t="shared" si="200"/>
        <v>0</v>
      </c>
      <c r="M359" s="25"/>
      <c r="N359" s="25"/>
      <c r="O359" s="25">
        <f t="shared" si="201"/>
        <v>0</v>
      </c>
      <c r="P359" s="26">
        <f>SUMIFS('ERZ-2017'!$R$9:$R$116,'ERZ-2017'!$Y$9:$Y$116,$B359)+SUMIFS('ERZ-2017'!$S$9:$S$116,'ERZ-2017'!$Y$9:$Y$116,$B359)</f>
        <v>0</v>
      </c>
      <c r="Q359" s="26">
        <f>SUMIFS('ERZ-2017'!$T$9:$T$116,'ERZ-2017'!$Y$9:$Y$116,$B359)+SUMIFS('ERZ-2017'!$U$9:$U$116,'ERZ-2017'!$Y$9:$Y$116,$B359)+SUMIFS('ERZ-2017'!$V$9:$V$116,'ERZ-2017'!$Y$9:$Y$116,$B359)</f>
        <v>0</v>
      </c>
      <c r="R359" s="27">
        <f t="shared" si="202"/>
        <v>0</v>
      </c>
      <c r="S359" s="28">
        <f t="shared" si="198"/>
        <v>10012400.9</v>
      </c>
    </row>
    <row r="360" spans="1:19" ht="15" x14ac:dyDescent="0.25">
      <c r="A360" s="32"/>
      <c r="B360" s="32" t="s">
        <v>71</v>
      </c>
      <c r="C360" s="33" t="s">
        <v>72</v>
      </c>
      <c r="D360" s="25">
        <f t="shared" si="199"/>
        <v>-772398.41999999946</v>
      </c>
      <c r="E360" s="25"/>
      <c r="F360" s="25"/>
      <c r="G360" s="25">
        <f t="shared" si="203"/>
        <v>-772398.41999999946</v>
      </c>
      <c r="H360" s="26">
        <f>SUMIFS('ERZ-2017'!$G$9:$G$116,'ERZ-2017'!$Y$9:$Y$116,$B360)+SUMIFS('ERZ-2017'!$H$9:$H$116,'ERZ-2017'!$Y$9:$Y$116,$B360)+SUMIFS('ERZ-2017'!$I$9:$I$116,'ERZ-2017'!$Y$9:$Y$116,$B360)</f>
        <v>-433227.00000000012</v>
      </c>
      <c r="I360" s="26">
        <f>SUMIFS('ERZ-2017'!$J$9:$J$116,'ERZ-2017'!$Y$9:$Y$116,$B360)+SUMIFS('ERZ-2017'!$K$9:$K$116,'ERZ-2017'!$Y$9:$Y$116,$B360)+SUMIFS('ERZ-2017'!$L$9:$L$116,'ERZ-2017'!$Y$9:$Y$116,$B360)</f>
        <v>0</v>
      </c>
      <c r="J360" s="27">
        <f t="shared" si="204"/>
        <v>-1205625.4199999995</v>
      </c>
      <c r="L360" s="25">
        <f t="shared" si="200"/>
        <v>0</v>
      </c>
      <c r="M360" s="25"/>
      <c r="N360" s="25"/>
      <c r="O360" s="25">
        <f t="shared" si="201"/>
        <v>0</v>
      </c>
      <c r="P360" s="26">
        <f>SUMIFS('ERZ-2017'!$R$9:$R$116,'ERZ-2017'!$Y$9:$Y$116,$B360)+SUMIFS('ERZ-2017'!$S$9:$S$116,'ERZ-2017'!$Y$9:$Y$116,$B360)</f>
        <v>0</v>
      </c>
      <c r="Q360" s="26">
        <f>SUMIFS('ERZ-2017'!$T$9:$T$116,'ERZ-2017'!$Y$9:$Y$116,$B360)+SUMIFS('ERZ-2017'!$U$9:$U$116,'ERZ-2017'!$Y$9:$Y$116,$B360)+SUMIFS('ERZ-2017'!$V$9:$V$116,'ERZ-2017'!$Y$9:$Y$116,$B360)</f>
        <v>0</v>
      </c>
      <c r="R360" s="27">
        <f t="shared" si="202"/>
        <v>0</v>
      </c>
      <c r="S360" s="28">
        <f t="shared" si="198"/>
        <v>-1205625.4199999995</v>
      </c>
    </row>
    <row r="361" spans="1:19" x14ac:dyDescent="0.2">
      <c r="A361" s="32"/>
      <c r="B361" s="32"/>
      <c r="C361" s="34" t="s">
        <v>73</v>
      </c>
      <c r="D361" s="35">
        <f t="shared" ref="D361:J361" si="209">SUM(D315:D360)</f>
        <v>823686569.55000007</v>
      </c>
      <c r="E361" s="35">
        <f t="shared" si="209"/>
        <v>0</v>
      </c>
      <c r="F361" s="35">
        <f t="shared" si="209"/>
        <v>0</v>
      </c>
      <c r="G361" s="35">
        <f t="shared" si="209"/>
        <v>823686569.55000007</v>
      </c>
      <c r="H361" s="35">
        <f t="shared" si="209"/>
        <v>59446076</v>
      </c>
      <c r="I361" s="35">
        <f t="shared" si="209"/>
        <v>-5824771.4900000002</v>
      </c>
      <c r="J361" s="35">
        <f t="shared" si="209"/>
        <v>877307874.06000006</v>
      </c>
      <c r="K361" s="36"/>
      <c r="L361" s="35">
        <f t="shared" ref="L361:S361" si="210">SUM(L315:L360)</f>
        <v>-149179951.00999999</v>
      </c>
      <c r="M361" s="35">
        <f t="shared" si="210"/>
        <v>0</v>
      </c>
      <c r="N361" s="35">
        <f t="shared" si="210"/>
        <v>0</v>
      </c>
      <c r="O361" s="35">
        <f t="shared" si="210"/>
        <v>-149179951.00999999</v>
      </c>
      <c r="P361" s="35">
        <f t="shared" si="210"/>
        <v>-32376680.220000003</v>
      </c>
      <c r="Q361" s="35">
        <f t="shared" si="210"/>
        <v>3843959.07</v>
      </c>
      <c r="R361" s="35">
        <f t="shared" si="210"/>
        <v>-177712672.15999997</v>
      </c>
      <c r="S361" s="35">
        <f t="shared" si="210"/>
        <v>699595201.89999974</v>
      </c>
    </row>
    <row r="362" spans="1:19" ht="25.5" x14ac:dyDescent="0.25">
      <c r="A362" s="32"/>
      <c r="B362" s="32">
        <v>1531</v>
      </c>
      <c r="C362" s="24" t="s">
        <v>74</v>
      </c>
      <c r="D362" s="25">
        <f t="shared" ref="D362:F362" si="211">-D315</f>
        <v>-890964.85000000009</v>
      </c>
      <c r="E362" s="25">
        <f t="shared" si="211"/>
        <v>0</v>
      </c>
      <c r="F362" s="25">
        <f t="shared" si="211"/>
        <v>0</v>
      </c>
      <c r="G362" s="25">
        <f t="shared" ref="G362:G369" si="212">SUM(D362:F362)</f>
        <v>-890964.85000000009</v>
      </c>
      <c r="H362" s="26">
        <f t="shared" ref="H362:I362" si="213">-H315</f>
        <v>-233867.99</v>
      </c>
      <c r="I362" s="26">
        <f t="shared" si="213"/>
        <v>0</v>
      </c>
      <c r="J362" s="27">
        <f>G362+H362+I362</f>
        <v>-1124832.8400000001</v>
      </c>
      <c r="L362" s="25">
        <f t="shared" ref="L362:N362" si="214">-L315</f>
        <v>152705.76999999999</v>
      </c>
      <c r="M362" s="25">
        <f t="shared" si="214"/>
        <v>0</v>
      </c>
      <c r="N362" s="25">
        <f t="shared" si="214"/>
        <v>0</v>
      </c>
      <c r="O362" s="25">
        <f t="shared" ref="O362:O369" si="215">SUM(L362:N362)</f>
        <v>152705.76999999999</v>
      </c>
      <c r="P362" s="26">
        <f t="shared" ref="P362:Q362" si="216">-P315</f>
        <v>94014.33</v>
      </c>
      <c r="Q362" s="26">
        <f t="shared" si="216"/>
        <v>0</v>
      </c>
      <c r="R362" s="27">
        <f>O362+P362+Q362</f>
        <v>246720.09999999998</v>
      </c>
      <c r="S362" s="28">
        <f t="shared" ref="S362:S369" si="217">J362+R362</f>
        <v>-878112.74000000011</v>
      </c>
    </row>
    <row r="363" spans="1:19" ht="25.5" x14ac:dyDescent="0.25">
      <c r="A363" s="32"/>
      <c r="B363" s="32">
        <v>2075</v>
      </c>
      <c r="C363" s="37" t="s">
        <v>75</v>
      </c>
      <c r="D363" s="25">
        <f t="shared" ref="D363:F363" si="218">-D358</f>
        <v>0</v>
      </c>
      <c r="E363" s="33">
        <f t="shared" si="218"/>
        <v>0</v>
      </c>
      <c r="F363" s="33">
        <f t="shared" si="218"/>
        <v>0</v>
      </c>
      <c r="G363" s="25">
        <f t="shared" si="212"/>
        <v>0</v>
      </c>
      <c r="H363" s="26">
        <f t="shared" ref="H363:I363" si="219">-H358</f>
        <v>0</v>
      </c>
      <c r="I363" s="26">
        <f t="shared" si="219"/>
        <v>0</v>
      </c>
      <c r="J363" s="27">
        <f t="shared" ref="J363:J369" si="220">G363+H363+I363</f>
        <v>0</v>
      </c>
      <c r="L363" s="25">
        <f t="shared" ref="L363:N363" si="221">-L358</f>
        <v>0</v>
      </c>
      <c r="M363" s="25">
        <f t="shared" si="221"/>
        <v>0</v>
      </c>
      <c r="N363" s="25">
        <f t="shared" si="221"/>
        <v>0</v>
      </c>
      <c r="O363" s="25">
        <f t="shared" si="215"/>
        <v>0</v>
      </c>
      <c r="P363" s="26">
        <f t="shared" ref="P363:Q363" si="222">-P358</f>
        <v>0</v>
      </c>
      <c r="Q363" s="26">
        <f t="shared" si="222"/>
        <v>0</v>
      </c>
      <c r="R363" s="27">
        <f t="shared" ref="R363:R369" si="223">O363+P363+Q363</f>
        <v>0</v>
      </c>
      <c r="S363" s="28">
        <f t="shared" si="217"/>
        <v>0</v>
      </c>
    </row>
    <row r="364" spans="1:19" ht="25.5" x14ac:dyDescent="0.25">
      <c r="A364" s="32"/>
      <c r="B364" s="32">
        <v>1865</v>
      </c>
      <c r="C364" s="37" t="s">
        <v>76</v>
      </c>
      <c r="D364" s="25">
        <f t="shared" ref="D364:F364" si="224">-D332</f>
        <v>0</v>
      </c>
      <c r="E364" s="33">
        <f t="shared" si="224"/>
        <v>0</v>
      </c>
      <c r="F364" s="33">
        <f t="shared" si="224"/>
        <v>0</v>
      </c>
      <c r="G364" s="25">
        <f t="shared" si="212"/>
        <v>0</v>
      </c>
      <c r="H364" s="26">
        <f t="shared" ref="H364:I364" si="225">-H332</f>
        <v>0</v>
      </c>
      <c r="I364" s="26">
        <f t="shared" si="225"/>
        <v>0</v>
      </c>
      <c r="J364" s="27">
        <f t="shared" si="220"/>
        <v>0</v>
      </c>
      <c r="L364" s="25">
        <f t="shared" ref="L364:N364" si="226">-L332</f>
        <v>0</v>
      </c>
      <c r="M364" s="25">
        <f t="shared" si="226"/>
        <v>0</v>
      </c>
      <c r="N364" s="25">
        <f t="shared" si="226"/>
        <v>0</v>
      </c>
      <c r="O364" s="25">
        <f t="shared" si="215"/>
        <v>0</v>
      </c>
      <c r="P364" s="26">
        <f t="shared" ref="P364:Q364" si="227">-P332</f>
        <v>0</v>
      </c>
      <c r="Q364" s="26">
        <f t="shared" si="227"/>
        <v>0</v>
      </c>
      <c r="R364" s="27">
        <f t="shared" si="223"/>
        <v>0</v>
      </c>
      <c r="S364" s="28">
        <f t="shared" si="217"/>
        <v>0</v>
      </c>
    </row>
    <row r="365" spans="1:19" ht="15" x14ac:dyDescent="0.25">
      <c r="A365" s="32"/>
      <c r="B365" s="32">
        <v>1875</v>
      </c>
      <c r="C365" s="37" t="s">
        <v>77</v>
      </c>
      <c r="D365" s="25">
        <f t="shared" ref="D365:F365" si="228">-D347</f>
        <v>0</v>
      </c>
      <c r="E365" s="33">
        <f t="shared" si="228"/>
        <v>0</v>
      </c>
      <c r="F365" s="33">
        <f t="shared" si="228"/>
        <v>0</v>
      </c>
      <c r="G365" s="25">
        <f t="shared" si="212"/>
        <v>0</v>
      </c>
      <c r="H365" s="26">
        <f t="shared" ref="H365:I365" si="229">-H347</f>
        <v>0</v>
      </c>
      <c r="I365" s="26">
        <f t="shared" si="229"/>
        <v>0</v>
      </c>
      <c r="J365" s="27">
        <f t="shared" si="220"/>
        <v>0</v>
      </c>
      <c r="L365" s="25">
        <f t="shared" ref="L365:N365" si="230">-L347</f>
        <v>0</v>
      </c>
      <c r="M365" s="25">
        <f t="shared" si="230"/>
        <v>0</v>
      </c>
      <c r="N365" s="25">
        <f t="shared" si="230"/>
        <v>0</v>
      </c>
      <c r="O365" s="25">
        <f t="shared" si="215"/>
        <v>0</v>
      </c>
      <c r="P365" s="26">
        <f t="shared" ref="P365:Q365" si="231">-P347</f>
        <v>0</v>
      </c>
      <c r="Q365" s="26">
        <f t="shared" si="231"/>
        <v>0</v>
      </c>
      <c r="R365" s="27">
        <f t="shared" si="223"/>
        <v>0</v>
      </c>
      <c r="S365" s="28">
        <f t="shared" si="217"/>
        <v>0</v>
      </c>
    </row>
    <row r="366" spans="1:19" ht="25.5" x14ac:dyDescent="0.25">
      <c r="A366" s="32"/>
      <c r="B366" s="32" t="s">
        <v>61</v>
      </c>
      <c r="C366" s="37" t="s">
        <v>62</v>
      </c>
      <c r="D366" s="25">
        <f t="shared" ref="D366:F366" si="232">-D352</f>
        <v>0</v>
      </c>
      <c r="E366" s="33">
        <f t="shared" si="232"/>
        <v>0</v>
      </c>
      <c r="F366" s="33">
        <f t="shared" si="232"/>
        <v>0</v>
      </c>
      <c r="G366" s="25">
        <f t="shared" si="212"/>
        <v>0</v>
      </c>
      <c r="H366" s="26">
        <f t="shared" ref="H366:I366" si="233">-H352</f>
        <v>0</v>
      </c>
      <c r="I366" s="26">
        <f t="shared" si="233"/>
        <v>0</v>
      </c>
      <c r="J366" s="27">
        <f t="shared" si="220"/>
        <v>0</v>
      </c>
      <c r="L366" s="25">
        <f t="shared" ref="L366:N366" si="234">-L352</f>
        <v>0</v>
      </c>
      <c r="M366" s="25">
        <f t="shared" si="234"/>
        <v>0</v>
      </c>
      <c r="N366" s="25">
        <f t="shared" si="234"/>
        <v>0</v>
      </c>
      <c r="O366" s="25">
        <f t="shared" si="215"/>
        <v>0</v>
      </c>
      <c r="P366" s="26">
        <f t="shared" ref="P366:Q366" si="235">-P352</f>
        <v>0</v>
      </c>
      <c r="Q366" s="26">
        <f t="shared" si="235"/>
        <v>0</v>
      </c>
      <c r="R366" s="27">
        <f t="shared" si="223"/>
        <v>0</v>
      </c>
      <c r="S366" s="28">
        <f t="shared" si="217"/>
        <v>0</v>
      </c>
    </row>
    <row r="367" spans="1:19" ht="25.5" x14ac:dyDescent="0.25">
      <c r="A367" s="32"/>
      <c r="B367" s="32" t="s">
        <v>64</v>
      </c>
      <c r="C367" s="37" t="s">
        <v>78</v>
      </c>
      <c r="D367" s="25">
        <f t="shared" ref="D367:F367" si="236">-D354</f>
        <v>0</v>
      </c>
      <c r="E367" s="33">
        <f t="shared" si="236"/>
        <v>0</v>
      </c>
      <c r="F367" s="33">
        <f t="shared" si="236"/>
        <v>0</v>
      </c>
      <c r="G367" s="25">
        <f t="shared" si="212"/>
        <v>0</v>
      </c>
      <c r="H367" s="26">
        <f t="shared" ref="H367:I367" si="237">-H354</f>
        <v>0</v>
      </c>
      <c r="I367" s="26">
        <f t="shared" si="237"/>
        <v>0</v>
      </c>
      <c r="J367" s="27">
        <f t="shared" si="220"/>
        <v>0</v>
      </c>
      <c r="L367" s="25">
        <f t="shared" ref="L367:N367" si="238">-L354</f>
        <v>0</v>
      </c>
      <c r="M367" s="25">
        <f t="shared" si="238"/>
        <v>0</v>
      </c>
      <c r="N367" s="25">
        <f t="shared" si="238"/>
        <v>0</v>
      </c>
      <c r="O367" s="25">
        <f t="shared" si="215"/>
        <v>0</v>
      </c>
      <c r="P367" s="26">
        <f t="shared" ref="P367:Q367" si="239">-P354</f>
        <v>0</v>
      </c>
      <c r="Q367" s="26">
        <f t="shared" si="239"/>
        <v>0</v>
      </c>
      <c r="R367" s="27">
        <f t="shared" si="223"/>
        <v>0</v>
      </c>
      <c r="S367" s="28">
        <f t="shared" si="217"/>
        <v>0</v>
      </c>
    </row>
    <row r="368" spans="1:19" ht="15" x14ac:dyDescent="0.25">
      <c r="A368" s="32"/>
      <c r="B368" s="32">
        <v>2055</v>
      </c>
      <c r="C368" s="33" t="s">
        <v>70</v>
      </c>
      <c r="D368" s="25">
        <f t="shared" ref="D368:F368" si="240">-D359</f>
        <v>-8417492.6500000004</v>
      </c>
      <c r="E368" s="33">
        <f t="shared" si="240"/>
        <v>0</v>
      </c>
      <c r="F368" s="33">
        <f t="shared" si="240"/>
        <v>0</v>
      </c>
      <c r="G368" s="25">
        <f t="shared" si="212"/>
        <v>-8417492.6500000004</v>
      </c>
      <c r="H368" s="26">
        <f t="shared" ref="H368:I368" si="241">-H359</f>
        <v>-1594908.2500000002</v>
      </c>
      <c r="I368" s="26">
        <f t="shared" si="241"/>
        <v>0</v>
      </c>
      <c r="J368" s="27">
        <f t="shared" si="220"/>
        <v>-10012400.9</v>
      </c>
      <c r="L368" s="25">
        <f t="shared" ref="L368:N368" si="242">-L359</f>
        <v>0</v>
      </c>
      <c r="M368" s="25">
        <f t="shared" si="242"/>
        <v>0</v>
      </c>
      <c r="N368" s="25">
        <f t="shared" si="242"/>
        <v>0</v>
      </c>
      <c r="O368" s="25">
        <f t="shared" si="215"/>
        <v>0</v>
      </c>
      <c r="P368" s="26">
        <f t="shared" ref="P368:Q368" si="243">-P359</f>
        <v>0</v>
      </c>
      <c r="Q368" s="26">
        <f t="shared" si="243"/>
        <v>0</v>
      </c>
      <c r="R368" s="27">
        <f t="shared" si="223"/>
        <v>0</v>
      </c>
      <c r="S368" s="28">
        <f t="shared" si="217"/>
        <v>-10012400.9</v>
      </c>
    </row>
    <row r="369" spans="1:19" ht="15" x14ac:dyDescent="0.25">
      <c r="A369" s="32"/>
      <c r="B369" s="32" t="s">
        <v>71</v>
      </c>
      <c r="C369" s="33" t="s">
        <v>72</v>
      </c>
      <c r="D369" s="25">
        <f t="shared" ref="D369:F369" si="244">-D360</f>
        <v>772398.41999999946</v>
      </c>
      <c r="E369" s="33">
        <f t="shared" si="244"/>
        <v>0</v>
      </c>
      <c r="F369" s="33">
        <f t="shared" si="244"/>
        <v>0</v>
      </c>
      <c r="G369" s="25">
        <f t="shared" si="212"/>
        <v>772398.41999999946</v>
      </c>
      <c r="H369" s="26">
        <f t="shared" ref="H369:I369" si="245">-H360</f>
        <v>433227.00000000012</v>
      </c>
      <c r="I369" s="26">
        <f t="shared" si="245"/>
        <v>0</v>
      </c>
      <c r="J369" s="27">
        <f t="shared" si="220"/>
        <v>1205625.4199999995</v>
      </c>
      <c r="L369" s="25">
        <f t="shared" ref="L369:N369" si="246">-L360</f>
        <v>0</v>
      </c>
      <c r="M369" s="25">
        <f t="shared" si="246"/>
        <v>0</v>
      </c>
      <c r="N369" s="25">
        <f t="shared" si="246"/>
        <v>0</v>
      </c>
      <c r="O369" s="25">
        <f t="shared" si="215"/>
        <v>0</v>
      </c>
      <c r="P369" s="26">
        <f t="shared" ref="P369:Q369" si="247">-P360</f>
        <v>0</v>
      </c>
      <c r="Q369" s="26">
        <f t="shared" si="247"/>
        <v>0</v>
      </c>
      <c r="R369" s="27">
        <f t="shared" si="223"/>
        <v>0</v>
      </c>
      <c r="S369" s="28">
        <f t="shared" si="217"/>
        <v>1205625.4199999995</v>
      </c>
    </row>
    <row r="370" spans="1:19" x14ac:dyDescent="0.2">
      <c r="A370" s="32"/>
      <c r="B370" s="32"/>
      <c r="C370" s="34" t="s">
        <v>79</v>
      </c>
      <c r="D370" s="35">
        <f>SUM(D361:D369)</f>
        <v>815150510.47000003</v>
      </c>
      <c r="E370" s="35">
        <f t="shared" ref="E370:J370" si="248">SUM(E361:E369)</f>
        <v>0</v>
      </c>
      <c r="F370" s="35">
        <f t="shared" si="248"/>
        <v>0</v>
      </c>
      <c r="G370" s="35">
        <f t="shared" si="248"/>
        <v>815150510.47000003</v>
      </c>
      <c r="H370" s="35">
        <f t="shared" si="248"/>
        <v>58050526.759999998</v>
      </c>
      <c r="I370" s="35">
        <f t="shared" si="248"/>
        <v>-5824771.4900000002</v>
      </c>
      <c r="J370" s="35">
        <f t="shared" si="248"/>
        <v>867376265.74000001</v>
      </c>
      <c r="K370" s="36"/>
      <c r="L370" s="35">
        <f t="shared" ref="L370:S370" si="249">SUM(L361:L369)</f>
        <v>-149027245.23999998</v>
      </c>
      <c r="M370" s="35">
        <f t="shared" si="249"/>
        <v>0</v>
      </c>
      <c r="N370" s="35">
        <f t="shared" si="249"/>
        <v>0</v>
      </c>
      <c r="O370" s="35">
        <f t="shared" si="249"/>
        <v>-149027245.23999998</v>
      </c>
      <c r="P370" s="35">
        <f t="shared" si="249"/>
        <v>-32282665.890000004</v>
      </c>
      <c r="Q370" s="35">
        <f t="shared" si="249"/>
        <v>3843959.07</v>
      </c>
      <c r="R370" s="35">
        <f t="shared" si="249"/>
        <v>-177465952.05999997</v>
      </c>
      <c r="S370" s="35">
        <f t="shared" si="249"/>
        <v>689910313.67999971</v>
      </c>
    </row>
    <row r="371" spans="1:19" ht="15" x14ac:dyDescent="0.25">
      <c r="A371" s="32"/>
      <c r="B371" s="32"/>
      <c r="C371" s="1220" t="s">
        <v>80</v>
      </c>
      <c r="D371" s="1221"/>
      <c r="E371" s="1221"/>
      <c r="F371" s="1221"/>
      <c r="G371" s="1221"/>
      <c r="H371" s="1221"/>
      <c r="I371" s="1221"/>
      <c r="J371" s="1221"/>
      <c r="K371" s="1221"/>
      <c r="L371" s="1222"/>
      <c r="M371" s="38"/>
      <c r="N371" s="38"/>
      <c r="O371" s="38"/>
      <c r="P371" s="39"/>
      <c r="R371" s="40"/>
      <c r="S371" s="29"/>
    </row>
    <row r="372" spans="1:19" ht="15" x14ac:dyDescent="0.25">
      <c r="A372" s="32"/>
      <c r="B372" s="32"/>
      <c r="C372" s="1220" t="s">
        <v>81</v>
      </c>
      <c r="D372" s="1221"/>
      <c r="E372" s="1221"/>
      <c r="F372" s="1221"/>
      <c r="G372" s="1221"/>
      <c r="H372" s="1221"/>
      <c r="I372" s="1221"/>
      <c r="J372" s="1221"/>
      <c r="K372" s="1221"/>
      <c r="L372" s="1222"/>
      <c r="M372" s="38"/>
      <c r="N372" s="38"/>
      <c r="O372" s="38"/>
      <c r="P372" s="35">
        <f>+P370</f>
        <v>-32282665.890000004</v>
      </c>
      <c r="R372" s="40"/>
      <c r="S372" s="29"/>
    </row>
    <row r="373" spans="1:19" x14ac:dyDescent="0.2">
      <c r="D373" s="41">
        <v>0</v>
      </c>
      <c r="E373" s="41"/>
      <c r="F373" s="41"/>
      <c r="G373" s="41"/>
      <c r="H373" s="41">
        <v>0</v>
      </c>
      <c r="I373" s="41">
        <v>0</v>
      </c>
      <c r="J373" s="41">
        <v>0</v>
      </c>
      <c r="K373" s="41"/>
      <c r="L373" s="41">
        <v>0</v>
      </c>
      <c r="M373" s="41"/>
      <c r="N373" s="41"/>
      <c r="O373" s="41">
        <v>0</v>
      </c>
      <c r="P373" s="41">
        <v>0</v>
      </c>
      <c r="Q373" s="41">
        <v>0</v>
      </c>
      <c r="R373" s="41">
        <v>0</v>
      </c>
      <c r="S373" s="41">
        <v>0</v>
      </c>
    </row>
    <row r="374" spans="1:19" x14ac:dyDescent="0.2">
      <c r="L374" s="2" t="s">
        <v>82</v>
      </c>
    </row>
    <row r="375" spans="1:19" ht="15" x14ac:dyDescent="0.25">
      <c r="A375" s="32">
        <v>10</v>
      </c>
      <c r="B375" s="32"/>
      <c r="C375" s="12" t="s">
        <v>83</v>
      </c>
      <c r="D375" s="13"/>
      <c r="E375" s="13"/>
      <c r="F375" s="13"/>
      <c r="G375" s="13"/>
      <c r="H375" s="13"/>
      <c r="I375" s="13"/>
      <c r="J375" s="13"/>
      <c r="K375" s="13"/>
      <c r="L375" s="13" t="s">
        <v>83</v>
      </c>
      <c r="M375" s="13"/>
      <c r="N375" s="13"/>
      <c r="O375" s="13"/>
      <c r="P375" s="13"/>
      <c r="Q375" s="42">
        <f>P339</f>
        <v>-1462831.67</v>
      </c>
    </row>
    <row r="376" spans="1:19" ht="15" x14ac:dyDescent="0.25">
      <c r="A376" s="32">
        <v>8</v>
      </c>
      <c r="B376" s="32"/>
      <c r="C376" s="12" t="s">
        <v>49</v>
      </c>
      <c r="D376" s="13"/>
      <c r="E376" s="13"/>
      <c r="F376" s="13"/>
      <c r="G376" s="13"/>
      <c r="H376" s="13"/>
      <c r="I376" s="13"/>
      <c r="J376" s="13"/>
      <c r="K376" s="13"/>
      <c r="L376" s="13" t="s">
        <v>49</v>
      </c>
      <c r="M376" s="13"/>
      <c r="N376" s="13"/>
      <c r="O376" s="13"/>
      <c r="P376" s="13"/>
      <c r="Q376" s="42">
        <f>P341+P340</f>
        <v>-202372.11</v>
      </c>
    </row>
    <row r="377" spans="1:19" ht="15" x14ac:dyDescent="0.25">
      <c r="A377" s="32">
        <v>47</v>
      </c>
      <c r="B377" s="32"/>
      <c r="C377" s="12" t="s">
        <v>84</v>
      </c>
      <c r="D377" s="13"/>
      <c r="E377" s="13"/>
      <c r="F377" s="13"/>
      <c r="G377" s="13"/>
      <c r="H377" s="13"/>
      <c r="I377" s="13"/>
      <c r="J377" s="13"/>
      <c r="K377" s="13"/>
      <c r="L377" s="13" t="s">
        <v>84</v>
      </c>
      <c r="M377" s="13"/>
      <c r="N377" s="13"/>
      <c r="O377" s="13"/>
      <c r="P377" s="13"/>
      <c r="Q377" s="42"/>
    </row>
    <row r="378" spans="1:19" x14ac:dyDescent="0.2">
      <c r="L378" s="1223" t="s">
        <v>85</v>
      </c>
      <c r="M378" s="1224"/>
      <c r="N378" s="1224"/>
      <c r="O378" s="1224"/>
      <c r="P378" s="1224"/>
      <c r="Q378" s="43">
        <f>P372-Q375-Q376-Q377</f>
        <v>-30617462.110000007</v>
      </c>
    </row>
    <row r="382" spans="1:19" ht="13.5" thickBot="1" x14ac:dyDescent="0.25">
      <c r="H382" s="8" t="s">
        <v>9</v>
      </c>
      <c r="I382" s="9" t="s">
        <v>10</v>
      </c>
    </row>
    <row r="383" spans="1:19" ht="15.75" thickBot="1" x14ac:dyDescent="0.3">
      <c r="H383" s="8" t="s">
        <v>11</v>
      </c>
      <c r="I383" s="10">
        <v>2018</v>
      </c>
      <c r="J383" s="11"/>
    </row>
    <row r="385" spans="1:19" x14ac:dyDescent="0.2">
      <c r="D385" s="1225" t="s">
        <v>12</v>
      </c>
      <c r="E385" s="1226"/>
      <c r="F385" s="1226"/>
      <c r="G385" s="1226"/>
      <c r="H385" s="1226"/>
      <c r="I385" s="1226"/>
      <c r="J385" s="1226"/>
      <c r="L385" s="12"/>
      <c r="M385" s="13"/>
      <c r="N385" s="13"/>
      <c r="O385" s="13"/>
      <c r="P385" s="14" t="s">
        <v>13</v>
      </c>
      <c r="Q385" s="14"/>
      <c r="R385" s="15"/>
    </row>
    <row r="386" spans="1:19" ht="30" customHeight="1" x14ac:dyDescent="0.2">
      <c r="A386" s="16" t="s">
        <v>14</v>
      </c>
      <c r="B386" s="16" t="s">
        <v>15</v>
      </c>
      <c r="C386" s="17" t="s">
        <v>16</v>
      </c>
      <c r="D386" s="18" t="s">
        <v>17</v>
      </c>
      <c r="E386" s="44" t="s">
        <v>90</v>
      </c>
      <c r="F386" s="44" t="s">
        <v>90</v>
      </c>
      <c r="G386" s="18" t="s">
        <v>18</v>
      </c>
      <c r="H386" s="19" t="s">
        <v>19</v>
      </c>
      <c r="I386" s="19" t="s">
        <v>20</v>
      </c>
      <c r="J386" s="16" t="s">
        <v>21</v>
      </c>
      <c r="K386" s="20"/>
      <c r="L386" s="18" t="s">
        <v>17</v>
      </c>
      <c r="M386" s="18" t="s">
        <v>86</v>
      </c>
      <c r="N386" s="18"/>
      <c r="O386" s="18" t="s">
        <v>18</v>
      </c>
      <c r="P386" s="21" t="s">
        <v>22</v>
      </c>
      <c r="Q386" s="21" t="s">
        <v>20</v>
      </c>
      <c r="R386" s="22" t="s">
        <v>21</v>
      </c>
      <c r="S386" s="16" t="s">
        <v>23</v>
      </c>
    </row>
    <row r="387" spans="1:19" ht="30" customHeight="1" x14ac:dyDescent="0.25">
      <c r="A387" s="16"/>
      <c r="B387" s="23">
        <v>1531</v>
      </c>
      <c r="C387" s="24" t="s">
        <v>24</v>
      </c>
      <c r="D387" s="25">
        <f t="shared" ref="D387:D403" si="250">J315</f>
        <v>1124832.8400000001</v>
      </c>
      <c r="E387" s="25"/>
      <c r="F387" s="25"/>
      <c r="G387" s="25">
        <f>SUM(D387:F387)</f>
        <v>1124832.8400000001</v>
      </c>
      <c r="H387" s="26">
        <f>SUMIFS('ERZ-2018'!G:G,'ERZ-2018'!$U:$U,$B387)</f>
        <v>222375.68000000002</v>
      </c>
      <c r="I387" s="26">
        <f>SUMIFS('ERZ-2018'!H:H,'ERZ-2018'!$U:$U,$B387)+SUMIFS('ERZ-2018'!I:I,'ERZ-2018'!$U:$U,$B387)</f>
        <v>0</v>
      </c>
      <c r="J387" s="27">
        <f>G387+H387+I387</f>
        <v>1347208.52</v>
      </c>
      <c r="K387" s="20"/>
      <c r="L387" s="25">
        <f t="shared" ref="L387:L403" si="251">R315</f>
        <v>-246720.09999999998</v>
      </c>
      <c r="M387" s="25"/>
      <c r="N387" s="25"/>
      <c r="O387" s="25">
        <f>SUM(L387:N387)</f>
        <v>-246720.09999999998</v>
      </c>
      <c r="P387" s="26">
        <f>SUMIFS('ERZ-2018'!P:P,'ERZ-2018'!$U:$U,$B387)</f>
        <v>-82452.47</v>
      </c>
      <c r="Q387" s="26">
        <f>SUMIFS('ERZ-2018'!Q:Q,'ERZ-2018'!$U:$U,$B387)+SUMIFS('ERZ-2018'!R:R,'ERZ-2018'!$U:$U,$B387)</f>
        <v>0</v>
      </c>
      <c r="R387" s="27">
        <f>O387+P387+Q387</f>
        <v>-329172.56999999995</v>
      </c>
      <c r="S387" s="28">
        <f t="shared" ref="S387:S432" si="252">J387+R387</f>
        <v>1018035.9500000001</v>
      </c>
    </row>
    <row r="388" spans="1:19" ht="25.5" customHeight="1" x14ac:dyDescent="0.25">
      <c r="A388" s="16"/>
      <c r="B388" s="23">
        <v>1609</v>
      </c>
      <c r="C388" s="24" t="s">
        <v>25</v>
      </c>
      <c r="D388" s="25">
        <f t="shared" si="250"/>
        <v>40478700</v>
      </c>
      <c r="E388" s="25"/>
      <c r="F388" s="25"/>
      <c r="G388" s="25">
        <f t="shared" ref="G388:G432" si="253">SUM(D388:F388)</f>
        <v>40478700</v>
      </c>
      <c r="H388" s="26">
        <f>SUMIFS('ERZ-2018'!G:G,'ERZ-2018'!$U:$U,$B388)</f>
        <v>0</v>
      </c>
      <c r="I388" s="26">
        <f>SUMIFS('ERZ-2018'!H:H,'ERZ-2018'!$U:$U,$B388)+SUMIFS('ERZ-2018'!I:I,'ERZ-2018'!$U:$U,$B388)</f>
        <v>0</v>
      </c>
      <c r="J388" s="27">
        <f t="shared" ref="J388:J432" si="254">G388+H388+I388</f>
        <v>40478700</v>
      </c>
      <c r="K388" s="20"/>
      <c r="L388" s="25">
        <f t="shared" si="251"/>
        <v>-2529918.75</v>
      </c>
      <c r="M388" s="25"/>
      <c r="N388" s="25"/>
      <c r="O388" s="25">
        <f t="shared" ref="O388:O432" si="255">SUM(L388:N388)</f>
        <v>-2529918.75</v>
      </c>
      <c r="P388" s="26">
        <f>SUMIFS('ERZ-2018'!P:P,'ERZ-2018'!$U:$U,$B388)</f>
        <v>-1011967.5</v>
      </c>
      <c r="Q388" s="26">
        <f>SUMIFS('ERZ-2018'!Q:Q,'ERZ-2018'!$U:$U,$B388)+SUMIFS('ERZ-2018'!R:R,'ERZ-2018'!$U:$U,$B388)</f>
        <v>0</v>
      </c>
      <c r="R388" s="27">
        <f t="shared" ref="R388:R432" si="256">O388+P388+Q388</f>
        <v>-3541886.25</v>
      </c>
      <c r="S388" s="28">
        <f t="shared" si="252"/>
        <v>36936813.75</v>
      </c>
    </row>
    <row r="389" spans="1:19" ht="25.5" x14ac:dyDescent="0.25">
      <c r="A389" s="23">
        <v>12</v>
      </c>
      <c r="B389" s="23">
        <v>1611</v>
      </c>
      <c r="C389" s="24" t="s">
        <v>26</v>
      </c>
      <c r="D389" s="25">
        <f t="shared" si="250"/>
        <v>29678046.890000001</v>
      </c>
      <c r="E389" s="25"/>
      <c r="F389" s="25"/>
      <c r="G389" s="25">
        <f t="shared" si="253"/>
        <v>29678046.890000001</v>
      </c>
      <c r="H389" s="26">
        <f>SUMIFS('ERZ-2018'!G:G,'ERZ-2018'!$U:$U,$B389)</f>
        <v>3908617.32</v>
      </c>
      <c r="I389" s="26">
        <f>SUMIFS('ERZ-2018'!H:H,'ERZ-2018'!$U:$U,$B389)+SUMIFS('ERZ-2018'!I:I,'ERZ-2018'!$U:$U,$B389)</f>
        <v>-264240.19</v>
      </c>
      <c r="J389" s="27">
        <f t="shared" si="254"/>
        <v>33322424.02</v>
      </c>
      <c r="K389" s="30"/>
      <c r="L389" s="25">
        <f t="shared" si="251"/>
        <v>-18984813.050000001</v>
      </c>
      <c r="M389" s="25"/>
      <c r="N389" s="25"/>
      <c r="O389" s="25">
        <f t="shared" si="255"/>
        <v>-18984813.050000001</v>
      </c>
      <c r="P389" s="26">
        <f>SUMIFS('ERZ-2018'!P:P,'ERZ-2018'!$U:$U,$B389)</f>
        <v>-4058119.35</v>
      </c>
      <c r="Q389" s="26">
        <f>SUMIFS('ERZ-2018'!Q:Q,'ERZ-2018'!$U:$U,$B389)+SUMIFS('ERZ-2018'!R:R,'ERZ-2018'!$U:$U,$B389)</f>
        <v>264240.19</v>
      </c>
      <c r="R389" s="27">
        <f t="shared" si="256"/>
        <v>-22778692.210000001</v>
      </c>
      <c r="S389" s="28">
        <f t="shared" si="252"/>
        <v>10543731.809999999</v>
      </c>
    </row>
    <row r="390" spans="1:19" ht="25.5" x14ac:dyDescent="0.25">
      <c r="A390" s="23" t="s">
        <v>27</v>
      </c>
      <c r="B390" s="23">
        <v>1612</v>
      </c>
      <c r="C390" s="24" t="s">
        <v>28</v>
      </c>
      <c r="D390" s="25">
        <f t="shared" si="250"/>
        <v>796572.5</v>
      </c>
      <c r="E390" s="25"/>
      <c r="F390" s="25"/>
      <c r="G390" s="25">
        <f t="shared" si="253"/>
        <v>796572.5</v>
      </c>
      <c r="H390" s="26">
        <f>SUMIFS('ERZ-2018'!G:G,'ERZ-2018'!$U:$U,$B390)</f>
        <v>-19676</v>
      </c>
      <c r="I390" s="26">
        <f>SUMIFS('ERZ-2018'!H:H,'ERZ-2018'!$U:$U,$B390)+SUMIFS('ERZ-2018'!I:I,'ERZ-2018'!$U:$U,$B390)</f>
        <v>0</v>
      </c>
      <c r="J390" s="27">
        <f t="shared" si="254"/>
        <v>776896.5</v>
      </c>
      <c r="K390" s="30"/>
      <c r="L390" s="25">
        <f t="shared" si="251"/>
        <v>0</v>
      </c>
      <c r="M390" s="25"/>
      <c r="N390" s="25"/>
      <c r="O390" s="25">
        <f t="shared" si="255"/>
        <v>0</v>
      </c>
      <c r="P390" s="26">
        <f>SUMIFS('ERZ-2018'!P:P,'ERZ-2018'!$U:$U,$B390)</f>
        <v>0</v>
      </c>
      <c r="Q390" s="26">
        <f>SUMIFS('ERZ-2018'!Q:Q,'ERZ-2018'!$U:$U,$B390)+SUMIFS('ERZ-2018'!R:R,'ERZ-2018'!$U:$U,$B390)</f>
        <v>0</v>
      </c>
      <c r="R390" s="27">
        <f t="shared" si="256"/>
        <v>0</v>
      </c>
      <c r="S390" s="28">
        <f t="shared" si="252"/>
        <v>776896.5</v>
      </c>
    </row>
    <row r="391" spans="1:19" ht="15" x14ac:dyDescent="0.25">
      <c r="A391" s="23" t="s">
        <v>29</v>
      </c>
      <c r="B391" s="23">
        <v>1805</v>
      </c>
      <c r="C391" s="24" t="s">
        <v>30</v>
      </c>
      <c r="D391" s="25">
        <f t="shared" si="250"/>
        <v>9862444.8399999999</v>
      </c>
      <c r="E391" s="25"/>
      <c r="F391" s="25"/>
      <c r="G391" s="25">
        <f t="shared" si="253"/>
        <v>9862444.8399999999</v>
      </c>
      <c r="H391" s="26">
        <f>SUMIFS('ERZ-2018'!G:G,'ERZ-2018'!$U:$U,$B391)</f>
        <v>0</v>
      </c>
      <c r="I391" s="26">
        <f>SUMIFS('ERZ-2018'!H:H,'ERZ-2018'!$U:$U,$B391)+SUMIFS('ERZ-2018'!I:I,'ERZ-2018'!$U:$U,$B391)</f>
        <v>0</v>
      </c>
      <c r="J391" s="27">
        <f t="shared" si="254"/>
        <v>9862444.8399999999</v>
      </c>
      <c r="K391" s="30"/>
      <c r="L391" s="25">
        <f t="shared" si="251"/>
        <v>0</v>
      </c>
      <c r="M391" s="25"/>
      <c r="N391" s="25"/>
      <c r="O391" s="25">
        <f t="shared" si="255"/>
        <v>0</v>
      </c>
      <c r="P391" s="26">
        <f>SUMIFS('ERZ-2018'!P:P,'ERZ-2018'!$U:$U,$B391)</f>
        <v>0</v>
      </c>
      <c r="Q391" s="26">
        <f>SUMIFS('ERZ-2018'!Q:Q,'ERZ-2018'!$U:$U,$B391)+SUMIFS('ERZ-2018'!R:R,'ERZ-2018'!$U:$U,$B391)</f>
        <v>0</v>
      </c>
      <c r="R391" s="27">
        <f t="shared" si="256"/>
        <v>0</v>
      </c>
      <c r="S391" s="28">
        <f t="shared" si="252"/>
        <v>9862444.8399999999</v>
      </c>
    </row>
    <row r="392" spans="1:19" ht="15" x14ac:dyDescent="0.25">
      <c r="A392" s="23">
        <v>47</v>
      </c>
      <c r="B392" s="23">
        <v>1808</v>
      </c>
      <c r="C392" s="24" t="s">
        <v>31</v>
      </c>
      <c r="D392" s="25">
        <f t="shared" si="250"/>
        <v>43974749.290000007</v>
      </c>
      <c r="E392" s="25"/>
      <c r="F392" s="25"/>
      <c r="G392" s="25">
        <f t="shared" si="253"/>
        <v>43974749.290000007</v>
      </c>
      <c r="H392" s="26">
        <f>SUMIFS('ERZ-2018'!G:G,'ERZ-2018'!$U:$U,$B392)</f>
        <v>5411741.2800000003</v>
      </c>
      <c r="I392" s="26">
        <f>SUMIFS('ERZ-2018'!H:H,'ERZ-2018'!$U:$U,$B392)+SUMIFS('ERZ-2018'!I:I,'ERZ-2018'!$U:$U,$B392)</f>
        <v>-613462.94000000006</v>
      </c>
      <c r="J392" s="27">
        <f t="shared" si="254"/>
        <v>48773027.63000001</v>
      </c>
      <c r="K392" s="30"/>
      <c r="L392" s="25">
        <f t="shared" si="251"/>
        <v>-8049840.3499999987</v>
      </c>
      <c r="M392" s="25"/>
      <c r="N392" s="25"/>
      <c r="O392" s="25">
        <f t="shared" si="255"/>
        <v>-8049840.3499999987</v>
      </c>
      <c r="P392" s="26">
        <f>SUMIFS('ERZ-2018'!P:P,'ERZ-2018'!$U:$U,$B392)</f>
        <v>-1685054.23</v>
      </c>
      <c r="Q392" s="26">
        <f>SUMIFS('ERZ-2018'!Q:Q,'ERZ-2018'!$U:$U,$B392)+SUMIFS('ERZ-2018'!R:R,'ERZ-2018'!$U:$U,$B392)</f>
        <v>325073.07</v>
      </c>
      <c r="R392" s="27">
        <f t="shared" si="256"/>
        <v>-9409821.5099999979</v>
      </c>
      <c r="S392" s="28">
        <f t="shared" si="252"/>
        <v>39363206.120000012</v>
      </c>
    </row>
    <row r="393" spans="1:19" ht="15" x14ac:dyDescent="0.25">
      <c r="A393" s="23">
        <v>13</v>
      </c>
      <c r="B393" s="23">
        <v>1810</v>
      </c>
      <c r="C393" s="24" t="s">
        <v>32</v>
      </c>
      <c r="D393" s="25">
        <f t="shared" si="250"/>
        <v>0</v>
      </c>
      <c r="E393" s="25"/>
      <c r="F393" s="25"/>
      <c r="G393" s="25">
        <f t="shared" si="253"/>
        <v>0</v>
      </c>
      <c r="H393" s="26">
        <f>SUMIFS('ERZ-2018'!G:G,'ERZ-2018'!$U:$U,$B393)</f>
        <v>0</v>
      </c>
      <c r="I393" s="26">
        <f>SUMIFS('ERZ-2018'!H:H,'ERZ-2018'!$U:$U,$B393)+SUMIFS('ERZ-2018'!I:I,'ERZ-2018'!$U:$U,$B393)</f>
        <v>0</v>
      </c>
      <c r="J393" s="27">
        <f t="shared" si="254"/>
        <v>0</v>
      </c>
      <c r="K393" s="30"/>
      <c r="L393" s="25">
        <f t="shared" si="251"/>
        <v>0</v>
      </c>
      <c r="M393" s="25"/>
      <c r="N393" s="25"/>
      <c r="O393" s="25">
        <f t="shared" si="255"/>
        <v>0</v>
      </c>
      <c r="P393" s="26">
        <f>SUMIFS('ERZ-2018'!P:P,'ERZ-2018'!$U:$U,$B393)</f>
        <v>0</v>
      </c>
      <c r="Q393" s="26">
        <f>SUMIFS('ERZ-2018'!Q:Q,'ERZ-2018'!$U:$U,$B393)+SUMIFS('ERZ-2018'!R:R,'ERZ-2018'!$U:$U,$B393)</f>
        <v>0</v>
      </c>
      <c r="R393" s="27">
        <f t="shared" si="256"/>
        <v>0</v>
      </c>
      <c r="S393" s="28">
        <f t="shared" si="252"/>
        <v>0</v>
      </c>
    </row>
    <row r="394" spans="1:19" ht="15" x14ac:dyDescent="0.25">
      <c r="A394" s="23">
        <v>47</v>
      </c>
      <c r="B394" s="23">
        <v>1815</v>
      </c>
      <c r="C394" s="24" t="s">
        <v>33</v>
      </c>
      <c r="D394" s="25">
        <f t="shared" si="250"/>
        <v>0</v>
      </c>
      <c r="E394" s="25"/>
      <c r="F394" s="25"/>
      <c r="G394" s="25">
        <f t="shared" si="253"/>
        <v>0</v>
      </c>
      <c r="H394" s="26">
        <f>SUMIFS('ERZ-2018'!G:G,'ERZ-2018'!$U:$U,$B394)</f>
        <v>0</v>
      </c>
      <c r="I394" s="26">
        <f>SUMIFS('ERZ-2018'!H:H,'ERZ-2018'!$U:$U,$B394)+SUMIFS('ERZ-2018'!I:I,'ERZ-2018'!$U:$U,$B394)</f>
        <v>0</v>
      </c>
      <c r="J394" s="27">
        <f t="shared" si="254"/>
        <v>0</v>
      </c>
      <c r="K394" s="30"/>
      <c r="L394" s="25">
        <f t="shared" si="251"/>
        <v>0</v>
      </c>
      <c r="M394" s="25"/>
      <c r="N394" s="25"/>
      <c r="O394" s="25">
        <f t="shared" si="255"/>
        <v>0</v>
      </c>
      <c r="P394" s="26">
        <f>SUMIFS('ERZ-2018'!P:P,'ERZ-2018'!$U:$U,$B394)</f>
        <v>0</v>
      </c>
      <c r="Q394" s="26">
        <f>SUMIFS('ERZ-2018'!Q:Q,'ERZ-2018'!$U:$U,$B394)+SUMIFS('ERZ-2018'!R:R,'ERZ-2018'!$U:$U,$B394)</f>
        <v>0</v>
      </c>
      <c r="R394" s="27">
        <f t="shared" si="256"/>
        <v>0</v>
      </c>
      <c r="S394" s="28">
        <f t="shared" si="252"/>
        <v>0</v>
      </c>
    </row>
    <row r="395" spans="1:19" ht="15" x14ac:dyDescent="0.25">
      <c r="A395" s="23">
        <v>47</v>
      </c>
      <c r="B395" s="23">
        <v>1820</v>
      </c>
      <c r="C395" s="24" t="s">
        <v>34</v>
      </c>
      <c r="D395" s="25">
        <f t="shared" si="250"/>
        <v>79732456.210000008</v>
      </c>
      <c r="E395" s="25"/>
      <c r="F395" s="25"/>
      <c r="G395" s="25">
        <f t="shared" si="253"/>
        <v>79732456.210000008</v>
      </c>
      <c r="H395" s="26">
        <f>SUMIFS('ERZ-2018'!G:G,'ERZ-2018'!$U:$U,$B395)</f>
        <v>4291191.54</v>
      </c>
      <c r="I395" s="26">
        <f>SUMIFS('ERZ-2018'!H:H,'ERZ-2018'!$U:$U,$B395)+SUMIFS('ERZ-2018'!I:I,'ERZ-2018'!$U:$U,$B395)</f>
        <v>0</v>
      </c>
      <c r="J395" s="27">
        <f t="shared" si="254"/>
        <v>84023647.750000015</v>
      </c>
      <c r="K395" s="30"/>
      <c r="L395" s="25">
        <f t="shared" si="251"/>
        <v>-13645569.739999998</v>
      </c>
      <c r="M395" s="25"/>
      <c r="N395" s="25"/>
      <c r="O395" s="25">
        <f t="shared" si="255"/>
        <v>-13645569.739999998</v>
      </c>
      <c r="P395" s="26">
        <f>SUMIFS('ERZ-2018'!P:P,'ERZ-2018'!$U:$U,$B395)</f>
        <v>-2434890.61</v>
      </c>
      <c r="Q395" s="26">
        <f>SUMIFS('ERZ-2018'!Q:Q,'ERZ-2018'!$U:$U,$B395)+SUMIFS('ERZ-2018'!R:R,'ERZ-2018'!$U:$U,$B395)</f>
        <v>0</v>
      </c>
      <c r="R395" s="27">
        <f t="shared" si="256"/>
        <v>-16080460.349999998</v>
      </c>
      <c r="S395" s="28">
        <f t="shared" si="252"/>
        <v>67943187.400000021</v>
      </c>
    </row>
    <row r="396" spans="1:19" ht="15" x14ac:dyDescent="0.25">
      <c r="A396" s="23">
        <v>47</v>
      </c>
      <c r="B396" s="23">
        <v>1825</v>
      </c>
      <c r="C396" s="24" t="s">
        <v>35</v>
      </c>
      <c r="D396" s="25">
        <f t="shared" si="250"/>
        <v>0</v>
      </c>
      <c r="E396" s="25"/>
      <c r="F396" s="25"/>
      <c r="G396" s="25">
        <f t="shared" si="253"/>
        <v>0</v>
      </c>
      <c r="H396" s="26">
        <f>SUMIFS('ERZ-2018'!G:G,'ERZ-2018'!$U:$U,$B396)</f>
        <v>0</v>
      </c>
      <c r="I396" s="26">
        <f>SUMIFS('ERZ-2018'!H:H,'ERZ-2018'!$U:$U,$B396)+SUMIFS('ERZ-2018'!I:I,'ERZ-2018'!$U:$U,$B396)</f>
        <v>0</v>
      </c>
      <c r="J396" s="27">
        <f t="shared" si="254"/>
        <v>0</v>
      </c>
      <c r="K396" s="30"/>
      <c r="L396" s="25">
        <f t="shared" si="251"/>
        <v>0</v>
      </c>
      <c r="M396" s="25"/>
      <c r="N396" s="25"/>
      <c r="O396" s="25">
        <f t="shared" si="255"/>
        <v>0</v>
      </c>
      <c r="P396" s="26">
        <f>SUMIFS('ERZ-2018'!P:P,'ERZ-2018'!$U:$U,$B396)</f>
        <v>0</v>
      </c>
      <c r="Q396" s="26">
        <f>SUMIFS('ERZ-2018'!Q:Q,'ERZ-2018'!$U:$U,$B396)+SUMIFS('ERZ-2018'!R:R,'ERZ-2018'!$U:$U,$B396)</f>
        <v>0</v>
      </c>
      <c r="R396" s="27">
        <f t="shared" si="256"/>
        <v>0</v>
      </c>
      <c r="S396" s="28">
        <f t="shared" si="252"/>
        <v>0</v>
      </c>
    </row>
    <row r="397" spans="1:19" ht="15" x14ac:dyDescent="0.25">
      <c r="A397" s="23">
        <v>47</v>
      </c>
      <c r="B397" s="23">
        <v>1830</v>
      </c>
      <c r="C397" s="24" t="s">
        <v>36</v>
      </c>
      <c r="D397" s="25">
        <f t="shared" si="250"/>
        <v>133970056.81999998</v>
      </c>
      <c r="E397" s="25"/>
      <c r="F397" s="25"/>
      <c r="G397" s="25">
        <f t="shared" si="253"/>
        <v>133970056.81999998</v>
      </c>
      <c r="H397" s="26">
        <f>SUMIFS('ERZ-2018'!G:G,'ERZ-2018'!$U:$U,$B397)</f>
        <v>9510199.6600000001</v>
      </c>
      <c r="I397" s="26">
        <f>SUMIFS('ERZ-2018'!H:H,'ERZ-2018'!$U:$U,$B397)+SUMIFS('ERZ-2018'!I:I,'ERZ-2018'!$U:$U,$B397)</f>
        <v>-153121.41</v>
      </c>
      <c r="J397" s="27">
        <f t="shared" si="254"/>
        <v>143327135.06999999</v>
      </c>
      <c r="K397" s="30"/>
      <c r="L397" s="25">
        <f t="shared" si="251"/>
        <v>-16087174.09</v>
      </c>
      <c r="M397" s="25"/>
      <c r="N397" s="25"/>
      <c r="O397" s="25">
        <f t="shared" si="255"/>
        <v>-16087174.09</v>
      </c>
      <c r="P397" s="26">
        <f>SUMIFS('ERZ-2018'!P:P,'ERZ-2018'!$U:$U,$B397)</f>
        <v>-2990704.2300000004</v>
      </c>
      <c r="Q397" s="26">
        <f>SUMIFS('ERZ-2018'!Q:Q,'ERZ-2018'!$U:$U,$B397)+SUMIFS('ERZ-2018'!R:R,'ERZ-2018'!$U:$U,$B397)</f>
        <v>34715.869999999995</v>
      </c>
      <c r="R397" s="27">
        <f t="shared" si="256"/>
        <v>-19043162.449999999</v>
      </c>
      <c r="S397" s="28">
        <f t="shared" si="252"/>
        <v>124283972.61999999</v>
      </c>
    </row>
    <row r="398" spans="1:19" ht="15" x14ac:dyDescent="0.25">
      <c r="A398" s="23">
        <v>47</v>
      </c>
      <c r="B398" s="23">
        <v>1835</v>
      </c>
      <c r="C398" s="24" t="s">
        <v>37</v>
      </c>
      <c r="D398" s="25">
        <f t="shared" si="250"/>
        <v>33328679.029999997</v>
      </c>
      <c r="E398" s="25"/>
      <c r="F398" s="25"/>
      <c r="G398" s="25">
        <f t="shared" si="253"/>
        <v>33328679.029999997</v>
      </c>
      <c r="H398" s="26">
        <f>SUMIFS('ERZ-2018'!G:G,'ERZ-2018'!$U:$U,$B398)</f>
        <v>2139754.67</v>
      </c>
      <c r="I398" s="26">
        <f>SUMIFS('ERZ-2018'!H:H,'ERZ-2018'!$U:$U,$B398)+SUMIFS('ERZ-2018'!I:I,'ERZ-2018'!$U:$U,$B398)</f>
        <v>-96935.2</v>
      </c>
      <c r="J398" s="27">
        <f t="shared" si="254"/>
        <v>35371498.499999993</v>
      </c>
      <c r="K398" s="30"/>
      <c r="L398" s="25">
        <f t="shared" si="251"/>
        <v>-6657637.5700000003</v>
      </c>
      <c r="M398" s="25"/>
      <c r="N398" s="25"/>
      <c r="O398" s="25">
        <f t="shared" si="255"/>
        <v>-6657637.5700000003</v>
      </c>
      <c r="P398" s="26">
        <f>SUMIFS('ERZ-2018'!P:P,'ERZ-2018'!$U:$U,$B398)</f>
        <v>-1112061.1200000001</v>
      </c>
      <c r="Q398" s="26">
        <f>SUMIFS('ERZ-2018'!Q:Q,'ERZ-2018'!$U:$U,$B398)+SUMIFS('ERZ-2018'!R:R,'ERZ-2018'!$U:$U,$B398)</f>
        <v>24607.06</v>
      </c>
      <c r="R398" s="27">
        <f t="shared" si="256"/>
        <v>-7745091.6300000008</v>
      </c>
      <c r="S398" s="28">
        <f t="shared" si="252"/>
        <v>27626406.86999999</v>
      </c>
    </row>
    <row r="399" spans="1:19" ht="15" x14ac:dyDescent="0.25">
      <c r="A399" s="23">
        <v>47</v>
      </c>
      <c r="B399" s="23">
        <v>1840</v>
      </c>
      <c r="C399" s="24" t="s">
        <v>38</v>
      </c>
      <c r="D399" s="25">
        <f t="shared" si="250"/>
        <v>72095801.570000008</v>
      </c>
      <c r="E399" s="25"/>
      <c r="F399" s="25"/>
      <c r="G399" s="25">
        <f t="shared" si="253"/>
        <v>72095801.570000008</v>
      </c>
      <c r="H399" s="26">
        <f>SUMIFS('ERZ-2018'!G:G,'ERZ-2018'!$U:$U,$B399)</f>
        <v>5767897.8500000006</v>
      </c>
      <c r="I399" s="26">
        <f>SUMIFS('ERZ-2018'!H:H,'ERZ-2018'!$U:$U,$B399)+SUMIFS('ERZ-2018'!I:I,'ERZ-2018'!$U:$U,$B399)</f>
        <v>-139545.10999999999</v>
      </c>
      <c r="J399" s="27">
        <f t="shared" si="254"/>
        <v>77724154.310000002</v>
      </c>
      <c r="K399" s="30"/>
      <c r="L399" s="25">
        <f t="shared" si="251"/>
        <v>-12724191.74</v>
      </c>
      <c r="M399" s="25"/>
      <c r="N399" s="25"/>
      <c r="O399" s="25">
        <f t="shared" si="255"/>
        <v>-12724191.74</v>
      </c>
      <c r="P399" s="26">
        <f>SUMIFS('ERZ-2018'!P:P,'ERZ-2018'!$U:$U,$B399)</f>
        <v>-2107174.42</v>
      </c>
      <c r="Q399" s="26">
        <f>SUMIFS('ERZ-2018'!Q:Q,'ERZ-2018'!$U:$U,$B399)+SUMIFS('ERZ-2018'!R:R,'ERZ-2018'!$U:$U,$B399)</f>
        <v>76058.55</v>
      </c>
      <c r="R399" s="27">
        <f t="shared" si="256"/>
        <v>-14755307.609999999</v>
      </c>
      <c r="S399" s="28">
        <f t="shared" si="252"/>
        <v>62968846.700000003</v>
      </c>
    </row>
    <row r="400" spans="1:19" ht="15" x14ac:dyDescent="0.25">
      <c r="A400" s="23">
        <v>47</v>
      </c>
      <c r="B400" s="23">
        <v>1845</v>
      </c>
      <c r="C400" s="24" t="s">
        <v>39</v>
      </c>
      <c r="D400" s="25">
        <f t="shared" si="250"/>
        <v>248172148.43999997</v>
      </c>
      <c r="E400" s="25"/>
      <c r="F400" s="25"/>
      <c r="G400" s="25">
        <f t="shared" si="253"/>
        <v>248172148.43999997</v>
      </c>
      <c r="H400" s="26">
        <f>SUMIFS('ERZ-2018'!G:G,'ERZ-2018'!$U:$U,$B400)</f>
        <v>18110739.509999998</v>
      </c>
      <c r="I400" s="26">
        <f>SUMIFS('ERZ-2018'!H:H,'ERZ-2018'!$U:$U,$B400)+SUMIFS('ERZ-2018'!I:I,'ERZ-2018'!$U:$U,$B400)</f>
        <v>-747143.01</v>
      </c>
      <c r="J400" s="27">
        <f t="shared" si="254"/>
        <v>265535744.93999997</v>
      </c>
      <c r="K400" s="30"/>
      <c r="L400" s="25">
        <f t="shared" si="251"/>
        <v>-42027984.209999993</v>
      </c>
      <c r="M400" s="25"/>
      <c r="N400" s="25"/>
      <c r="O400" s="25">
        <f t="shared" si="255"/>
        <v>-42027984.209999993</v>
      </c>
      <c r="P400" s="26">
        <f>SUMIFS('ERZ-2018'!P:P,'ERZ-2018'!$U:$U,$B400)</f>
        <v>-8044477.4200000009</v>
      </c>
      <c r="Q400" s="26">
        <f>SUMIFS('ERZ-2018'!Q:Q,'ERZ-2018'!$U:$U,$B400)+SUMIFS('ERZ-2018'!R:R,'ERZ-2018'!$U:$U,$B400)</f>
        <v>562494.62</v>
      </c>
      <c r="R400" s="27">
        <f t="shared" si="256"/>
        <v>-49509967.009999998</v>
      </c>
      <c r="S400" s="28">
        <f t="shared" si="252"/>
        <v>216025777.92999998</v>
      </c>
    </row>
    <row r="401" spans="1:19" ht="15" x14ac:dyDescent="0.25">
      <c r="A401" s="23">
        <v>47</v>
      </c>
      <c r="B401" s="23">
        <v>1850</v>
      </c>
      <c r="C401" s="24" t="s">
        <v>40</v>
      </c>
      <c r="D401" s="25">
        <f t="shared" si="250"/>
        <v>109171655.27999999</v>
      </c>
      <c r="E401" s="25"/>
      <c r="F401" s="25"/>
      <c r="G401" s="25">
        <f t="shared" si="253"/>
        <v>109171655.27999999</v>
      </c>
      <c r="H401" s="26">
        <f>SUMIFS('ERZ-2018'!G:G,'ERZ-2018'!$U:$U,$B401)</f>
        <v>13513086.279999999</v>
      </c>
      <c r="I401" s="26">
        <f>SUMIFS('ERZ-2018'!H:H,'ERZ-2018'!$U:$U,$B401)+SUMIFS('ERZ-2018'!I:I,'ERZ-2018'!$U:$U,$B401)</f>
        <v>-1562562.2100000002</v>
      </c>
      <c r="J401" s="27">
        <f t="shared" si="254"/>
        <v>121122179.34999999</v>
      </c>
      <c r="K401" s="30"/>
      <c r="L401" s="25">
        <f t="shared" si="251"/>
        <v>-18111367.009999998</v>
      </c>
      <c r="M401" s="25"/>
      <c r="N401" s="25"/>
      <c r="O401" s="25">
        <f t="shared" si="255"/>
        <v>-18111367.009999998</v>
      </c>
      <c r="P401" s="26">
        <f>SUMIFS('ERZ-2018'!P:P,'ERZ-2018'!$U:$U,$B401)</f>
        <v>-3556745.13</v>
      </c>
      <c r="Q401" s="26">
        <f>SUMIFS('ERZ-2018'!Q:Q,'ERZ-2018'!$U:$U,$B401)+SUMIFS('ERZ-2018'!R:R,'ERZ-2018'!$U:$U,$B401)</f>
        <v>610413.93000000005</v>
      </c>
      <c r="R401" s="27">
        <f t="shared" si="256"/>
        <v>-21057698.209999997</v>
      </c>
      <c r="S401" s="28">
        <f t="shared" si="252"/>
        <v>100064481.14</v>
      </c>
    </row>
    <row r="402" spans="1:19" ht="15" x14ac:dyDescent="0.25">
      <c r="A402" s="23">
        <v>47</v>
      </c>
      <c r="B402" s="23">
        <v>1855</v>
      </c>
      <c r="C402" s="24" t="s">
        <v>41</v>
      </c>
      <c r="D402" s="25">
        <f t="shared" si="250"/>
        <v>0</v>
      </c>
      <c r="E402" s="25"/>
      <c r="F402" s="25"/>
      <c r="G402" s="25">
        <f t="shared" si="253"/>
        <v>0</v>
      </c>
      <c r="H402" s="26">
        <f>SUMIFS('ERZ-2018'!G:G,'ERZ-2018'!$U:$U,$B402)</f>
        <v>0</v>
      </c>
      <c r="I402" s="26">
        <f>SUMIFS('ERZ-2018'!H:H,'ERZ-2018'!$U:$U,$B402)+SUMIFS('ERZ-2018'!I:I,'ERZ-2018'!$U:$U,$B402)</f>
        <v>0</v>
      </c>
      <c r="J402" s="27">
        <f t="shared" si="254"/>
        <v>0</v>
      </c>
      <c r="K402" s="30"/>
      <c r="L402" s="25">
        <f t="shared" si="251"/>
        <v>0</v>
      </c>
      <c r="M402" s="25"/>
      <c r="N402" s="25"/>
      <c r="O402" s="25">
        <f t="shared" si="255"/>
        <v>0</v>
      </c>
      <c r="P402" s="26">
        <f>SUMIFS('ERZ-2018'!P:P,'ERZ-2018'!$U:$U,$B402)</f>
        <v>0</v>
      </c>
      <c r="Q402" s="26">
        <f>SUMIFS('ERZ-2018'!Q:Q,'ERZ-2018'!$U:$U,$B402)+SUMIFS('ERZ-2018'!R:R,'ERZ-2018'!$U:$U,$B402)</f>
        <v>0</v>
      </c>
      <c r="R402" s="27">
        <f t="shared" si="256"/>
        <v>0</v>
      </c>
      <c r="S402" s="28">
        <f t="shared" si="252"/>
        <v>0</v>
      </c>
    </row>
    <row r="403" spans="1:19" ht="15" x14ac:dyDescent="0.25">
      <c r="A403" s="23">
        <v>47</v>
      </c>
      <c r="B403" s="23">
        <v>1860</v>
      </c>
      <c r="C403" s="24" t="s">
        <v>42</v>
      </c>
      <c r="D403" s="25">
        <f t="shared" si="250"/>
        <v>56893900.839999996</v>
      </c>
      <c r="E403" s="25"/>
      <c r="F403" s="25"/>
      <c r="G403" s="25">
        <f t="shared" si="253"/>
        <v>56893900.839999996</v>
      </c>
      <c r="H403" s="26">
        <f>SUMIFS('ERZ-2018'!G:G,'ERZ-2018'!$U:$U,$B403)</f>
        <v>4691217.7</v>
      </c>
      <c r="I403" s="26">
        <f>SUMIFS('ERZ-2018'!H:H,'ERZ-2018'!$U:$U,$B403)+SUMIFS('ERZ-2018'!I:I,'ERZ-2018'!$U:$U,$B403)</f>
        <v>-663281.78</v>
      </c>
      <c r="J403" s="27">
        <f t="shared" si="254"/>
        <v>60921836.759999998</v>
      </c>
      <c r="K403" s="30"/>
      <c r="L403" s="25">
        <f t="shared" si="251"/>
        <v>-19877165.829999998</v>
      </c>
      <c r="M403" s="25"/>
      <c r="N403" s="25"/>
      <c r="O403" s="25">
        <f t="shared" si="255"/>
        <v>-19877165.829999998</v>
      </c>
      <c r="P403" s="26">
        <f>SUMIFS('ERZ-2018'!P:P,'ERZ-2018'!$U:$U,$B403)</f>
        <v>-5419672.6900000004</v>
      </c>
      <c r="Q403" s="26">
        <f>SUMIFS('ERZ-2018'!Q:Q,'ERZ-2018'!$U:$U,$B403)+SUMIFS('ERZ-2018'!R:R,'ERZ-2018'!$U:$U,$B403)</f>
        <v>663281.78</v>
      </c>
      <c r="R403" s="27">
        <f t="shared" si="256"/>
        <v>-24633556.739999998</v>
      </c>
      <c r="S403" s="28">
        <f t="shared" si="252"/>
        <v>36288280.019999996</v>
      </c>
    </row>
    <row r="404" spans="1:19" ht="15" x14ac:dyDescent="0.25">
      <c r="A404" s="46">
        <v>47</v>
      </c>
      <c r="B404" s="46">
        <v>1865</v>
      </c>
      <c r="C404" s="47" t="s">
        <v>43</v>
      </c>
      <c r="D404" s="25">
        <v>0</v>
      </c>
      <c r="E404" s="25"/>
      <c r="F404" s="25"/>
      <c r="G404" s="25"/>
      <c r="H404" s="26">
        <f>SUMIFS('ERZ-2018'!G:G,'ERZ-2018'!$U:$U,$B404)</f>
        <v>0</v>
      </c>
      <c r="I404" s="26">
        <f>SUMIFS('ERZ-2018'!H:H,'ERZ-2018'!$U:$U,$B404)+SUMIFS('ERZ-2018'!I:I,'ERZ-2018'!$U:$U,$B404)</f>
        <v>0</v>
      </c>
      <c r="J404" s="27">
        <f t="shared" ref="J404" si="257">D404+H404+I404</f>
        <v>0</v>
      </c>
      <c r="K404" s="30"/>
      <c r="L404" s="45">
        <v>0</v>
      </c>
      <c r="M404" s="45"/>
      <c r="N404" s="25"/>
      <c r="O404" s="45">
        <f t="shared" si="255"/>
        <v>0</v>
      </c>
      <c r="P404" s="26">
        <f>SUMIFS('ERZ-2018'!P:P,'ERZ-2018'!$U:$U,$B404)</f>
        <v>0</v>
      </c>
      <c r="Q404" s="26">
        <f>SUMIFS('ERZ-2018'!Q:Q,'ERZ-2018'!$U:$U,$B404)+SUMIFS('ERZ-2018'!R:R,'ERZ-2018'!$U:$U,$B404)</f>
        <v>0</v>
      </c>
      <c r="R404" s="27">
        <f t="shared" ref="R404" si="258">L404+P404+Q404</f>
        <v>0</v>
      </c>
      <c r="S404" s="28">
        <f t="shared" si="252"/>
        <v>0</v>
      </c>
    </row>
    <row r="405" spans="1:19" ht="15" x14ac:dyDescent="0.25">
      <c r="A405" s="23">
        <v>47</v>
      </c>
      <c r="B405" s="23">
        <v>1875</v>
      </c>
      <c r="C405" s="24" t="s">
        <v>44</v>
      </c>
      <c r="D405" s="25">
        <f t="shared" ref="D405:D432" si="259">J333</f>
        <v>0</v>
      </c>
      <c r="E405" s="25"/>
      <c r="F405" s="25"/>
      <c r="G405" s="25">
        <f t="shared" si="253"/>
        <v>0</v>
      </c>
      <c r="H405" s="26">
        <f>SUMIFS('ERZ-2018'!G:G,'ERZ-2018'!$U:$U,$B405)</f>
        <v>0</v>
      </c>
      <c r="I405" s="26">
        <f>SUMIFS('ERZ-2018'!H:H,'ERZ-2018'!$U:$U,$B405)+SUMIFS('ERZ-2018'!I:I,'ERZ-2018'!$U:$U,$B405)</f>
        <v>0</v>
      </c>
      <c r="J405" s="27">
        <f t="shared" si="254"/>
        <v>0</v>
      </c>
      <c r="K405" s="30"/>
      <c r="L405" s="25">
        <f t="shared" ref="L405:L432" si="260">R333</f>
        <v>0</v>
      </c>
      <c r="M405" s="25"/>
      <c r="N405" s="25"/>
      <c r="O405" s="25">
        <f t="shared" si="255"/>
        <v>0</v>
      </c>
      <c r="P405" s="26">
        <f>SUMIFS('ERZ-2018'!P:P,'ERZ-2018'!$U:$U,$B405)</f>
        <v>0</v>
      </c>
      <c r="Q405" s="26">
        <f>SUMIFS('ERZ-2018'!Q:Q,'ERZ-2018'!$U:$U,$B405)+SUMIFS('ERZ-2018'!R:R,'ERZ-2018'!$U:$U,$B405)</f>
        <v>0</v>
      </c>
      <c r="R405" s="27">
        <f t="shared" si="256"/>
        <v>0</v>
      </c>
      <c r="S405" s="28">
        <f t="shared" si="252"/>
        <v>0</v>
      </c>
    </row>
    <row r="406" spans="1:19" ht="15" x14ac:dyDescent="0.25">
      <c r="A406" s="23" t="s">
        <v>29</v>
      </c>
      <c r="B406" s="23">
        <v>1905</v>
      </c>
      <c r="C406" s="24" t="s">
        <v>30</v>
      </c>
      <c r="D406" s="25">
        <f t="shared" si="259"/>
        <v>0</v>
      </c>
      <c r="E406" s="25"/>
      <c r="F406" s="25"/>
      <c r="G406" s="25">
        <f t="shared" si="253"/>
        <v>0</v>
      </c>
      <c r="H406" s="26">
        <f>SUMIFS('ERZ-2018'!G:G,'ERZ-2018'!$U:$U,$B406)</f>
        <v>0</v>
      </c>
      <c r="I406" s="26">
        <f>SUMIFS('ERZ-2018'!H:H,'ERZ-2018'!$U:$U,$B406)+SUMIFS('ERZ-2018'!I:I,'ERZ-2018'!$U:$U,$B406)</f>
        <v>0</v>
      </c>
      <c r="J406" s="27">
        <f t="shared" si="254"/>
        <v>0</v>
      </c>
      <c r="K406" s="30"/>
      <c r="L406" s="25">
        <f t="shared" si="260"/>
        <v>0</v>
      </c>
      <c r="M406" s="25"/>
      <c r="N406" s="25"/>
      <c r="O406" s="25">
        <f t="shared" si="255"/>
        <v>0</v>
      </c>
      <c r="P406" s="26">
        <f>SUMIFS('ERZ-2018'!P:P,'ERZ-2018'!$U:$U,$B406)</f>
        <v>0</v>
      </c>
      <c r="Q406" s="26">
        <f>SUMIFS('ERZ-2018'!Q:Q,'ERZ-2018'!$U:$U,$B406)+SUMIFS('ERZ-2018'!R:R,'ERZ-2018'!$U:$U,$B406)</f>
        <v>0</v>
      </c>
      <c r="R406" s="27">
        <f t="shared" si="256"/>
        <v>0</v>
      </c>
      <c r="S406" s="28">
        <f t="shared" si="252"/>
        <v>0</v>
      </c>
    </row>
    <row r="407" spans="1:19" ht="15" x14ac:dyDescent="0.25">
      <c r="A407" s="23">
        <v>47</v>
      </c>
      <c r="B407" s="23">
        <v>1908</v>
      </c>
      <c r="C407" s="24" t="s">
        <v>45</v>
      </c>
      <c r="D407" s="25">
        <f t="shared" si="259"/>
        <v>0</v>
      </c>
      <c r="E407" s="25"/>
      <c r="F407" s="25"/>
      <c r="G407" s="25">
        <f t="shared" si="253"/>
        <v>0</v>
      </c>
      <c r="H407" s="26">
        <f>SUMIFS('ERZ-2018'!G:G,'ERZ-2018'!$U:$U,$B407)</f>
        <v>0</v>
      </c>
      <c r="I407" s="26">
        <f>SUMIFS('ERZ-2018'!H:H,'ERZ-2018'!$U:$U,$B407)+SUMIFS('ERZ-2018'!I:I,'ERZ-2018'!$U:$U,$B407)</f>
        <v>0</v>
      </c>
      <c r="J407" s="27">
        <f t="shared" si="254"/>
        <v>0</v>
      </c>
      <c r="K407" s="30"/>
      <c r="L407" s="25">
        <f t="shared" si="260"/>
        <v>0</v>
      </c>
      <c r="M407" s="25"/>
      <c r="N407" s="25"/>
      <c r="O407" s="25">
        <f t="shared" si="255"/>
        <v>0</v>
      </c>
      <c r="P407" s="26">
        <f>SUMIFS('ERZ-2018'!P:P,'ERZ-2018'!$U:$U,$B407)</f>
        <v>0</v>
      </c>
      <c r="Q407" s="26">
        <f>SUMIFS('ERZ-2018'!Q:Q,'ERZ-2018'!$U:$U,$B407)+SUMIFS('ERZ-2018'!R:R,'ERZ-2018'!$U:$U,$B407)</f>
        <v>0</v>
      </c>
      <c r="R407" s="27">
        <f t="shared" si="256"/>
        <v>0</v>
      </c>
      <c r="S407" s="28">
        <f t="shared" si="252"/>
        <v>0</v>
      </c>
    </row>
    <row r="408" spans="1:19" ht="15" x14ac:dyDescent="0.25">
      <c r="A408" s="23">
        <v>13</v>
      </c>
      <c r="B408" s="23">
        <v>1910</v>
      </c>
      <c r="C408" s="24" t="s">
        <v>32</v>
      </c>
      <c r="D408" s="25">
        <f t="shared" si="259"/>
        <v>0</v>
      </c>
      <c r="E408" s="25"/>
      <c r="F408" s="25"/>
      <c r="G408" s="25">
        <f t="shared" si="253"/>
        <v>0</v>
      </c>
      <c r="H408" s="26">
        <f>SUMIFS('ERZ-2018'!G:G,'ERZ-2018'!$U:$U,$B408)</f>
        <v>0</v>
      </c>
      <c r="I408" s="26">
        <f>SUMIFS('ERZ-2018'!H:H,'ERZ-2018'!$U:$U,$B408)+SUMIFS('ERZ-2018'!I:I,'ERZ-2018'!$U:$U,$B408)</f>
        <v>0</v>
      </c>
      <c r="J408" s="27">
        <f t="shared" si="254"/>
        <v>0</v>
      </c>
      <c r="K408" s="30"/>
      <c r="L408" s="25">
        <f t="shared" si="260"/>
        <v>0</v>
      </c>
      <c r="M408" s="25"/>
      <c r="N408" s="25"/>
      <c r="O408" s="25">
        <f t="shared" si="255"/>
        <v>0</v>
      </c>
      <c r="P408" s="26">
        <f>SUMIFS('ERZ-2018'!P:P,'ERZ-2018'!$U:$U,$B408)</f>
        <v>0</v>
      </c>
      <c r="Q408" s="26">
        <f>SUMIFS('ERZ-2018'!Q:Q,'ERZ-2018'!$U:$U,$B408)+SUMIFS('ERZ-2018'!R:R,'ERZ-2018'!$U:$U,$B408)</f>
        <v>0</v>
      </c>
      <c r="R408" s="27">
        <f t="shared" si="256"/>
        <v>0</v>
      </c>
      <c r="S408" s="28">
        <f t="shared" si="252"/>
        <v>0</v>
      </c>
    </row>
    <row r="409" spans="1:19" ht="15" x14ac:dyDescent="0.25">
      <c r="A409" s="23">
        <v>8</v>
      </c>
      <c r="B409" s="23">
        <v>1915</v>
      </c>
      <c r="C409" s="24" t="s">
        <v>46</v>
      </c>
      <c r="D409" s="25">
        <f t="shared" si="259"/>
        <v>5562803.9899999993</v>
      </c>
      <c r="E409" s="25"/>
      <c r="F409" s="25"/>
      <c r="G409" s="25">
        <f t="shared" si="253"/>
        <v>5562803.9899999993</v>
      </c>
      <c r="H409" s="26">
        <f>SUMIFS('ERZ-2018'!G:G,'ERZ-2018'!$U:$U,$B409)</f>
        <v>-330584.75</v>
      </c>
      <c r="I409" s="26">
        <f>SUMIFS('ERZ-2018'!H:H,'ERZ-2018'!$U:$U,$B409)+SUMIFS('ERZ-2018'!I:I,'ERZ-2018'!$U:$U,$B409)</f>
        <v>0</v>
      </c>
      <c r="J409" s="27">
        <f t="shared" si="254"/>
        <v>5232219.2399999993</v>
      </c>
      <c r="K409" s="30"/>
      <c r="L409" s="25">
        <f t="shared" si="260"/>
        <v>-3506542.7100000009</v>
      </c>
      <c r="M409" s="25"/>
      <c r="N409" s="25"/>
      <c r="O409" s="25">
        <f t="shared" si="255"/>
        <v>-3506542.7100000009</v>
      </c>
      <c r="P409" s="26">
        <f>SUMIFS('ERZ-2018'!P:P,'ERZ-2018'!$U:$U,$B409)</f>
        <v>162750.14000000001</v>
      </c>
      <c r="Q409" s="26">
        <f>SUMIFS('ERZ-2018'!Q:Q,'ERZ-2018'!$U:$U,$B409)+SUMIFS('ERZ-2018'!R:R,'ERZ-2018'!$U:$U,$B409)</f>
        <v>0</v>
      </c>
      <c r="R409" s="27">
        <f t="shared" si="256"/>
        <v>-3343792.5700000008</v>
      </c>
      <c r="S409" s="28">
        <f t="shared" si="252"/>
        <v>1888426.6699999985</v>
      </c>
    </row>
    <row r="410" spans="1:19" ht="15" x14ac:dyDescent="0.25">
      <c r="A410" s="23">
        <v>10</v>
      </c>
      <c r="B410" s="23">
        <v>1920</v>
      </c>
      <c r="C410" s="24" t="s">
        <v>47</v>
      </c>
      <c r="D410" s="25">
        <f t="shared" si="259"/>
        <v>4065300.0099999979</v>
      </c>
      <c r="E410" s="25"/>
      <c r="F410" s="25"/>
      <c r="G410" s="25">
        <f t="shared" si="253"/>
        <v>4065300.0099999979</v>
      </c>
      <c r="H410" s="26">
        <f>SUMIFS('ERZ-2018'!G:G,'ERZ-2018'!$U:$U,$B410)</f>
        <v>-718083</v>
      </c>
      <c r="I410" s="26">
        <f>SUMIFS('ERZ-2018'!H:H,'ERZ-2018'!$U:$U,$B410)+SUMIFS('ERZ-2018'!I:I,'ERZ-2018'!$U:$U,$B410)</f>
        <v>-487522.5</v>
      </c>
      <c r="J410" s="27">
        <f t="shared" si="254"/>
        <v>2859694.5099999979</v>
      </c>
      <c r="K410" s="30"/>
      <c r="L410" s="25">
        <f t="shared" si="260"/>
        <v>-2805039.2199999997</v>
      </c>
      <c r="M410" s="25"/>
      <c r="N410" s="25"/>
      <c r="O410" s="25">
        <f t="shared" si="255"/>
        <v>-2805039.2199999997</v>
      </c>
      <c r="P410" s="26">
        <f>SUMIFS('ERZ-2018'!P:P,'ERZ-2018'!$U:$U,$B410)</f>
        <v>148615.42000000001</v>
      </c>
      <c r="Q410" s="26">
        <f>SUMIFS('ERZ-2018'!Q:Q,'ERZ-2018'!$U:$U,$B410)+SUMIFS('ERZ-2018'!R:R,'ERZ-2018'!$U:$U,$B410)</f>
        <v>472168.02</v>
      </c>
      <c r="R410" s="27">
        <f t="shared" si="256"/>
        <v>-2184255.7799999998</v>
      </c>
      <c r="S410" s="28">
        <f t="shared" si="252"/>
        <v>675438.72999999812</v>
      </c>
    </row>
    <row r="411" spans="1:19" ht="15" x14ac:dyDescent="0.25">
      <c r="A411" s="23">
        <v>10</v>
      </c>
      <c r="B411" s="23">
        <v>1930</v>
      </c>
      <c r="C411" s="24" t="s">
        <v>48</v>
      </c>
      <c r="D411" s="25">
        <f t="shared" si="259"/>
        <v>15504224.09</v>
      </c>
      <c r="E411" s="25"/>
      <c r="F411" s="25"/>
      <c r="G411" s="25">
        <f t="shared" si="253"/>
        <v>15504224.09</v>
      </c>
      <c r="H411" s="26">
        <f>SUMIFS('ERZ-2018'!G:G,'ERZ-2018'!$U:$U,$B411)</f>
        <v>1489433.89</v>
      </c>
      <c r="I411" s="26">
        <f>SUMIFS('ERZ-2018'!H:H,'ERZ-2018'!$U:$U,$B411)+SUMIFS('ERZ-2018'!I:I,'ERZ-2018'!$U:$U,$B411)</f>
        <v>0</v>
      </c>
      <c r="J411" s="27">
        <f t="shared" si="254"/>
        <v>16993657.98</v>
      </c>
      <c r="K411" s="30"/>
      <c r="L411" s="25">
        <f t="shared" si="260"/>
        <v>-8852204.4499999993</v>
      </c>
      <c r="M411" s="25"/>
      <c r="N411" s="25"/>
      <c r="O411" s="25">
        <f t="shared" si="255"/>
        <v>-8852204.4499999993</v>
      </c>
      <c r="P411" s="26">
        <f>SUMIFS('ERZ-2018'!P:P,'ERZ-2018'!$U:$U,$B411)</f>
        <v>-1204053.19</v>
      </c>
      <c r="Q411" s="26">
        <f>SUMIFS('ERZ-2018'!Q:Q,'ERZ-2018'!$U:$U,$B411)+SUMIFS('ERZ-2018'!R:R,'ERZ-2018'!$U:$U,$B411)</f>
        <v>0</v>
      </c>
      <c r="R411" s="27">
        <f t="shared" si="256"/>
        <v>-10056257.639999999</v>
      </c>
      <c r="S411" s="28">
        <f t="shared" si="252"/>
        <v>6937400.3400000017</v>
      </c>
    </row>
    <row r="412" spans="1:19" ht="15" x14ac:dyDescent="0.25">
      <c r="A412" s="23">
        <v>8</v>
      </c>
      <c r="B412" s="23">
        <v>1935</v>
      </c>
      <c r="C412" s="24" t="s">
        <v>49</v>
      </c>
      <c r="D412" s="25">
        <f t="shared" si="259"/>
        <v>0</v>
      </c>
      <c r="E412" s="25"/>
      <c r="F412" s="25"/>
      <c r="G412" s="25">
        <f t="shared" si="253"/>
        <v>0</v>
      </c>
      <c r="H412" s="26">
        <f>SUMIFS('ERZ-2018'!G:G,'ERZ-2018'!$U:$U,$B412)</f>
        <v>0</v>
      </c>
      <c r="I412" s="26">
        <f>SUMIFS('ERZ-2018'!H:H,'ERZ-2018'!$U:$U,$B412)+SUMIFS('ERZ-2018'!I:I,'ERZ-2018'!$U:$U,$B412)</f>
        <v>0</v>
      </c>
      <c r="J412" s="27">
        <f t="shared" si="254"/>
        <v>0</v>
      </c>
      <c r="K412" s="30"/>
      <c r="L412" s="25">
        <f t="shared" si="260"/>
        <v>0</v>
      </c>
      <c r="M412" s="25"/>
      <c r="N412" s="25"/>
      <c r="O412" s="25">
        <f t="shared" si="255"/>
        <v>0</v>
      </c>
      <c r="P412" s="26">
        <f>SUMIFS('ERZ-2018'!P:P,'ERZ-2018'!$U:$U,$B412)</f>
        <v>0</v>
      </c>
      <c r="Q412" s="26">
        <f>SUMIFS('ERZ-2018'!Q:Q,'ERZ-2018'!$U:$U,$B412)+SUMIFS('ERZ-2018'!R:R,'ERZ-2018'!$U:$U,$B412)</f>
        <v>0</v>
      </c>
      <c r="R412" s="27">
        <f t="shared" si="256"/>
        <v>0</v>
      </c>
      <c r="S412" s="28">
        <f t="shared" si="252"/>
        <v>0</v>
      </c>
    </row>
    <row r="413" spans="1:19" ht="15" x14ac:dyDescent="0.25">
      <c r="A413" s="23">
        <v>8</v>
      </c>
      <c r="B413" s="23">
        <v>1940</v>
      </c>
      <c r="C413" s="24" t="s">
        <v>50</v>
      </c>
      <c r="D413" s="25">
        <f t="shared" si="259"/>
        <v>2010082.6</v>
      </c>
      <c r="E413" s="25"/>
      <c r="F413" s="25"/>
      <c r="G413" s="25">
        <f t="shared" si="253"/>
        <v>2010082.6</v>
      </c>
      <c r="H413" s="26">
        <f>SUMIFS('ERZ-2018'!G:G,'ERZ-2018'!$U:$U,$B413)</f>
        <v>42591.76999999999</v>
      </c>
      <c r="I413" s="26">
        <f>SUMIFS('ERZ-2018'!H:H,'ERZ-2018'!$U:$U,$B413)+SUMIFS('ERZ-2018'!I:I,'ERZ-2018'!$U:$U,$B413)</f>
        <v>0</v>
      </c>
      <c r="J413" s="27">
        <f t="shared" si="254"/>
        <v>2052674.37</v>
      </c>
      <c r="K413" s="30"/>
      <c r="L413" s="25">
        <f t="shared" si="260"/>
        <v>-1060829.19</v>
      </c>
      <c r="M413" s="25"/>
      <c r="N413" s="25"/>
      <c r="O413" s="25">
        <f t="shared" si="255"/>
        <v>-1060829.19</v>
      </c>
      <c r="P413" s="26">
        <f>SUMIFS('ERZ-2018'!P:P,'ERZ-2018'!$U:$U,$B413)</f>
        <v>-70604.260000000009</v>
      </c>
      <c r="Q413" s="26">
        <f>SUMIFS('ERZ-2018'!Q:Q,'ERZ-2018'!$U:$U,$B413)+SUMIFS('ERZ-2018'!R:R,'ERZ-2018'!$U:$U,$B413)</f>
        <v>0</v>
      </c>
      <c r="R413" s="27">
        <f t="shared" si="256"/>
        <v>-1131433.45</v>
      </c>
      <c r="S413" s="28">
        <f t="shared" si="252"/>
        <v>921240.92000000016</v>
      </c>
    </row>
    <row r="414" spans="1:19" ht="15" x14ac:dyDescent="0.25">
      <c r="A414" s="23">
        <v>8</v>
      </c>
      <c r="B414" s="23">
        <v>1945</v>
      </c>
      <c r="C414" s="24" t="s">
        <v>51</v>
      </c>
      <c r="D414" s="25">
        <f t="shared" si="259"/>
        <v>0</v>
      </c>
      <c r="E414" s="25"/>
      <c r="F414" s="25"/>
      <c r="G414" s="25">
        <f t="shared" si="253"/>
        <v>0</v>
      </c>
      <c r="H414" s="26">
        <f>SUMIFS('ERZ-2018'!G:G,'ERZ-2018'!$U:$U,$B414)</f>
        <v>0</v>
      </c>
      <c r="I414" s="26">
        <f>SUMIFS('ERZ-2018'!H:H,'ERZ-2018'!$U:$U,$B414)+SUMIFS('ERZ-2018'!I:I,'ERZ-2018'!$U:$U,$B414)</f>
        <v>0</v>
      </c>
      <c r="J414" s="27">
        <f t="shared" si="254"/>
        <v>0</v>
      </c>
      <c r="K414" s="30"/>
      <c r="L414" s="25">
        <f t="shared" si="260"/>
        <v>0</v>
      </c>
      <c r="M414" s="25"/>
      <c r="N414" s="25"/>
      <c r="O414" s="25">
        <f t="shared" si="255"/>
        <v>0</v>
      </c>
      <c r="P414" s="26">
        <f>SUMIFS('ERZ-2018'!P:P,'ERZ-2018'!$U:$U,$B414)</f>
        <v>0</v>
      </c>
      <c r="Q414" s="26">
        <f>SUMIFS('ERZ-2018'!Q:Q,'ERZ-2018'!$U:$U,$B414)+SUMIFS('ERZ-2018'!R:R,'ERZ-2018'!$U:$U,$B414)</f>
        <v>0</v>
      </c>
      <c r="R414" s="27">
        <f t="shared" si="256"/>
        <v>0</v>
      </c>
      <c r="S414" s="28">
        <f t="shared" si="252"/>
        <v>0</v>
      </c>
    </row>
    <row r="415" spans="1:19" ht="15" x14ac:dyDescent="0.25">
      <c r="A415" s="23">
        <v>8</v>
      </c>
      <c r="B415" s="23">
        <v>1950</v>
      </c>
      <c r="C415" s="24" t="s">
        <v>52</v>
      </c>
      <c r="D415" s="25">
        <f t="shared" si="259"/>
        <v>0</v>
      </c>
      <c r="E415" s="25"/>
      <c r="F415" s="25"/>
      <c r="G415" s="25">
        <f t="shared" si="253"/>
        <v>0</v>
      </c>
      <c r="H415" s="26">
        <f>SUMIFS('ERZ-2018'!G:G,'ERZ-2018'!$U:$U,$B415)</f>
        <v>0</v>
      </c>
      <c r="I415" s="26">
        <f>SUMIFS('ERZ-2018'!H:H,'ERZ-2018'!$U:$U,$B415)+SUMIFS('ERZ-2018'!I:I,'ERZ-2018'!$U:$U,$B415)</f>
        <v>0</v>
      </c>
      <c r="J415" s="27">
        <f t="shared" si="254"/>
        <v>0</v>
      </c>
      <c r="K415" s="30"/>
      <c r="L415" s="25">
        <f t="shared" si="260"/>
        <v>0</v>
      </c>
      <c r="M415" s="25"/>
      <c r="N415" s="25"/>
      <c r="O415" s="25">
        <f t="shared" si="255"/>
        <v>0</v>
      </c>
      <c r="P415" s="26">
        <f>SUMIFS('ERZ-2018'!P:P,'ERZ-2018'!$U:$U,$B415)</f>
        <v>0</v>
      </c>
      <c r="Q415" s="26">
        <f>SUMIFS('ERZ-2018'!Q:Q,'ERZ-2018'!$U:$U,$B415)+SUMIFS('ERZ-2018'!R:R,'ERZ-2018'!$U:$U,$B415)</f>
        <v>0</v>
      </c>
      <c r="R415" s="27">
        <f t="shared" si="256"/>
        <v>0</v>
      </c>
      <c r="S415" s="28">
        <f t="shared" si="252"/>
        <v>0</v>
      </c>
    </row>
    <row r="416" spans="1:19" ht="15" x14ac:dyDescent="0.25">
      <c r="A416" s="23">
        <v>8</v>
      </c>
      <c r="B416" s="23">
        <v>1955</v>
      </c>
      <c r="C416" s="24" t="s">
        <v>53</v>
      </c>
      <c r="D416" s="25">
        <f t="shared" si="259"/>
        <v>0</v>
      </c>
      <c r="E416" s="25"/>
      <c r="F416" s="25"/>
      <c r="G416" s="25">
        <f t="shared" si="253"/>
        <v>0</v>
      </c>
      <c r="H416" s="26">
        <f>SUMIFS('ERZ-2018'!G:G,'ERZ-2018'!$U:$U,$B416)</f>
        <v>0</v>
      </c>
      <c r="I416" s="26">
        <f>SUMIFS('ERZ-2018'!H:H,'ERZ-2018'!$U:$U,$B416)+SUMIFS('ERZ-2018'!I:I,'ERZ-2018'!$U:$U,$B416)</f>
        <v>0</v>
      </c>
      <c r="J416" s="27">
        <f t="shared" si="254"/>
        <v>0</v>
      </c>
      <c r="K416" s="30"/>
      <c r="L416" s="25">
        <f t="shared" si="260"/>
        <v>0</v>
      </c>
      <c r="M416" s="25"/>
      <c r="N416" s="25"/>
      <c r="O416" s="25">
        <f t="shared" si="255"/>
        <v>0</v>
      </c>
      <c r="P416" s="26">
        <f>SUMIFS('ERZ-2018'!P:P,'ERZ-2018'!$U:$U,$B416)</f>
        <v>0</v>
      </c>
      <c r="Q416" s="26">
        <f>SUMIFS('ERZ-2018'!Q:Q,'ERZ-2018'!$U:$U,$B416)+SUMIFS('ERZ-2018'!R:R,'ERZ-2018'!$U:$U,$B416)</f>
        <v>0</v>
      </c>
      <c r="R416" s="27">
        <f t="shared" si="256"/>
        <v>0</v>
      </c>
      <c r="S416" s="28">
        <f t="shared" si="252"/>
        <v>0</v>
      </c>
    </row>
    <row r="417" spans="1:19" ht="15" x14ac:dyDescent="0.25">
      <c r="A417" s="23">
        <v>8</v>
      </c>
      <c r="B417" s="23">
        <v>1960</v>
      </c>
      <c r="C417" s="24" t="s">
        <v>54</v>
      </c>
      <c r="D417" s="25">
        <f t="shared" si="259"/>
        <v>0</v>
      </c>
      <c r="E417" s="25"/>
      <c r="F417" s="25"/>
      <c r="G417" s="25">
        <f t="shared" si="253"/>
        <v>0</v>
      </c>
      <c r="H417" s="26">
        <f>SUMIFS('ERZ-2018'!G:G,'ERZ-2018'!$U:$U,$B417)</f>
        <v>0</v>
      </c>
      <c r="I417" s="26">
        <f>SUMIFS('ERZ-2018'!H:H,'ERZ-2018'!$U:$U,$B417)+SUMIFS('ERZ-2018'!I:I,'ERZ-2018'!$U:$U,$B417)</f>
        <v>0</v>
      </c>
      <c r="J417" s="27">
        <f t="shared" si="254"/>
        <v>0</v>
      </c>
      <c r="K417" s="30"/>
      <c r="L417" s="25">
        <f t="shared" si="260"/>
        <v>0</v>
      </c>
      <c r="M417" s="25"/>
      <c r="N417" s="25"/>
      <c r="O417" s="25">
        <f t="shared" si="255"/>
        <v>0</v>
      </c>
      <c r="P417" s="26">
        <f>SUMIFS('ERZ-2018'!P:P,'ERZ-2018'!$U:$U,$B417)</f>
        <v>0</v>
      </c>
      <c r="Q417" s="26">
        <f>SUMIFS('ERZ-2018'!Q:Q,'ERZ-2018'!$U:$U,$B417)+SUMIFS('ERZ-2018'!R:R,'ERZ-2018'!$U:$U,$B417)</f>
        <v>0</v>
      </c>
      <c r="R417" s="27">
        <f t="shared" si="256"/>
        <v>0</v>
      </c>
      <c r="S417" s="28">
        <f t="shared" si="252"/>
        <v>0</v>
      </c>
    </row>
    <row r="418" spans="1:19" ht="25.5" x14ac:dyDescent="0.25">
      <c r="A418" s="1">
        <v>47</v>
      </c>
      <c r="B418" s="23">
        <v>1970</v>
      </c>
      <c r="C418" s="24" t="s">
        <v>55</v>
      </c>
      <c r="D418" s="25">
        <f t="shared" si="259"/>
        <v>0</v>
      </c>
      <c r="E418" s="25"/>
      <c r="F418" s="25"/>
      <c r="G418" s="25">
        <f t="shared" si="253"/>
        <v>0</v>
      </c>
      <c r="H418" s="26">
        <f>SUMIFS('ERZ-2018'!G:G,'ERZ-2018'!$U:$U,$B418)</f>
        <v>0</v>
      </c>
      <c r="I418" s="26">
        <f>SUMIFS('ERZ-2018'!H:H,'ERZ-2018'!$U:$U,$B418)+SUMIFS('ERZ-2018'!I:I,'ERZ-2018'!$U:$U,$B418)</f>
        <v>0</v>
      </c>
      <c r="J418" s="27">
        <f t="shared" si="254"/>
        <v>0</v>
      </c>
      <c r="K418" s="30"/>
      <c r="L418" s="25">
        <f t="shared" si="260"/>
        <v>0</v>
      </c>
      <c r="M418" s="25"/>
      <c r="N418" s="25"/>
      <c r="O418" s="25">
        <f t="shared" si="255"/>
        <v>0</v>
      </c>
      <c r="P418" s="26">
        <f>SUMIFS('ERZ-2018'!P:P,'ERZ-2018'!$U:$U,$B418)</f>
        <v>0</v>
      </c>
      <c r="Q418" s="26">
        <f>SUMIFS('ERZ-2018'!Q:Q,'ERZ-2018'!$U:$U,$B418)+SUMIFS('ERZ-2018'!R:R,'ERZ-2018'!$U:$U,$B418)</f>
        <v>0</v>
      </c>
      <c r="R418" s="27">
        <f t="shared" si="256"/>
        <v>0</v>
      </c>
      <c r="S418" s="28">
        <f t="shared" si="252"/>
        <v>0</v>
      </c>
    </row>
    <row r="419" spans="1:19" ht="25.5" x14ac:dyDescent="0.25">
      <c r="A419" s="23">
        <v>47</v>
      </c>
      <c r="B419" s="23">
        <v>1975</v>
      </c>
      <c r="C419" s="24" t="s">
        <v>56</v>
      </c>
      <c r="D419" s="25">
        <f t="shared" si="259"/>
        <v>0</v>
      </c>
      <c r="E419" s="25"/>
      <c r="F419" s="25"/>
      <c r="G419" s="25">
        <f t="shared" si="253"/>
        <v>0</v>
      </c>
      <c r="H419" s="26">
        <f>SUMIFS('ERZ-2018'!G:G,'ERZ-2018'!$U:$U,$B419)</f>
        <v>0</v>
      </c>
      <c r="I419" s="26">
        <f>SUMIFS('ERZ-2018'!H:H,'ERZ-2018'!$U:$U,$B419)+SUMIFS('ERZ-2018'!I:I,'ERZ-2018'!$U:$U,$B419)</f>
        <v>0</v>
      </c>
      <c r="J419" s="27">
        <f t="shared" si="254"/>
        <v>0</v>
      </c>
      <c r="K419" s="30"/>
      <c r="L419" s="25">
        <f t="shared" si="260"/>
        <v>0</v>
      </c>
      <c r="M419" s="25"/>
      <c r="N419" s="25"/>
      <c r="O419" s="25">
        <f t="shared" si="255"/>
        <v>0</v>
      </c>
      <c r="P419" s="26">
        <f>SUMIFS('ERZ-2018'!P:P,'ERZ-2018'!$U:$U,$B419)</f>
        <v>0</v>
      </c>
      <c r="Q419" s="26">
        <f>SUMIFS('ERZ-2018'!Q:Q,'ERZ-2018'!$U:$U,$B419)+SUMIFS('ERZ-2018'!R:R,'ERZ-2018'!$U:$U,$B419)</f>
        <v>0</v>
      </c>
      <c r="R419" s="27">
        <f t="shared" si="256"/>
        <v>0</v>
      </c>
      <c r="S419" s="28">
        <f t="shared" si="252"/>
        <v>0</v>
      </c>
    </row>
    <row r="420" spans="1:19" ht="15" x14ac:dyDescent="0.25">
      <c r="A420" s="23">
        <v>47</v>
      </c>
      <c r="B420" s="23">
        <v>1980</v>
      </c>
      <c r="C420" s="24" t="s">
        <v>57</v>
      </c>
      <c r="D420" s="25">
        <f t="shared" si="259"/>
        <v>11894656.690000001</v>
      </c>
      <c r="E420" s="25"/>
      <c r="F420" s="25"/>
      <c r="G420" s="25">
        <f t="shared" si="253"/>
        <v>11894656.690000001</v>
      </c>
      <c r="H420" s="26">
        <f>SUMIFS('ERZ-2018'!G:G,'ERZ-2018'!$U:$U,$B420)</f>
        <v>1012817.9700000001</v>
      </c>
      <c r="I420" s="26">
        <f>SUMIFS('ERZ-2018'!H:H,'ERZ-2018'!$U:$U,$B420)+SUMIFS('ERZ-2018'!I:I,'ERZ-2018'!$U:$U,$B420)</f>
        <v>-3347.78</v>
      </c>
      <c r="J420" s="27">
        <f t="shared" si="254"/>
        <v>12904126.880000003</v>
      </c>
      <c r="K420" s="30"/>
      <c r="L420" s="25">
        <f t="shared" si="260"/>
        <v>-4829101.5099999988</v>
      </c>
      <c r="M420" s="25"/>
      <c r="N420" s="25"/>
      <c r="O420" s="25">
        <f t="shared" si="255"/>
        <v>-4829101.5099999988</v>
      </c>
      <c r="P420" s="26">
        <f>SUMIFS('ERZ-2018'!P:P,'ERZ-2018'!$U:$U,$B420)</f>
        <v>-849507.17999999993</v>
      </c>
      <c r="Q420" s="26">
        <f>SUMIFS('ERZ-2018'!Q:Q,'ERZ-2018'!$U:$U,$B420)+SUMIFS('ERZ-2018'!R:R,'ERZ-2018'!$U:$U,$B420)</f>
        <v>2243.08</v>
      </c>
      <c r="R420" s="27">
        <f t="shared" si="256"/>
        <v>-5676365.6099999985</v>
      </c>
      <c r="S420" s="28">
        <f t="shared" si="252"/>
        <v>7227761.2700000042</v>
      </c>
    </row>
    <row r="421" spans="1:19" ht="15" x14ac:dyDescent="0.25">
      <c r="A421" s="23">
        <v>47</v>
      </c>
      <c r="B421" s="23">
        <v>1985</v>
      </c>
      <c r="C421" s="24" t="s">
        <v>58</v>
      </c>
      <c r="D421" s="25">
        <f t="shared" si="259"/>
        <v>0</v>
      </c>
      <c r="E421" s="25"/>
      <c r="F421" s="25"/>
      <c r="G421" s="25">
        <f t="shared" si="253"/>
        <v>0</v>
      </c>
      <c r="H421" s="26">
        <f>SUMIFS('ERZ-2018'!G:G,'ERZ-2018'!$U:$U,$B421)</f>
        <v>0</v>
      </c>
      <c r="I421" s="26">
        <f>SUMIFS('ERZ-2018'!H:H,'ERZ-2018'!$U:$U,$B421)+SUMIFS('ERZ-2018'!I:I,'ERZ-2018'!$U:$U,$B421)</f>
        <v>0</v>
      </c>
      <c r="J421" s="27">
        <f t="shared" si="254"/>
        <v>0</v>
      </c>
      <c r="K421" s="30"/>
      <c r="L421" s="25">
        <f t="shared" si="260"/>
        <v>0</v>
      </c>
      <c r="M421" s="25"/>
      <c r="N421" s="25"/>
      <c r="O421" s="25">
        <f t="shared" si="255"/>
        <v>0</v>
      </c>
      <c r="P421" s="26">
        <f>SUMIFS('ERZ-2018'!P:P,'ERZ-2018'!$U:$U,$B421)</f>
        <v>0</v>
      </c>
      <c r="Q421" s="26">
        <f>SUMIFS('ERZ-2018'!Q:Q,'ERZ-2018'!$U:$U,$B421)+SUMIFS('ERZ-2018'!R:R,'ERZ-2018'!$U:$U,$B421)</f>
        <v>0</v>
      </c>
      <c r="R421" s="27">
        <f t="shared" si="256"/>
        <v>0</v>
      </c>
      <c r="S421" s="28">
        <f t="shared" si="252"/>
        <v>0</v>
      </c>
    </row>
    <row r="422" spans="1:19" ht="15" x14ac:dyDescent="0.25">
      <c r="A422" s="1">
        <v>47</v>
      </c>
      <c r="B422" s="23">
        <v>1990</v>
      </c>
      <c r="C422" s="31" t="s">
        <v>59</v>
      </c>
      <c r="D422" s="25">
        <f t="shared" si="259"/>
        <v>0</v>
      </c>
      <c r="E422" s="25"/>
      <c r="F422" s="25"/>
      <c r="G422" s="25">
        <f t="shared" si="253"/>
        <v>0</v>
      </c>
      <c r="H422" s="26">
        <f>SUMIFS('ERZ-2018'!G:G,'ERZ-2018'!$U:$U,$B422)</f>
        <v>0</v>
      </c>
      <c r="I422" s="26">
        <f>SUMIFS('ERZ-2018'!H:H,'ERZ-2018'!$U:$U,$B422)+SUMIFS('ERZ-2018'!I:I,'ERZ-2018'!$U:$U,$B422)</f>
        <v>0</v>
      </c>
      <c r="J422" s="27">
        <f t="shared" si="254"/>
        <v>0</v>
      </c>
      <c r="K422" s="30"/>
      <c r="L422" s="25">
        <f t="shared" si="260"/>
        <v>0</v>
      </c>
      <c r="M422" s="25"/>
      <c r="N422" s="25"/>
      <c r="O422" s="25">
        <f t="shared" si="255"/>
        <v>0</v>
      </c>
      <c r="P422" s="26">
        <f>SUMIFS('ERZ-2018'!P:P,'ERZ-2018'!$U:$U,$B422)</f>
        <v>0</v>
      </c>
      <c r="Q422" s="26">
        <f>SUMIFS('ERZ-2018'!Q:Q,'ERZ-2018'!$U:$U,$B422)+SUMIFS('ERZ-2018'!R:R,'ERZ-2018'!$U:$U,$B422)</f>
        <v>0</v>
      </c>
      <c r="R422" s="27">
        <f t="shared" si="256"/>
        <v>0</v>
      </c>
      <c r="S422" s="28">
        <f t="shared" si="252"/>
        <v>0</v>
      </c>
    </row>
    <row r="423" spans="1:19" ht="15" x14ac:dyDescent="0.25">
      <c r="A423" s="23">
        <v>47</v>
      </c>
      <c r="B423" s="23">
        <v>1995</v>
      </c>
      <c r="C423" s="24" t="s">
        <v>60</v>
      </c>
      <c r="D423" s="25">
        <f t="shared" si="259"/>
        <v>0</v>
      </c>
      <c r="E423" s="25"/>
      <c r="F423" s="25"/>
      <c r="G423" s="25">
        <f t="shared" si="253"/>
        <v>0</v>
      </c>
      <c r="H423" s="26">
        <f>SUMIFS('ERZ-2018'!G:G,'ERZ-2018'!$U:$U,$B423)</f>
        <v>0</v>
      </c>
      <c r="I423" s="26">
        <f>SUMIFS('ERZ-2018'!H:H,'ERZ-2018'!$U:$U,$B423)+SUMIFS('ERZ-2018'!I:I,'ERZ-2018'!$U:$U,$B423)</f>
        <v>0</v>
      </c>
      <c r="J423" s="27">
        <f t="shared" si="254"/>
        <v>0</v>
      </c>
      <c r="K423" s="30"/>
      <c r="L423" s="25">
        <f t="shared" si="260"/>
        <v>0</v>
      </c>
      <c r="M423" s="25"/>
      <c r="N423" s="25"/>
      <c r="O423" s="25">
        <f t="shared" si="255"/>
        <v>0</v>
      </c>
      <c r="P423" s="26">
        <f>SUMIFS('ERZ-2018'!P:P,'ERZ-2018'!$U:$U,$B423)</f>
        <v>0</v>
      </c>
      <c r="Q423" s="26">
        <f>SUMIFS('ERZ-2018'!Q:Q,'ERZ-2018'!$U:$U,$B423)+SUMIFS('ERZ-2018'!R:R,'ERZ-2018'!$U:$U,$B423)</f>
        <v>0</v>
      </c>
      <c r="R423" s="27">
        <f t="shared" si="256"/>
        <v>0</v>
      </c>
      <c r="S423" s="28">
        <f t="shared" si="252"/>
        <v>0</v>
      </c>
    </row>
    <row r="424" spans="1:19" ht="25.5" x14ac:dyDescent="0.25">
      <c r="A424" s="23">
        <v>47</v>
      </c>
      <c r="B424" s="32" t="s">
        <v>61</v>
      </c>
      <c r="C424" s="24" t="s">
        <v>62</v>
      </c>
      <c r="D424" s="25">
        <f t="shared" si="259"/>
        <v>0</v>
      </c>
      <c r="E424" s="25"/>
      <c r="F424" s="25"/>
      <c r="G424" s="25">
        <f t="shared" ref="G424" si="261">SUM(D424:F424)</f>
        <v>0</v>
      </c>
      <c r="H424" s="26">
        <f>SUMIFS('ERZ-2018'!G:G,'ERZ-2018'!$U:$U,$B424)</f>
        <v>0</v>
      </c>
      <c r="I424" s="26">
        <f>SUMIFS('ERZ-2018'!H:H,'ERZ-2018'!$U:$U,$B424)+SUMIFS('ERZ-2018'!I:I,'ERZ-2018'!$U:$U,$B424)</f>
        <v>0</v>
      </c>
      <c r="J424" s="27">
        <f t="shared" ref="J424" si="262">D424+H424+I424</f>
        <v>0</v>
      </c>
      <c r="K424" s="30"/>
      <c r="L424" s="25">
        <f t="shared" si="260"/>
        <v>0</v>
      </c>
      <c r="M424" s="25"/>
      <c r="N424" s="25"/>
      <c r="O424" s="25">
        <f t="shared" si="255"/>
        <v>0</v>
      </c>
      <c r="P424" s="26">
        <f>SUMIFS('ERZ-2018'!P:P,'ERZ-2018'!$U:$U,$B424)</f>
        <v>0</v>
      </c>
      <c r="Q424" s="26">
        <f>SUMIFS('ERZ-2018'!Q:Q,'ERZ-2018'!$U:$U,$B424)+SUMIFS('ERZ-2018'!R:R,'ERZ-2018'!$U:$U,$B424)</f>
        <v>0</v>
      </c>
      <c r="R424" s="27">
        <f t="shared" ref="R424" si="263">L424+P424+Q424</f>
        <v>0</v>
      </c>
      <c r="S424" s="28">
        <f t="shared" si="252"/>
        <v>0</v>
      </c>
    </row>
    <row r="425" spans="1:19" ht="15" x14ac:dyDescent="0.25">
      <c r="A425" s="23">
        <v>47</v>
      </c>
      <c r="B425" s="23">
        <v>2440</v>
      </c>
      <c r="C425" s="24" t="s">
        <v>63</v>
      </c>
      <c r="D425" s="25">
        <f t="shared" si="259"/>
        <v>-29816013.350000001</v>
      </c>
      <c r="E425" s="25"/>
      <c r="F425" s="25"/>
      <c r="G425" s="25">
        <f t="shared" si="253"/>
        <v>-29816013.350000001</v>
      </c>
      <c r="H425" s="26">
        <f>SUMIFS('ERZ-2018'!G:G,'ERZ-2018'!$U:$U,$B425)</f>
        <v>-5458137.959999999</v>
      </c>
      <c r="I425" s="26">
        <f>SUMIFS('ERZ-2018'!H:H,'ERZ-2018'!$U:$U,$B425)+SUMIFS('ERZ-2018'!I:I,'ERZ-2018'!$U:$U,$B425)</f>
        <v>0</v>
      </c>
      <c r="J425" s="27">
        <f t="shared" si="254"/>
        <v>-35274151.310000002</v>
      </c>
      <c r="L425" s="25">
        <f t="shared" si="260"/>
        <v>2283427.36</v>
      </c>
      <c r="M425" s="25"/>
      <c r="N425" s="25"/>
      <c r="O425" s="25">
        <f t="shared" si="255"/>
        <v>2283427.36</v>
      </c>
      <c r="P425" s="26">
        <f>SUMIFS('ERZ-2018'!P:P,'ERZ-2018'!$U:$U,$B425)</f>
        <v>795840.62</v>
      </c>
      <c r="Q425" s="26">
        <f>SUMIFS('ERZ-2018'!Q:Q,'ERZ-2018'!$U:$U,$B425)+SUMIFS('ERZ-2018'!R:R,'ERZ-2018'!$U:$U,$B425)</f>
        <v>0</v>
      </c>
      <c r="R425" s="27">
        <f t="shared" si="256"/>
        <v>3079267.98</v>
      </c>
      <c r="S425" s="28">
        <f t="shared" si="252"/>
        <v>-32194883.330000002</v>
      </c>
    </row>
    <row r="426" spans="1:19" ht="15" x14ac:dyDescent="0.25">
      <c r="A426" s="23">
        <v>47</v>
      </c>
      <c r="B426" s="32" t="s">
        <v>64</v>
      </c>
      <c r="C426" s="24" t="s">
        <v>65</v>
      </c>
      <c r="D426" s="25">
        <f t="shared" si="259"/>
        <v>0</v>
      </c>
      <c r="E426" s="33"/>
      <c r="F426" s="33"/>
      <c r="G426" s="25">
        <f t="shared" ref="G426" si="264">SUM(D426:F426)</f>
        <v>0</v>
      </c>
      <c r="H426" s="26">
        <f>SUMIFS('ERZ-2018'!G:G,'ERZ-2018'!$U:$U,$B426)</f>
        <v>0</v>
      </c>
      <c r="I426" s="26">
        <f>SUMIFS('ERZ-2018'!H:H,'ERZ-2018'!$U:$U,$B426)+SUMIFS('ERZ-2018'!I:I,'ERZ-2018'!$U:$U,$B426)</f>
        <v>0</v>
      </c>
      <c r="J426" s="27">
        <f t="shared" si="254"/>
        <v>0</v>
      </c>
      <c r="L426" s="25">
        <f t="shared" si="260"/>
        <v>0</v>
      </c>
      <c r="M426" s="25"/>
      <c r="N426" s="25"/>
      <c r="O426" s="25">
        <f t="shared" si="255"/>
        <v>0</v>
      </c>
      <c r="P426" s="26">
        <f>SUMIFS('ERZ-2018'!P:P,'ERZ-2018'!$U:$U,$B426)</f>
        <v>0</v>
      </c>
      <c r="Q426" s="26">
        <f>SUMIFS('ERZ-2018'!Q:Q,'ERZ-2018'!$U:$U,$B426)+SUMIFS('ERZ-2018'!R:R,'ERZ-2018'!$U:$U,$B426)</f>
        <v>0</v>
      </c>
      <c r="R426" s="27">
        <f t="shared" si="256"/>
        <v>0</v>
      </c>
      <c r="S426" s="28">
        <f t="shared" si="252"/>
        <v>0</v>
      </c>
    </row>
    <row r="427" spans="1:19" ht="15" x14ac:dyDescent="0.25">
      <c r="A427" s="32"/>
      <c r="B427" s="32">
        <v>2005</v>
      </c>
      <c r="C427" s="33" t="s">
        <v>66</v>
      </c>
      <c r="D427" s="25">
        <f t="shared" si="259"/>
        <v>0</v>
      </c>
      <c r="E427" s="25"/>
      <c r="F427" s="25"/>
      <c r="G427" s="25">
        <f t="shared" si="253"/>
        <v>0</v>
      </c>
      <c r="H427" s="26">
        <f>SUMIFS('ERZ-2018'!G:G,'ERZ-2018'!$U:$U,$B427)</f>
        <v>0</v>
      </c>
      <c r="I427" s="26">
        <f>SUMIFS('ERZ-2018'!H:H,'ERZ-2018'!$U:$U,$B427)+SUMIFS('ERZ-2018'!I:I,'ERZ-2018'!$U:$U,$B427)</f>
        <v>0</v>
      </c>
      <c r="J427" s="27">
        <f t="shared" si="254"/>
        <v>0</v>
      </c>
      <c r="L427" s="25">
        <f t="shared" si="260"/>
        <v>0</v>
      </c>
      <c r="M427" s="25"/>
      <c r="N427" s="25"/>
      <c r="O427" s="25">
        <f t="shared" si="255"/>
        <v>0</v>
      </c>
      <c r="P427" s="26">
        <f>SUMIFS('ERZ-2018'!P:P,'ERZ-2018'!$U:$U,$B427)</f>
        <v>0</v>
      </c>
      <c r="Q427" s="26">
        <f>SUMIFS('ERZ-2018'!Q:Q,'ERZ-2018'!$U:$U,$B427)+SUMIFS('ERZ-2018'!R:R,'ERZ-2018'!$U:$U,$B427)</f>
        <v>0</v>
      </c>
      <c r="R427" s="27">
        <f t="shared" si="256"/>
        <v>0</v>
      </c>
      <c r="S427" s="28">
        <f t="shared" si="252"/>
        <v>0</v>
      </c>
    </row>
    <row r="428" spans="1:19" ht="15" x14ac:dyDescent="0.25">
      <c r="A428" s="32"/>
      <c r="B428" s="32">
        <v>2040</v>
      </c>
      <c r="C428" s="33" t="s">
        <v>67</v>
      </c>
      <c r="D428" s="25">
        <f t="shared" si="259"/>
        <v>0</v>
      </c>
      <c r="E428" s="25"/>
      <c r="F428" s="25"/>
      <c r="G428" s="25">
        <f t="shared" si="253"/>
        <v>0</v>
      </c>
      <c r="H428" s="26">
        <f>SUMIFS('ERZ-2018'!G:G,'ERZ-2018'!$U:$U,$B428)</f>
        <v>0</v>
      </c>
      <c r="I428" s="26">
        <f>SUMIFS('ERZ-2018'!H:H,'ERZ-2018'!$U:$U,$B428)+SUMIFS('ERZ-2018'!I:I,'ERZ-2018'!$U:$U,$B428)</f>
        <v>0</v>
      </c>
      <c r="J428" s="27">
        <f t="shared" si="254"/>
        <v>0</v>
      </c>
      <c r="L428" s="25">
        <f t="shared" si="260"/>
        <v>0</v>
      </c>
      <c r="M428" s="25"/>
      <c r="N428" s="25"/>
      <c r="O428" s="25">
        <f t="shared" si="255"/>
        <v>0</v>
      </c>
      <c r="P428" s="26">
        <f>SUMIFS('ERZ-2018'!P:P,'ERZ-2018'!$U:$U,$B428)</f>
        <v>0</v>
      </c>
      <c r="Q428" s="26">
        <f>SUMIFS('ERZ-2018'!Q:Q,'ERZ-2018'!$U:$U,$B428)+SUMIFS('ERZ-2018'!R:R,'ERZ-2018'!$U:$U,$B428)</f>
        <v>0</v>
      </c>
      <c r="R428" s="27">
        <f t="shared" si="256"/>
        <v>0</v>
      </c>
      <c r="S428" s="28">
        <f t="shared" si="252"/>
        <v>0</v>
      </c>
    </row>
    <row r="429" spans="1:19" ht="15" x14ac:dyDescent="0.25">
      <c r="A429" s="32"/>
      <c r="B429" s="32">
        <v>2050</v>
      </c>
      <c r="C429" s="33" t="s">
        <v>68</v>
      </c>
      <c r="D429" s="25">
        <f t="shared" si="259"/>
        <v>0</v>
      </c>
      <c r="E429" s="25"/>
      <c r="F429" s="25"/>
      <c r="G429" s="25">
        <f t="shared" si="253"/>
        <v>0</v>
      </c>
      <c r="H429" s="26">
        <f>SUMIFS('ERZ-2018'!G:G,'ERZ-2018'!$U:$U,$B429)</f>
        <v>0</v>
      </c>
      <c r="I429" s="26">
        <f>SUMIFS('ERZ-2018'!H:H,'ERZ-2018'!$U:$U,$B429)+SUMIFS('ERZ-2018'!I:I,'ERZ-2018'!$U:$U,$B429)</f>
        <v>0</v>
      </c>
      <c r="J429" s="27">
        <f t="shared" si="254"/>
        <v>0</v>
      </c>
      <c r="L429" s="25">
        <f t="shared" si="260"/>
        <v>0</v>
      </c>
      <c r="M429" s="25"/>
      <c r="N429" s="25"/>
      <c r="O429" s="25">
        <f t="shared" si="255"/>
        <v>0</v>
      </c>
      <c r="P429" s="26">
        <f>SUMIFS('ERZ-2018'!P:P,'ERZ-2018'!$U:$U,$B429)</f>
        <v>0</v>
      </c>
      <c r="Q429" s="26">
        <f>SUMIFS('ERZ-2018'!Q:Q,'ERZ-2018'!$U:$U,$B429)+SUMIFS('ERZ-2018'!R:R,'ERZ-2018'!$U:$U,$B429)</f>
        <v>0</v>
      </c>
      <c r="R429" s="27">
        <f t="shared" si="256"/>
        <v>0</v>
      </c>
      <c r="S429" s="28">
        <f t="shared" si="252"/>
        <v>0</v>
      </c>
    </row>
    <row r="430" spans="1:19" ht="15" x14ac:dyDescent="0.25">
      <c r="A430" s="32"/>
      <c r="B430" s="32">
        <v>2075</v>
      </c>
      <c r="C430" s="33" t="s">
        <v>69</v>
      </c>
      <c r="D430" s="25">
        <f t="shared" si="259"/>
        <v>0</v>
      </c>
      <c r="E430" s="25"/>
      <c r="F430" s="25"/>
      <c r="G430" s="25">
        <f t="shared" si="253"/>
        <v>0</v>
      </c>
      <c r="H430" s="26">
        <f>SUMIFS('ERZ-2018'!G:G,'ERZ-2018'!$U:$U,$B430)</f>
        <v>0</v>
      </c>
      <c r="I430" s="26">
        <f>SUMIFS('ERZ-2018'!H:H,'ERZ-2018'!$U:$U,$B430)+SUMIFS('ERZ-2018'!I:I,'ERZ-2018'!$U:$U,$B430)</f>
        <v>0</v>
      </c>
      <c r="J430" s="27">
        <f t="shared" si="254"/>
        <v>0</v>
      </c>
      <c r="L430" s="25">
        <f t="shared" si="260"/>
        <v>0</v>
      </c>
      <c r="M430" s="25"/>
      <c r="N430" s="25"/>
      <c r="O430" s="25">
        <f t="shared" si="255"/>
        <v>0</v>
      </c>
      <c r="P430" s="26">
        <f>SUMIFS('ERZ-2018'!P:P,'ERZ-2018'!$U:$U,$B430)</f>
        <v>0</v>
      </c>
      <c r="Q430" s="26">
        <f>SUMIFS('ERZ-2018'!Q:Q,'ERZ-2018'!$U:$U,$B430)+SUMIFS('ERZ-2018'!R:R,'ERZ-2018'!$U:$U,$B430)</f>
        <v>0</v>
      </c>
      <c r="R430" s="27">
        <f t="shared" si="256"/>
        <v>0</v>
      </c>
      <c r="S430" s="28">
        <f t="shared" si="252"/>
        <v>0</v>
      </c>
    </row>
    <row r="431" spans="1:19" ht="15" x14ac:dyDescent="0.25">
      <c r="A431" s="32"/>
      <c r="B431" s="32">
        <v>2055</v>
      </c>
      <c r="C431" s="33" t="s">
        <v>70</v>
      </c>
      <c r="D431" s="25">
        <f t="shared" si="259"/>
        <v>10012400.9</v>
      </c>
      <c r="E431" s="25"/>
      <c r="F431" s="25"/>
      <c r="G431" s="25">
        <f t="shared" si="253"/>
        <v>10012400.9</v>
      </c>
      <c r="H431" s="26">
        <f>SUMIFS('ERZ-2018'!G:G,'ERZ-2018'!$U:$U,$B431)</f>
        <v>6128440.9199999999</v>
      </c>
      <c r="I431" s="26">
        <f>SUMIFS('ERZ-2018'!H:H,'ERZ-2018'!$U:$U,$B431)+SUMIFS('ERZ-2018'!I:I,'ERZ-2018'!$U:$U,$B431)</f>
        <v>0</v>
      </c>
      <c r="J431" s="27">
        <f t="shared" si="254"/>
        <v>16140841.82</v>
      </c>
      <c r="L431" s="25">
        <f t="shared" si="260"/>
        <v>0</v>
      </c>
      <c r="M431" s="25"/>
      <c r="N431" s="25"/>
      <c r="O431" s="25">
        <f t="shared" si="255"/>
        <v>0</v>
      </c>
      <c r="P431" s="26">
        <f>SUMIFS('ERZ-2018'!P:P,'ERZ-2018'!$U:$U,$B431)</f>
        <v>0</v>
      </c>
      <c r="Q431" s="26">
        <f>SUMIFS('ERZ-2018'!Q:Q,'ERZ-2018'!$U:$U,$B431)+SUMIFS('ERZ-2018'!R:R,'ERZ-2018'!$U:$U,$B431)</f>
        <v>0</v>
      </c>
      <c r="R431" s="27">
        <f t="shared" si="256"/>
        <v>0</v>
      </c>
      <c r="S431" s="28">
        <f t="shared" si="252"/>
        <v>16140841.82</v>
      </c>
    </row>
    <row r="432" spans="1:19" ht="15" x14ac:dyDescent="0.25">
      <c r="A432" s="32"/>
      <c r="B432" s="32" t="s">
        <v>71</v>
      </c>
      <c r="C432" s="33" t="s">
        <v>72</v>
      </c>
      <c r="D432" s="25">
        <f t="shared" si="259"/>
        <v>-1205625.4199999995</v>
      </c>
      <c r="E432" s="25"/>
      <c r="F432" s="25"/>
      <c r="G432" s="25">
        <f t="shared" si="253"/>
        <v>-1205625.4199999995</v>
      </c>
      <c r="H432" s="26">
        <f>SUMIFS('ERZ-2018'!G:G,'ERZ-2018'!$U:$U,$B432)</f>
        <v>-3529539.94</v>
      </c>
      <c r="I432" s="26">
        <f>SUMIFS('ERZ-2018'!H:H,'ERZ-2018'!$U:$U,$B432)+SUMIFS('ERZ-2018'!I:I,'ERZ-2018'!$U:$U,$B432)</f>
        <v>0</v>
      </c>
      <c r="J432" s="27">
        <f t="shared" si="254"/>
        <v>-4735165.3599999994</v>
      </c>
      <c r="L432" s="25">
        <f t="shared" si="260"/>
        <v>0</v>
      </c>
      <c r="M432" s="25"/>
      <c r="N432" s="25"/>
      <c r="O432" s="25">
        <f t="shared" si="255"/>
        <v>0</v>
      </c>
      <c r="P432" s="26">
        <f>SUMIFS('ERZ-2018'!P:P,'ERZ-2018'!$U:$U,$B432)</f>
        <v>0</v>
      </c>
      <c r="Q432" s="26">
        <f>SUMIFS('ERZ-2018'!Q:Q,'ERZ-2018'!$U:$U,$B432)+SUMIFS('ERZ-2018'!R:R,'ERZ-2018'!$U:$U,$B432)</f>
        <v>0</v>
      </c>
      <c r="R432" s="27">
        <f t="shared" si="256"/>
        <v>0</v>
      </c>
      <c r="S432" s="28">
        <f t="shared" si="252"/>
        <v>-4735165.3599999994</v>
      </c>
    </row>
    <row r="433" spans="1:19" x14ac:dyDescent="0.2">
      <c r="A433" s="32"/>
      <c r="B433" s="32"/>
      <c r="C433" s="34" t="s">
        <v>73</v>
      </c>
      <c r="D433" s="35">
        <f t="shared" ref="D433:J433" si="265">SUM(D387:D432)</f>
        <v>877307874.06000006</v>
      </c>
      <c r="E433" s="35">
        <f t="shared" si="265"/>
        <v>0</v>
      </c>
      <c r="F433" s="35">
        <f t="shared" si="265"/>
        <v>0</v>
      </c>
      <c r="G433" s="35">
        <f t="shared" si="265"/>
        <v>877307874.06000006</v>
      </c>
      <c r="H433" s="35">
        <f t="shared" si="265"/>
        <v>66184084.389999986</v>
      </c>
      <c r="I433" s="35">
        <f t="shared" si="265"/>
        <v>-4731162.1300000008</v>
      </c>
      <c r="J433" s="35">
        <f t="shared" si="265"/>
        <v>938760796.32000017</v>
      </c>
      <c r="K433" s="36"/>
      <c r="L433" s="35">
        <f t="shared" ref="L433:S433" si="266">SUM(L387:L432)</f>
        <v>-177712672.15999997</v>
      </c>
      <c r="M433" s="35">
        <f t="shared" si="266"/>
        <v>0</v>
      </c>
      <c r="N433" s="35">
        <f t="shared" si="266"/>
        <v>0</v>
      </c>
      <c r="O433" s="35">
        <f t="shared" si="266"/>
        <v>-177712672.15999997</v>
      </c>
      <c r="P433" s="35">
        <f t="shared" si="266"/>
        <v>-33520277.620000001</v>
      </c>
      <c r="Q433" s="35">
        <f t="shared" si="266"/>
        <v>3035296.1700000004</v>
      </c>
      <c r="R433" s="35">
        <f t="shared" si="266"/>
        <v>-208197653.60999998</v>
      </c>
      <c r="S433" s="35">
        <f t="shared" si="266"/>
        <v>730563142.70999992</v>
      </c>
    </row>
    <row r="434" spans="1:19" ht="25.5" x14ac:dyDescent="0.25">
      <c r="A434" s="32"/>
      <c r="B434" s="32">
        <v>1531</v>
      </c>
      <c r="C434" s="24" t="s">
        <v>74</v>
      </c>
      <c r="D434" s="25">
        <f t="shared" ref="D434" si="267">-D387</f>
        <v>-1124832.8400000001</v>
      </c>
      <c r="E434" s="25">
        <f t="shared" ref="E434:F434" si="268">-E387</f>
        <v>0</v>
      </c>
      <c r="F434" s="25">
        <f t="shared" si="268"/>
        <v>0</v>
      </c>
      <c r="G434" s="25">
        <f t="shared" ref="G434:G441" si="269">SUM(D434:F434)</f>
        <v>-1124832.8400000001</v>
      </c>
      <c r="H434" s="26">
        <f t="shared" ref="H434:I434" si="270">-H387</f>
        <v>-222375.68000000002</v>
      </c>
      <c r="I434" s="26">
        <f t="shared" si="270"/>
        <v>0</v>
      </c>
      <c r="J434" s="27">
        <f t="shared" ref="J434:J441" si="271">G434+H434+I434</f>
        <v>-1347208.52</v>
      </c>
      <c r="L434" s="25">
        <f t="shared" ref="L434:N434" si="272">-L387</f>
        <v>246720.09999999998</v>
      </c>
      <c r="M434" s="25">
        <f t="shared" si="272"/>
        <v>0</v>
      </c>
      <c r="N434" s="25">
        <f t="shared" si="272"/>
        <v>0</v>
      </c>
      <c r="O434" s="25">
        <f t="shared" ref="O434:O441" si="273">SUM(L434:N434)</f>
        <v>246720.09999999998</v>
      </c>
      <c r="P434" s="26">
        <f t="shared" ref="P434:Q434" si="274">-P387</f>
        <v>82452.47</v>
      </c>
      <c r="Q434" s="26">
        <f t="shared" si="274"/>
        <v>0</v>
      </c>
      <c r="R434" s="27">
        <f t="shared" ref="R434:R441" si="275">O434+P434+Q434</f>
        <v>329172.56999999995</v>
      </c>
      <c r="S434" s="28">
        <f t="shared" ref="S434:S441" si="276">J434+R434</f>
        <v>-1018035.9500000001</v>
      </c>
    </row>
    <row r="435" spans="1:19" ht="25.5" x14ac:dyDescent="0.25">
      <c r="A435" s="32"/>
      <c r="B435" s="32">
        <v>2075</v>
      </c>
      <c r="C435" s="37" t="s">
        <v>75</v>
      </c>
      <c r="D435" s="25">
        <f t="shared" ref="D435" si="277">-D430</f>
        <v>0</v>
      </c>
      <c r="E435" s="25">
        <f t="shared" ref="E435:F435" si="278">-E430</f>
        <v>0</v>
      </c>
      <c r="F435" s="25">
        <f t="shared" si="278"/>
        <v>0</v>
      </c>
      <c r="G435" s="25">
        <f t="shared" si="269"/>
        <v>0</v>
      </c>
      <c r="H435" s="26">
        <f t="shared" ref="H435:I435" si="279">-H430</f>
        <v>0</v>
      </c>
      <c r="I435" s="26">
        <f t="shared" si="279"/>
        <v>0</v>
      </c>
      <c r="J435" s="27">
        <f t="shared" si="271"/>
        <v>0</v>
      </c>
      <c r="L435" s="25">
        <f t="shared" ref="L435:N435" si="280">-L430</f>
        <v>0</v>
      </c>
      <c r="M435" s="25">
        <f t="shared" si="280"/>
        <v>0</v>
      </c>
      <c r="N435" s="25">
        <f t="shared" si="280"/>
        <v>0</v>
      </c>
      <c r="O435" s="25">
        <f t="shared" si="273"/>
        <v>0</v>
      </c>
      <c r="P435" s="26">
        <f t="shared" ref="P435:Q435" si="281">-P430</f>
        <v>0</v>
      </c>
      <c r="Q435" s="26">
        <f t="shared" si="281"/>
        <v>0</v>
      </c>
      <c r="R435" s="27">
        <f t="shared" si="275"/>
        <v>0</v>
      </c>
      <c r="S435" s="28">
        <f t="shared" si="276"/>
        <v>0</v>
      </c>
    </row>
    <row r="436" spans="1:19" ht="25.5" x14ac:dyDescent="0.25">
      <c r="A436" s="32"/>
      <c r="B436" s="32">
        <v>1865</v>
      </c>
      <c r="C436" s="37" t="s">
        <v>76</v>
      </c>
      <c r="D436" s="25">
        <f t="shared" ref="D436" si="282">-D404</f>
        <v>0</v>
      </c>
      <c r="E436" s="25">
        <f t="shared" ref="E436:F436" si="283">-E404</f>
        <v>0</v>
      </c>
      <c r="F436" s="25">
        <f t="shared" si="283"/>
        <v>0</v>
      </c>
      <c r="G436" s="25">
        <f t="shared" si="269"/>
        <v>0</v>
      </c>
      <c r="H436" s="26">
        <f t="shared" ref="H436:I436" si="284">-H404</f>
        <v>0</v>
      </c>
      <c r="I436" s="26">
        <f t="shared" si="284"/>
        <v>0</v>
      </c>
      <c r="J436" s="27">
        <f t="shared" si="271"/>
        <v>0</v>
      </c>
      <c r="L436" s="25">
        <f t="shared" ref="L436:N436" si="285">-L404</f>
        <v>0</v>
      </c>
      <c r="M436" s="25">
        <f t="shared" si="285"/>
        <v>0</v>
      </c>
      <c r="N436" s="25">
        <f t="shared" si="285"/>
        <v>0</v>
      </c>
      <c r="O436" s="25">
        <f t="shared" si="273"/>
        <v>0</v>
      </c>
      <c r="P436" s="26">
        <f t="shared" ref="P436:Q436" si="286">-P404</f>
        <v>0</v>
      </c>
      <c r="Q436" s="26">
        <f t="shared" si="286"/>
        <v>0</v>
      </c>
      <c r="R436" s="27">
        <f t="shared" si="275"/>
        <v>0</v>
      </c>
      <c r="S436" s="28">
        <f t="shared" si="276"/>
        <v>0</v>
      </c>
    </row>
    <row r="437" spans="1:19" ht="15" x14ac:dyDescent="0.25">
      <c r="A437" s="32"/>
      <c r="B437" s="32">
        <v>1875</v>
      </c>
      <c r="C437" s="37" t="s">
        <v>77</v>
      </c>
      <c r="D437" s="25">
        <f t="shared" ref="D437" si="287">-D419</f>
        <v>0</v>
      </c>
      <c r="E437" s="25">
        <f t="shared" ref="E437:F437" si="288">-E419</f>
        <v>0</v>
      </c>
      <c r="F437" s="25">
        <f t="shared" si="288"/>
        <v>0</v>
      </c>
      <c r="G437" s="25">
        <f t="shared" si="269"/>
        <v>0</v>
      </c>
      <c r="H437" s="26">
        <f t="shared" ref="H437:I437" si="289">-H419</f>
        <v>0</v>
      </c>
      <c r="I437" s="26">
        <f t="shared" si="289"/>
        <v>0</v>
      </c>
      <c r="J437" s="27">
        <f t="shared" si="271"/>
        <v>0</v>
      </c>
      <c r="L437" s="25">
        <f t="shared" ref="L437:N437" si="290">-L419</f>
        <v>0</v>
      </c>
      <c r="M437" s="25">
        <f t="shared" si="290"/>
        <v>0</v>
      </c>
      <c r="N437" s="25">
        <f t="shared" si="290"/>
        <v>0</v>
      </c>
      <c r="O437" s="25">
        <f t="shared" si="273"/>
        <v>0</v>
      </c>
      <c r="P437" s="26">
        <f t="shared" ref="P437:Q437" si="291">-P419</f>
        <v>0</v>
      </c>
      <c r="Q437" s="26">
        <f t="shared" si="291"/>
        <v>0</v>
      </c>
      <c r="R437" s="27">
        <f t="shared" si="275"/>
        <v>0</v>
      </c>
      <c r="S437" s="28">
        <f t="shared" si="276"/>
        <v>0</v>
      </c>
    </row>
    <row r="438" spans="1:19" ht="25.5" x14ac:dyDescent="0.25">
      <c r="A438" s="32"/>
      <c r="B438" s="32" t="s">
        <v>61</v>
      </c>
      <c r="C438" s="37" t="s">
        <v>62</v>
      </c>
      <c r="D438" s="25">
        <f t="shared" ref="D438" si="292">-D424</f>
        <v>0</v>
      </c>
      <c r="E438" s="25">
        <f t="shared" ref="E438:F438" si="293">-E424</f>
        <v>0</v>
      </c>
      <c r="F438" s="25">
        <f t="shared" si="293"/>
        <v>0</v>
      </c>
      <c r="G438" s="25">
        <f t="shared" si="269"/>
        <v>0</v>
      </c>
      <c r="H438" s="26">
        <f t="shared" ref="H438:I438" si="294">-H424</f>
        <v>0</v>
      </c>
      <c r="I438" s="26">
        <f t="shared" si="294"/>
        <v>0</v>
      </c>
      <c r="J438" s="27">
        <f t="shared" si="271"/>
        <v>0</v>
      </c>
      <c r="L438" s="25">
        <f t="shared" ref="L438:N438" si="295">-L424</f>
        <v>0</v>
      </c>
      <c r="M438" s="25">
        <f t="shared" si="295"/>
        <v>0</v>
      </c>
      <c r="N438" s="25">
        <f t="shared" si="295"/>
        <v>0</v>
      </c>
      <c r="O438" s="25">
        <f t="shared" si="273"/>
        <v>0</v>
      </c>
      <c r="P438" s="26">
        <f t="shared" ref="P438:Q438" si="296">-P424</f>
        <v>0</v>
      </c>
      <c r="Q438" s="26">
        <f t="shared" si="296"/>
        <v>0</v>
      </c>
      <c r="R438" s="27">
        <f t="shared" si="275"/>
        <v>0</v>
      </c>
      <c r="S438" s="28">
        <f t="shared" si="276"/>
        <v>0</v>
      </c>
    </row>
    <row r="439" spans="1:19" ht="25.5" x14ac:dyDescent="0.25">
      <c r="A439" s="32"/>
      <c r="B439" s="32" t="s">
        <v>64</v>
      </c>
      <c r="C439" s="37" t="s">
        <v>78</v>
      </c>
      <c r="D439" s="25">
        <f t="shared" ref="D439" si="297">-D426</f>
        <v>0</v>
      </c>
      <c r="E439" s="25">
        <f t="shared" ref="E439:F439" si="298">-E426</f>
        <v>0</v>
      </c>
      <c r="F439" s="25">
        <f t="shared" si="298"/>
        <v>0</v>
      </c>
      <c r="G439" s="25">
        <f t="shared" si="269"/>
        <v>0</v>
      </c>
      <c r="H439" s="26">
        <f t="shared" ref="H439:I439" si="299">-H426</f>
        <v>0</v>
      </c>
      <c r="I439" s="26">
        <f t="shared" si="299"/>
        <v>0</v>
      </c>
      <c r="J439" s="27">
        <f t="shared" si="271"/>
        <v>0</v>
      </c>
      <c r="L439" s="25">
        <f t="shared" ref="L439:N439" si="300">-L426</f>
        <v>0</v>
      </c>
      <c r="M439" s="25">
        <f t="shared" si="300"/>
        <v>0</v>
      </c>
      <c r="N439" s="25">
        <f t="shared" si="300"/>
        <v>0</v>
      </c>
      <c r="O439" s="25">
        <f t="shared" si="273"/>
        <v>0</v>
      </c>
      <c r="P439" s="26">
        <f t="shared" ref="P439:Q439" si="301">-P426</f>
        <v>0</v>
      </c>
      <c r="Q439" s="26">
        <f t="shared" si="301"/>
        <v>0</v>
      </c>
      <c r="R439" s="27">
        <f t="shared" si="275"/>
        <v>0</v>
      </c>
      <c r="S439" s="28">
        <f t="shared" si="276"/>
        <v>0</v>
      </c>
    </row>
    <row r="440" spans="1:19" ht="15" x14ac:dyDescent="0.25">
      <c r="A440" s="32"/>
      <c r="B440" s="32">
        <v>2055</v>
      </c>
      <c r="C440" s="33" t="s">
        <v>70</v>
      </c>
      <c r="D440" s="25">
        <f t="shared" ref="D440" si="302">-D431</f>
        <v>-10012400.9</v>
      </c>
      <c r="E440" s="25">
        <f t="shared" ref="E440:F440" si="303">-E431</f>
        <v>0</v>
      </c>
      <c r="F440" s="25">
        <f t="shared" si="303"/>
        <v>0</v>
      </c>
      <c r="G440" s="25">
        <f t="shared" si="269"/>
        <v>-10012400.9</v>
      </c>
      <c r="H440" s="26">
        <f t="shared" ref="H440:I440" si="304">-H431</f>
        <v>-6128440.9199999999</v>
      </c>
      <c r="I440" s="26">
        <f t="shared" si="304"/>
        <v>0</v>
      </c>
      <c r="J440" s="27">
        <f t="shared" si="271"/>
        <v>-16140841.82</v>
      </c>
      <c r="L440" s="25">
        <f t="shared" ref="L440:N440" si="305">-L431</f>
        <v>0</v>
      </c>
      <c r="M440" s="25">
        <f t="shared" si="305"/>
        <v>0</v>
      </c>
      <c r="N440" s="25">
        <f t="shared" si="305"/>
        <v>0</v>
      </c>
      <c r="O440" s="25">
        <f t="shared" si="273"/>
        <v>0</v>
      </c>
      <c r="P440" s="26">
        <f t="shared" ref="P440:Q440" si="306">-P431</f>
        <v>0</v>
      </c>
      <c r="Q440" s="26">
        <f t="shared" si="306"/>
        <v>0</v>
      </c>
      <c r="R440" s="27">
        <f t="shared" si="275"/>
        <v>0</v>
      </c>
      <c r="S440" s="28">
        <f t="shared" si="276"/>
        <v>-16140841.82</v>
      </c>
    </row>
    <row r="441" spans="1:19" ht="15" x14ac:dyDescent="0.25">
      <c r="A441" s="32"/>
      <c r="B441" s="32" t="s">
        <v>71</v>
      </c>
      <c r="C441" s="33" t="s">
        <v>72</v>
      </c>
      <c r="D441" s="25">
        <f t="shared" ref="D441" si="307">-D432</f>
        <v>1205625.4199999995</v>
      </c>
      <c r="E441" s="25">
        <f t="shared" ref="E441:F441" si="308">-E432</f>
        <v>0</v>
      </c>
      <c r="F441" s="25">
        <f t="shared" si="308"/>
        <v>0</v>
      </c>
      <c r="G441" s="25">
        <f t="shared" si="269"/>
        <v>1205625.4199999995</v>
      </c>
      <c r="H441" s="26">
        <f t="shared" ref="H441:I441" si="309">-H432</f>
        <v>3529539.94</v>
      </c>
      <c r="I441" s="26">
        <f t="shared" si="309"/>
        <v>0</v>
      </c>
      <c r="J441" s="27">
        <f t="shared" si="271"/>
        <v>4735165.3599999994</v>
      </c>
      <c r="L441" s="25">
        <f t="shared" ref="L441:N441" si="310">-L432</f>
        <v>0</v>
      </c>
      <c r="M441" s="25">
        <f t="shared" si="310"/>
        <v>0</v>
      </c>
      <c r="N441" s="25">
        <f t="shared" si="310"/>
        <v>0</v>
      </c>
      <c r="O441" s="25">
        <f t="shared" si="273"/>
        <v>0</v>
      </c>
      <c r="P441" s="26">
        <f t="shared" ref="P441:Q441" si="311">-P432</f>
        <v>0</v>
      </c>
      <c r="Q441" s="26">
        <f t="shared" si="311"/>
        <v>0</v>
      </c>
      <c r="R441" s="27">
        <f t="shared" si="275"/>
        <v>0</v>
      </c>
      <c r="S441" s="28">
        <f t="shared" si="276"/>
        <v>4735165.3599999994</v>
      </c>
    </row>
    <row r="442" spans="1:19" x14ac:dyDescent="0.2">
      <c r="A442" s="32"/>
      <c r="B442" s="32"/>
      <c r="C442" s="34" t="s">
        <v>79</v>
      </c>
      <c r="D442" s="35">
        <f>SUM(D433:D441)</f>
        <v>867376265.74000001</v>
      </c>
      <c r="E442" s="35">
        <f t="shared" ref="E442:J442" si="312">SUM(E433:E441)</f>
        <v>0</v>
      </c>
      <c r="F442" s="35">
        <f t="shared" si="312"/>
        <v>0</v>
      </c>
      <c r="G442" s="35">
        <f t="shared" si="312"/>
        <v>867376265.74000001</v>
      </c>
      <c r="H442" s="35">
        <f t="shared" si="312"/>
        <v>63362807.729999982</v>
      </c>
      <c r="I442" s="35">
        <f t="shared" si="312"/>
        <v>-4731162.1300000008</v>
      </c>
      <c r="J442" s="35">
        <f t="shared" si="312"/>
        <v>926007911.34000015</v>
      </c>
      <c r="K442" s="36"/>
      <c r="L442" s="35">
        <f>SUM(L433:L441)</f>
        <v>-177465952.05999997</v>
      </c>
      <c r="M442" s="35">
        <f t="shared" ref="M442:S442" si="313">SUM(M433:M441)</f>
        <v>0</v>
      </c>
      <c r="N442" s="35">
        <f t="shared" si="313"/>
        <v>0</v>
      </c>
      <c r="O442" s="35">
        <f t="shared" si="313"/>
        <v>-177465952.05999997</v>
      </c>
      <c r="P442" s="35">
        <f t="shared" si="313"/>
        <v>-33437825.150000002</v>
      </c>
      <c r="Q442" s="35">
        <f t="shared" si="313"/>
        <v>3035296.1700000004</v>
      </c>
      <c r="R442" s="35">
        <f t="shared" si="313"/>
        <v>-207868481.03999999</v>
      </c>
      <c r="S442" s="35">
        <f t="shared" si="313"/>
        <v>718139430.29999983</v>
      </c>
    </row>
    <row r="443" spans="1:19" ht="15" x14ac:dyDescent="0.25">
      <c r="A443" s="32"/>
      <c r="B443" s="32"/>
      <c r="C443" s="1220" t="s">
        <v>80</v>
      </c>
      <c r="D443" s="1221"/>
      <c r="E443" s="1221"/>
      <c r="F443" s="1221"/>
      <c r="G443" s="1221"/>
      <c r="H443" s="1221"/>
      <c r="I443" s="1221"/>
      <c r="J443" s="1221"/>
      <c r="K443" s="1221"/>
      <c r="L443" s="1222"/>
      <c r="M443" s="38"/>
      <c r="N443" s="38"/>
      <c r="O443" s="38"/>
      <c r="P443" s="39"/>
      <c r="R443" s="40"/>
      <c r="S443" s="29"/>
    </row>
    <row r="444" spans="1:19" ht="15" x14ac:dyDescent="0.25">
      <c r="A444" s="32"/>
      <c r="B444" s="32"/>
      <c r="C444" s="1220" t="s">
        <v>81</v>
      </c>
      <c r="D444" s="1221"/>
      <c r="E444" s="1221"/>
      <c r="F444" s="1221"/>
      <c r="G444" s="1221"/>
      <c r="H444" s="1221"/>
      <c r="I444" s="1221"/>
      <c r="J444" s="1221"/>
      <c r="K444" s="1221"/>
      <c r="L444" s="1222"/>
      <c r="M444" s="38"/>
      <c r="N444" s="38"/>
      <c r="O444" s="38"/>
      <c r="P444" s="35">
        <f>+P442</f>
        <v>-33437825.150000002</v>
      </c>
      <c r="R444" s="40"/>
      <c r="S444" s="29"/>
    </row>
    <row r="445" spans="1:19" x14ac:dyDescent="0.2">
      <c r="D445" s="41"/>
      <c r="E445" s="41"/>
      <c r="F445" s="41"/>
      <c r="G445" s="41"/>
      <c r="H445" s="41"/>
      <c r="I445" s="41"/>
      <c r="J445" s="41"/>
      <c r="L445" s="41"/>
      <c r="M445" s="41"/>
      <c r="N445" s="41"/>
      <c r="O445" s="41"/>
      <c r="P445" s="41"/>
      <c r="Q445" s="41"/>
      <c r="R445" s="41"/>
      <c r="S445" s="41"/>
    </row>
    <row r="446" spans="1:19" x14ac:dyDescent="0.2">
      <c r="L446" s="2" t="s">
        <v>82</v>
      </c>
    </row>
    <row r="447" spans="1:19" ht="15" x14ac:dyDescent="0.25">
      <c r="A447" s="32">
        <v>10</v>
      </c>
      <c r="B447" s="32"/>
      <c r="C447" s="12" t="s">
        <v>83</v>
      </c>
      <c r="D447" s="13"/>
      <c r="E447" s="13"/>
      <c r="F447" s="13"/>
      <c r="G447" s="13"/>
      <c r="H447" s="13"/>
      <c r="I447" s="13"/>
      <c r="J447" s="13"/>
      <c r="K447" s="13"/>
      <c r="L447" s="13" t="s">
        <v>83</v>
      </c>
      <c r="M447" s="13"/>
      <c r="N447" s="13"/>
      <c r="O447" s="13"/>
      <c r="P447" s="13"/>
      <c r="Q447" s="42">
        <f>+P411</f>
        <v>-1204053.19</v>
      </c>
    </row>
    <row r="448" spans="1:19" ht="15" x14ac:dyDescent="0.25">
      <c r="A448" s="32">
        <v>8</v>
      </c>
      <c r="B448" s="32"/>
      <c r="C448" s="12" t="s">
        <v>49</v>
      </c>
      <c r="D448" s="13"/>
      <c r="E448" s="13"/>
      <c r="F448" s="13"/>
      <c r="G448" s="13"/>
      <c r="H448" s="13"/>
      <c r="I448" s="13"/>
      <c r="J448" s="13"/>
      <c r="K448" s="13"/>
      <c r="L448" s="13" t="s">
        <v>49</v>
      </c>
      <c r="M448" s="13"/>
      <c r="N448" s="13"/>
      <c r="O448" s="13"/>
      <c r="P448" s="13"/>
      <c r="Q448" s="42">
        <f>P413+P412</f>
        <v>-70604.260000000009</v>
      </c>
    </row>
    <row r="449" spans="1:17" ht="15" x14ac:dyDescent="0.25">
      <c r="A449" s="32">
        <v>47</v>
      </c>
      <c r="B449" s="32"/>
      <c r="C449" s="12" t="s">
        <v>84</v>
      </c>
      <c r="D449" s="13"/>
      <c r="E449" s="13"/>
      <c r="F449" s="13"/>
      <c r="G449" s="13"/>
      <c r="H449" s="13"/>
      <c r="I449" s="13"/>
      <c r="J449" s="13"/>
      <c r="K449" s="13"/>
      <c r="L449" s="13" t="s">
        <v>84</v>
      </c>
      <c r="M449" s="13"/>
      <c r="N449" s="13"/>
      <c r="O449" s="13"/>
      <c r="P449" s="13"/>
      <c r="Q449" s="42"/>
    </row>
    <row r="450" spans="1:17" x14ac:dyDescent="0.2">
      <c r="L450" s="1223" t="s">
        <v>85</v>
      </c>
      <c r="M450" s="1224"/>
      <c r="N450" s="1224"/>
      <c r="O450" s="1224"/>
      <c r="P450" s="1224"/>
      <c r="Q450" s="43">
        <f>P444-Q447-Q448-Q449</f>
        <v>-32163167.699999999</v>
      </c>
    </row>
  </sheetData>
  <mergeCells count="26">
    <mergeCell ref="A9:S9"/>
    <mergeCell ref="A10:S10"/>
    <mergeCell ref="D17:J17"/>
    <mergeCell ref="C75:L75"/>
    <mergeCell ref="C76:L76"/>
    <mergeCell ref="L82:P82"/>
    <mergeCell ref="D91:J91"/>
    <mergeCell ref="D313:J313"/>
    <mergeCell ref="C149:L149"/>
    <mergeCell ref="C150:L150"/>
    <mergeCell ref="L156:P156"/>
    <mergeCell ref="D165:J165"/>
    <mergeCell ref="C223:L223"/>
    <mergeCell ref="C224:L224"/>
    <mergeCell ref="L230:P230"/>
    <mergeCell ref="D239:J239"/>
    <mergeCell ref="C297:L297"/>
    <mergeCell ref="C298:L298"/>
    <mergeCell ref="L304:P304"/>
    <mergeCell ref="L450:P450"/>
    <mergeCell ref="C371:L371"/>
    <mergeCell ref="C372:L372"/>
    <mergeCell ref="L378:P378"/>
    <mergeCell ref="D385:J385"/>
    <mergeCell ref="C443:L443"/>
    <mergeCell ref="C444:L444"/>
  </mergeCells>
  <dataValidations count="1">
    <dataValidation type="list" allowBlank="1" showErrorMessage="1" error="Use the following date format when inserting a date:_x000a__x000a_Eg:  &quot;January 1, 2013&quot;" prompt="Use the following format eg: January 1, 2013" sqref="I310 I382 I236 I162 I88 I14" xr:uid="{EEFC1C82-86C4-4211-9307-0DCBC185B4C0}">
      <formula1>"CGAAP, MIFRS,USGAAP, ASPE"</formula1>
    </dataValidation>
  </dataValidations>
  <printOptions horizontalCentered="1"/>
  <pageMargins left="0.74803149606299213" right="0.74803149606299213" top="0.74803149606299213" bottom="0.70866141732283472" header="0.51181102362204722" footer="0.51181102362204722"/>
  <pageSetup scale="2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ECB3-8AF4-43C9-BD15-3A53E8A545D3}">
  <sheetPr>
    <pageSetUpPr fitToPage="1"/>
  </sheetPr>
  <dimension ref="A1:S77"/>
  <sheetViews>
    <sheetView zoomScale="90" zoomScaleNormal="90" workbookViewId="0">
      <selection activeCell="C39" sqref="C39"/>
    </sheetView>
  </sheetViews>
  <sheetFormatPr defaultRowHeight="15" outlineLevelCol="1" x14ac:dyDescent="0.25"/>
  <cols>
    <col min="1" max="1" width="8.5703125" customWidth="1"/>
    <col min="2" max="2" width="9.85546875" customWidth="1"/>
    <col min="3" max="3" width="44.7109375" customWidth="1"/>
    <col min="4" max="4" width="16.85546875" bestFit="1" customWidth="1"/>
    <col min="5" max="5" width="12.42578125" style="994" customWidth="1"/>
    <col min="6" max="9" width="12.42578125" style="886" customWidth="1"/>
    <col min="10" max="15" width="12.42578125" style="886" customWidth="1" outlineLevel="1"/>
  </cols>
  <sheetData>
    <row r="1" spans="1:16" x14ac:dyDescent="0.25">
      <c r="A1" s="1280" t="s">
        <v>1186</v>
      </c>
      <c r="B1" s="1280"/>
      <c r="C1" s="1280"/>
      <c r="D1" s="1280"/>
      <c r="E1" s="1280"/>
      <c r="F1" s="1280"/>
      <c r="G1" s="1280"/>
      <c r="H1" s="1280"/>
      <c r="I1" s="1280"/>
      <c r="J1" s="1280"/>
      <c r="K1" s="1280"/>
      <c r="L1" s="1280"/>
      <c r="M1" s="1280"/>
      <c r="N1" s="1280"/>
      <c r="O1" s="1281"/>
    </row>
    <row r="2" spans="1:16" x14ac:dyDescent="0.25">
      <c r="A2" s="1280" t="s">
        <v>640</v>
      </c>
      <c r="B2" s="1280"/>
      <c r="C2" s="1280"/>
      <c r="D2" s="1280"/>
      <c r="E2" s="1280"/>
      <c r="F2" s="1280"/>
      <c r="G2" s="1280"/>
      <c r="H2" s="1280"/>
      <c r="I2" s="1280"/>
      <c r="J2" s="1280"/>
      <c r="K2" s="1280"/>
      <c r="L2" s="1280"/>
      <c r="M2" s="1280"/>
      <c r="N2" s="1280"/>
      <c r="O2" s="1280"/>
    </row>
    <row r="3" spans="1:16" ht="15.75" thickBot="1" x14ac:dyDescent="0.3">
      <c r="A3" s="1280"/>
      <c r="B3" s="1280"/>
      <c r="C3" s="1280"/>
      <c r="D3" s="1280"/>
      <c r="E3" s="1280"/>
      <c r="F3" s="1280"/>
      <c r="G3" s="1280"/>
      <c r="H3" s="1280"/>
      <c r="I3" s="1280"/>
      <c r="J3" s="1280"/>
      <c r="K3" s="1280"/>
      <c r="L3" s="1280"/>
      <c r="M3" s="1280"/>
      <c r="N3" s="1280"/>
      <c r="O3" s="1280"/>
    </row>
    <row r="4" spans="1:16" ht="21.75" thickBot="1" x14ac:dyDescent="0.4">
      <c r="A4" s="697"/>
      <c r="B4" s="695"/>
      <c r="C4" s="695"/>
      <c r="D4" s="695"/>
      <c r="E4" s="1282" t="s">
        <v>1142</v>
      </c>
      <c r="F4" s="1283"/>
      <c r="G4" s="1283"/>
      <c r="H4" s="1283"/>
      <c r="I4" s="1283"/>
      <c r="J4" s="1283"/>
      <c r="K4" s="1283"/>
      <c r="L4" s="1283"/>
      <c r="M4" s="1283"/>
      <c r="N4" s="1283"/>
      <c r="O4" s="1284"/>
    </row>
    <row r="5" spans="1:16" x14ac:dyDescent="0.25">
      <c r="A5" s="698" t="s">
        <v>1187</v>
      </c>
      <c r="B5" s="695"/>
      <c r="C5" s="695"/>
      <c r="D5" s="695"/>
      <c r="E5" s="1285" t="s">
        <v>315</v>
      </c>
      <c r="F5" s="1286"/>
      <c r="G5" s="1286"/>
      <c r="H5" s="1286"/>
      <c r="I5" s="1287"/>
      <c r="J5" s="1275" t="s">
        <v>316</v>
      </c>
      <c r="K5" s="1276"/>
      <c r="L5" s="1276"/>
      <c r="M5" s="1276"/>
      <c r="N5" s="1276"/>
      <c r="O5" s="976" t="s">
        <v>649</v>
      </c>
    </row>
    <row r="6" spans="1:16" ht="39" x14ac:dyDescent="0.25">
      <c r="A6" s="822" t="s">
        <v>818</v>
      </c>
      <c r="B6" s="822" t="s">
        <v>819</v>
      </c>
      <c r="C6" s="822" t="s">
        <v>820</v>
      </c>
      <c r="D6" s="822" t="s">
        <v>1083</v>
      </c>
      <c r="E6" s="977" t="s">
        <v>821</v>
      </c>
      <c r="F6" s="913" t="s">
        <v>22</v>
      </c>
      <c r="G6" s="913" t="s">
        <v>333</v>
      </c>
      <c r="H6" s="914" t="s">
        <v>1188</v>
      </c>
      <c r="I6" s="913" t="s">
        <v>822</v>
      </c>
      <c r="J6" s="978" t="s">
        <v>821</v>
      </c>
      <c r="K6" s="978" t="s">
        <v>22</v>
      </c>
      <c r="L6" s="978" t="s">
        <v>333</v>
      </c>
      <c r="M6" s="916" t="s">
        <v>1188</v>
      </c>
      <c r="N6" s="978" t="s">
        <v>822</v>
      </c>
      <c r="O6" s="979"/>
    </row>
    <row r="7" spans="1:16" x14ac:dyDescent="0.25">
      <c r="A7" s="919"/>
      <c r="B7" s="980" t="s">
        <v>1189</v>
      </c>
      <c r="C7" s="928" t="s">
        <v>1190</v>
      </c>
      <c r="D7" s="928" t="s">
        <v>1088</v>
      </c>
      <c r="E7" s="981">
        <v>0</v>
      </c>
      <c r="F7" s="982">
        <v>0</v>
      </c>
      <c r="G7" s="983">
        <v>0</v>
      </c>
      <c r="H7" s="983">
        <v>0</v>
      </c>
      <c r="I7" s="883">
        <f t="shared" ref="I7:I64" si="0">SUM(E7:H7)</f>
        <v>0</v>
      </c>
      <c r="J7" s="982">
        <v>0</v>
      </c>
      <c r="K7" s="982">
        <v>0</v>
      </c>
      <c r="L7" s="983">
        <v>0</v>
      </c>
      <c r="M7" s="983"/>
      <c r="N7" s="983">
        <f t="shared" ref="N7:N64" si="1">SUM(J7:M7)</f>
        <v>0</v>
      </c>
      <c r="O7" s="984">
        <f t="shared" ref="O7:O64" si="2">+I7+N7</f>
        <v>0</v>
      </c>
      <c r="P7">
        <v>1190</v>
      </c>
    </row>
    <row r="8" spans="1:16" x14ac:dyDescent="0.25">
      <c r="A8" s="919" t="s">
        <v>341</v>
      </c>
      <c r="B8" s="928" t="s">
        <v>655</v>
      </c>
      <c r="C8" s="928" t="s">
        <v>823</v>
      </c>
      <c r="D8" s="928" t="s">
        <v>1088</v>
      </c>
      <c r="E8" s="981">
        <v>414741.44999999995</v>
      </c>
      <c r="F8" s="981">
        <v>0</v>
      </c>
      <c r="G8" s="985">
        <v>-14821.67</v>
      </c>
      <c r="H8" s="985">
        <v>0</v>
      </c>
      <c r="I8" s="986">
        <f t="shared" si="0"/>
        <v>399919.77999999997</v>
      </c>
      <c r="J8" s="981">
        <v>0</v>
      </c>
      <c r="K8" s="981">
        <v>0</v>
      </c>
      <c r="L8" s="981">
        <v>0</v>
      </c>
      <c r="M8" s="985"/>
      <c r="N8" s="987">
        <f t="shared" si="1"/>
        <v>0</v>
      </c>
      <c r="O8" s="988">
        <f t="shared" si="2"/>
        <v>399919.77999999997</v>
      </c>
      <c r="P8">
        <v>1805</v>
      </c>
    </row>
    <row r="9" spans="1:16" x14ac:dyDescent="0.25">
      <c r="A9" s="919">
        <v>60</v>
      </c>
      <c r="B9" s="928" t="s">
        <v>658</v>
      </c>
      <c r="C9" s="928" t="s">
        <v>824</v>
      </c>
      <c r="D9" s="928" t="s">
        <v>1088</v>
      </c>
      <c r="E9" s="981">
        <v>850332.86000000022</v>
      </c>
      <c r="F9" s="981">
        <v>0</v>
      </c>
      <c r="G9" s="985">
        <v>0</v>
      </c>
      <c r="H9" s="985">
        <v>0</v>
      </c>
      <c r="I9" s="986">
        <f t="shared" si="0"/>
        <v>850332.86000000022</v>
      </c>
      <c r="J9" s="981">
        <v>-430713.06000000006</v>
      </c>
      <c r="K9" s="981">
        <v>-35105.26</v>
      </c>
      <c r="L9" s="981">
        <v>0</v>
      </c>
      <c r="M9" s="985"/>
      <c r="N9" s="987">
        <f t="shared" si="1"/>
        <v>-465818.32000000007</v>
      </c>
      <c r="O9" s="988">
        <f t="shared" si="2"/>
        <v>384514.54000000015</v>
      </c>
      <c r="P9">
        <v>1808</v>
      </c>
    </row>
    <row r="10" spans="1:16" x14ac:dyDescent="0.25">
      <c r="A10" s="919" t="s">
        <v>825</v>
      </c>
      <c r="B10" s="928" t="s">
        <v>826</v>
      </c>
      <c r="C10" s="928" t="s">
        <v>1191</v>
      </c>
      <c r="D10" s="928" t="s">
        <v>1088</v>
      </c>
      <c r="E10" s="981">
        <v>0</v>
      </c>
      <c r="F10" s="981">
        <v>0</v>
      </c>
      <c r="G10" s="985">
        <v>0</v>
      </c>
      <c r="H10" s="985">
        <v>0</v>
      </c>
      <c r="I10" s="986">
        <f t="shared" si="0"/>
        <v>0</v>
      </c>
      <c r="J10" s="981">
        <v>-0.01</v>
      </c>
      <c r="K10" s="981">
        <v>0</v>
      </c>
      <c r="L10" s="981">
        <v>0</v>
      </c>
      <c r="M10" s="985"/>
      <c r="N10" s="987">
        <f t="shared" si="1"/>
        <v>-0.01</v>
      </c>
      <c r="O10" s="988">
        <f t="shared" si="2"/>
        <v>-0.01</v>
      </c>
      <c r="P10">
        <v>1810</v>
      </c>
    </row>
    <row r="11" spans="1:16" x14ac:dyDescent="0.25">
      <c r="A11" s="919" t="s">
        <v>599</v>
      </c>
      <c r="B11" s="928" t="s">
        <v>723</v>
      </c>
      <c r="C11" s="928" t="s">
        <v>827</v>
      </c>
      <c r="D11" s="928" t="s">
        <v>1088</v>
      </c>
      <c r="E11" s="981">
        <v>1533211.6800000002</v>
      </c>
      <c r="F11" s="981">
        <v>0</v>
      </c>
      <c r="G11" s="985">
        <v>0</v>
      </c>
      <c r="H11" s="985">
        <v>0</v>
      </c>
      <c r="I11" s="986">
        <f t="shared" si="0"/>
        <v>1533211.6800000002</v>
      </c>
      <c r="J11" s="981">
        <v>-244644.37000000005</v>
      </c>
      <c r="K11" s="981">
        <v>-42099.24</v>
      </c>
      <c r="L11" s="981">
        <v>0</v>
      </c>
      <c r="M11" s="985"/>
      <c r="N11" s="987">
        <f t="shared" si="1"/>
        <v>-286743.61000000004</v>
      </c>
      <c r="O11" s="988">
        <f t="shared" si="2"/>
        <v>1246468.07</v>
      </c>
      <c r="P11">
        <v>1820</v>
      </c>
    </row>
    <row r="12" spans="1:16" x14ac:dyDescent="0.25">
      <c r="A12" s="919" t="s">
        <v>599</v>
      </c>
      <c r="B12" s="928" t="s">
        <v>828</v>
      </c>
      <c r="C12" s="928" t="s">
        <v>829</v>
      </c>
      <c r="D12" s="928" t="s">
        <v>1088</v>
      </c>
      <c r="E12" s="981">
        <v>6963416.8199999947</v>
      </c>
      <c r="F12" s="981">
        <v>136790.06</v>
      </c>
      <c r="G12" s="985">
        <v>0</v>
      </c>
      <c r="H12" s="985">
        <v>0</v>
      </c>
      <c r="I12" s="986">
        <f t="shared" si="0"/>
        <v>7100206.8799999943</v>
      </c>
      <c r="J12" s="981">
        <v>-879703.31</v>
      </c>
      <c r="K12" s="981">
        <v>-178002.62</v>
      </c>
      <c r="L12" s="981">
        <v>0</v>
      </c>
      <c r="M12" s="985"/>
      <c r="N12" s="987">
        <f t="shared" si="1"/>
        <v>-1057705.9300000002</v>
      </c>
      <c r="O12" s="988">
        <f t="shared" si="2"/>
        <v>6042500.9499999937</v>
      </c>
      <c r="P12">
        <v>1820</v>
      </c>
    </row>
    <row r="13" spans="1:16" x14ac:dyDescent="0.25">
      <c r="A13" s="919" t="s">
        <v>599</v>
      </c>
      <c r="B13" s="928" t="s">
        <v>830</v>
      </c>
      <c r="C13" s="928" t="s">
        <v>831</v>
      </c>
      <c r="D13" s="928" t="s">
        <v>1088</v>
      </c>
      <c r="E13" s="981">
        <v>5070811.3899999941</v>
      </c>
      <c r="F13" s="981">
        <v>0</v>
      </c>
      <c r="G13" s="985">
        <v>0</v>
      </c>
      <c r="H13" s="985">
        <v>0</v>
      </c>
      <c r="I13" s="986">
        <f t="shared" si="0"/>
        <v>5070811.3899999941</v>
      </c>
      <c r="J13" s="981">
        <v>-631635.73000000033</v>
      </c>
      <c r="K13" s="981">
        <v>-131062.68000000001</v>
      </c>
      <c r="L13" s="981">
        <v>0</v>
      </c>
      <c r="M13" s="985"/>
      <c r="N13" s="987">
        <f t="shared" si="1"/>
        <v>-762698.41000000038</v>
      </c>
      <c r="O13" s="988">
        <f t="shared" si="2"/>
        <v>4308112.9799999939</v>
      </c>
      <c r="P13">
        <v>1820</v>
      </c>
    </row>
    <row r="14" spans="1:16" x14ac:dyDescent="0.25">
      <c r="A14" s="919" t="s">
        <v>832</v>
      </c>
      <c r="B14" s="928" t="s">
        <v>725</v>
      </c>
      <c r="C14" s="928" t="s">
        <v>833</v>
      </c>
      <c r="D14" s="928" t="s">
        <v>1088</v>
      </c>
      <c r="E14" s="981">
        <v>31328827.309999898</v>
      </c>
      <c r="F14" s="981">
        <v>2906186.6100000003</v>
      </c>
      <c r="G14" s="985">
        <v>-73148.3</v>
      </c>
      <c r="H14" s="985">
        <v>0</v>
      </c>
      <c r="I14" s="986">
        <f t="shared" si="0"/>
        <v>34161865.6199999</v>
      </c>
      <c r="J14" s="981">
        <v>-3000491.2499999907</v>
      </c>
      <c r="K14" s="981">
        <v>-688147.32000000007</v>
      </c>
      <c r="L14" s="981">
        <v>9951.5899999999983</v>
      </c>
      <c r="M14" s="985"/>
      <c r="N14" s="987">
        <f t="shared" si="1"/>
        <v>-3678686.9799999911</v>
      </c>
      <c r="O14" s="988">
        <f t="shared" si="2"/>
        <v>30483178.639999911</v>
      </c>
      <c r="P14">
        <v>1830</v>
      </c>
    </row>
    <row r="15" spans="1:16" x14ac:dyDescent="0.25">
      <c r="A15" s="919" t="s">
        <v>599</v>
      </c>
      <c r="B15" s="928" t="s">
        <v>834</v>
      </c>
      <c r="C15" s="928" t="s">
        <v>835</v>
      </c>
      <c r="D15" s="928" t="s">
        <v>1088</v>
      </c>
      <c r="E15" s="981">
        <v>67100769.589997903</v>
      </c>
      <c r="F15" s="981">
        <v>5967369.54</v>
      </c>
      <c r="G15" s="985">
        <v>-221123.34000000003</v>
      </c>
      <c r="H15" s="985">
        <v>0</v>
      </c>
      <c r="I15" s="986">
        <f t="shared" si="0"/>
        <v>72847015.789997905</v>
      </c>
      <c r="J15" s="981">
        <v>-10020738.889999816</v>
      </c>
      <c r="K15" s="981">
        <v>-1916848.2599999998</v>
      </c>
      <c r="L15" s="981">
        <v>48549.97</v>
      </c>
      <c r="M15" s="985"/>
      <c r="N15" s="987">
        <f t="shared" si="1"/>
        <v>-11889037.179999815</v>
      </c>
      <c r="O15" s="988">
        <f t="shared" si="2"/>
        <v>60957978.609998092</v>
      </c>
      <c r="P15">
        <v>1830</v>
      </c>
    </row>
    <row r="16" spans="1:16" x14ac:dyDescent="0.25">
      <c r="A16" s="919" t="s">
        <v>832</v>
      </c>
      <c r="B16" s="928" t="s">
        <v>727</v>
      </c>
      <c r="C16" s="928" t="s">
        <v>185</v>
      </c>
      <c r="D16" s="928" t="s">
        <v>1088</v>
      </c>
      <c r="E16" s="981">
        <v>30991801.620000001</v>
      </c>
      <c r="F16" s="981">
        <v>4088934.1999999997</v>
      </c>
      <c r="G16" s="985">
        <v>-218361.74</v>
      </c>
      <c r="H16" s="985">
        <v>0</v>
      </c>
      <c r="I16" s="986">
        <f t="shared" si="0"/>
        <v>34862374.079999998</v>
      </c>
      <c r="J16" s="981">
        <v>-3201545.669999999</v>
      </c>
      <c r="K16" s="981">
        <v>-700094.91999999993</v>
      </c>
      <c r="L16" s="981">
        <v>36582.839999999997</v>
      </c>
      <c r="M16" s="985"/>
      <c r="N16" s="987">
        <f t="shared" si="1"/>
        <v>-3865057.7499999991</v>
      </c>
      <c r="O16" s="988">
        <f t="shared" si="2"/>
        <v>30997316.329999998</v>
      </c>
      <c r="P16">
        <v>1835</v>
      </c>
    </row>
    <row r="17" spans="1:16" x14ac:dyDescent="0.25">
      <c r="A17" s="919" t="s">
        <v>599</v>
      </c>
      <c r="B17" s="928" t="s">
        <v>836</v>
      </c>
      <c r="C17" s="928" t="s">
        <v>837</v>
      </c>
      <c r="D17" s="928" t="s">
        <v>1088</v>
      </c>
      <c r="E17" s="981">
        <v>25796115.960000359</v>
      </c>
      <c r="F17" s="981">
        <v>1320610.06</v>
      </c>
      <c r="G17" s="985">
        <v>-126860.26000000001</v>
      </c>
      <c r="H17" s="985">
        <v>0</v>
      </c>
      <c r="I17" s="986">
        <f t="shared" si="0"/>
        <v>26989865.760000356</v>
      </c>
      <c r="J17" s="981">
        <v>-4054524.9300000397</v>
      </c>
      <c r="K17" s="981">
        <v>-744934.82000000007</v>
      </c>
      <c r="L17" s="981">
        <v>25917.310000000005</v>
      </c>
      <c r="M17" s="985"/>
      <c r="N17" s="987">
        <f t="shared" si="1"/>
        <v>-4773542.4400000405</v>
      </c>
      <c r="O17" s="988">
        <f t="shared" si="2"/>
        <v>22216323.320000313</v>
      </c>
      <c r="P17">
        <v>1835</v>
      </c>
    </row>
    <row r="18" spans="1:16" x14ac:dyDescent="0.25">
      <c r="A18" s="919" t="s">
        <v>838</v>
      </c>
      <c r="B18" s="928" t="s">
        <v>839</v>
      </c>
      <c r="C18" s="928" t="s">
        <v>840</v>
      </c>
      <c r="D18" s="928" t="s">
        <v>1088</v>
      </c>
      <c r="E18" s="981">
        <v>142297.18000000002</v>
      </c>
      <c r="F18" s="981">
        <v>10785.58</v>
      </c>
      <c r="G18" s="985">
        <v>0</v>
      </c>
      <c r="H18" s="985">
        <v>0</v>
      </c>
      <c r="I18" s="986">
        <f t="shared" si="0"/>
        <v>153082.76</v>
      </c>
      <c r="J18" s="981">
        <v>-22798.120000000003</v>
      </c>
      <c r="K18" s="981">
        <v>-4789.08</v>
      </c>
      <c r="L18" s="981">
        <v>0</v>
      </c>
      <c r="M18" s="985"/>
      <c r="N18" s="987">
        <f t="shared" si="1"/>
        <v>-27587.200000000004</v>
      </c>
      <c r="O18" s="988">
        <f t="shared" si="2"/>
        <v>125495.56</v>
      </c>
      <c r="P18">
        <v>1835</v>
      </c>
    </row>
    <row r="19" spans="1:16" x14ac:dyDescent="0.25">
      <c r="A19" s="919" t="s">
        <v>832</v>
      </c>
      <c r="B19" s="928" t="s">
        <v>841</v>
      </c>
      <c r="C19" s="928" t="s">
        <v>842</v>
      </c>
      <c r="D19" s="928" t="s">
        <v>1088</v>
      </c>
      <c r="E19" s="981">
        <v>15360917.730000002</v>
      </c>
      <c r="F19" s="981">
        <v>1626618.49</v>
      </c>
      <c r="G19" s="985">
        <v>-476162.74</v>
      </c>
      <c r="H19" s="985">
        <v>0</v>
      </c>
      <c r="I19" s="986">
        <f t="shared" si="0"/>
        <v>16511373.480000002</v>
      </c>
      <c r="J19" s="981">
        <v>-1889074.4300000006</v>
      </c>
      <c r="K19" s="981">
        <v>-347403.64</v>
      </c>
      <c r="L19" s="981">
        <v>80779.69</v>
      </c>
      <c r="M19" s="985"/>
      <c r="N19" s="987">
        <f t="shared" si="1"/>
        <v>-2155698.3800000008</v>
      </c>
      <c r="O19" s="988">
        <f t="shared" si="2"/>
        <v>14355675.100000001</v>
      </c>
      <c r="P19">
        <v>1835</v>
      </c>
    </row>
    <row r="20" spans="1:16" x14ac:dyDescent="0.25">
      <c r="A20" s="919"/>
      <c r="B20" s="928"/>
      <c r="C20" s="928" t="s">
        <v>1107</v>
      </c>
      <c r="D20" s="928" t="s">
        <v>1088</v>
      </c>
      <c r="E20" s="981">
        <v>0</v>
      </c>
      <c r="F20" s="981">
        <v>0</v>
      </c>
      <c r="G20" s="985">
        <v>0</v>
      </c>
      <c r="H20" s="985">
        <v>0</v>
      </c>
      <c r="I20" s="986">
        <f t="shared" si="0"/>
        <v>0</v>
      </c>
      <c r="J20" s="981">
        <v>10375517.380000006</v>
      </c>
      <c r="K20" s="981"/>
      <c r="L20" s="981"/>
      <c r="M20" s="985"/>
      <c r="N20" s="987">
        <f t="shared" si="1"/>
        <v>10375517.380000006</v>
      </c>
      <c r="O20" s="988">
        <f t="shared" si="2"/>
        <v>10375517.380000006</v>
      </c>
      <c r="P20">
        <v>1835</v>
      </c>
    </row>
    <row r="21" spans="1:16" x14ac:dyDescent="0.25">
      <c r="A21" s="919" t="s">
        <v>599</v>
      </c>
      <c r="B21" s="928" t="s">
        <v>843</v>
      </c>
      <c r="C21" s="928" t="s">
        <v>844</v>
      </c>
      <c r="D21" s="928" t="s">
        <v>1088</v>
      </c>
      <c r="E21" s="981">
        <v>85025607.63000001</v>
      </c>
      <c r="F21" s="981">
        <v>2314552.7999999998</v>
      </c>
      <c r="G21" s="985">
        <v>-16870.25</v>
      </c>
      <c r="H21" s="985">
        <v>0</v>
      </c>
      <c r="I21" s="986">
        <f t="shared" si="0"/>
        <v>87323290.180000007</v>
      </c>
      <c r="J21" s="981">
        <v>-15484232.41</v>
      </c>
      <c r="K21" s="981">
        <v>-2674365.9500000002</v>
      </c>
      <c r="L21" s="981">
        <v>4173.3500000000004</v>
      </c>
      <c r="M21" s="985"/>
      <c r="N21" s="987">
        <f t="shared" si="1"/>
        <v>-18154425.009999998</v>
      </c>
      <c r="O21" s="988">
        <f t="shared" si="2"/>
        <v>69168865.170000017</v>
      </c>
      <c r="P21">
        <v>1840</v>
      </c>
    </row>
    <row r="22" spans="1:16" x14ac:dyDescent="0.25">
      <c r="A22" s="919" t="s">
        <v>845</v>
      </c>
      <c r="B22" s="928" t="s">
        <v>846</v>
      </c>
      <c r="C22" s="928" t="s">
        <v>847</v>
      </c>
      <c r="D22" s="928" t="s">
        <v>1088</v>
      </c>
      <c r="E22" s="981">
        <v>40549012.609999985</v>
      </c>
      <c r="F22" s="981">
        <v>2923357.9699999997</v>
      </c>
      <c r="G22" s="985">
        <v>-68134.62</v>
      </c>
      <c r="H22" s="985">
        <v>0</v>
      </c>
      <c r="I22" s="986">
        <f t="shared" si="0"/>
        <v>43404235.959999986</v>
      </c>
      <c r="J22" s="981">
        <v>-7006541.0800000001</v>
      </c>
      <c r="K22" s="981">
        <v>-690881.34</v>
      </c>
      <c r="L22" s="981">
        <v>9531.4399999999987</v>
      </c>
      <c r="M22" s="985"/>
      <c r="N22" s="987">
        <f t="shared" si="1"/>
        <v>-7687890.9799999995</v>
      </c>
      <c r="O22" s="988">
        <f t="shared" si="2"/>
        <v>35716344.979999989</v>
      </c>
      <c r="P22">
        <v>1845</v>
      </c>
    </row>
    <row r="23" spans="1:16" x14ac:dyDescent="0.25">
      <c r="A23" s="919" t="s">
        <v>599</v>
      </c>
      <c r="B23" s="928" t="s">
        <v>729</v>
      </c>
      <c r="C23" s="928" t="s">
        <v>848</v>
      </c>
      <c r="D23" s="928" t="s">
        <v>1088</v>
      </c>
      <c r="E23" s="981">
        <v>32689085.560000025</v>
      </c>
      <c r="F23" s="981">
        <v>2932542.35</v>
      </c>
      <c r="G23" s="985">
        <v>0</v>
      </c>
      <c r="H23" s="985">
        <v>0</v>
      </c>
      <c r="I23" s="986">
        <f t="shared" si="0"/>
        <v>35621627.910000026</v>
      </c>
      <c r="J23" s="981">
        <v>-5036053.129999999</v>
      </c>
      <c r="K23" s="981">
        <v>-1009003.02</v>
      </c>
      <c r="L23" s="981">
        <v>0</v>
      </c>
      <c r="M23" s="985"/>
      <c r="N23" s="987">
        <f t="shared" si="1"/>
        <v>-6045056.1499999985</v>
      </c>
      <c r="O23" s="988">
        <f t="shared" si="2"/>
        <v>29576571.760000028</v>
      </c>
      <c r="P23">
        <v>1845</v>
      </c>
    </row>
    <row r="24" spans="1:16" x14ac:dyDescent="0.25">
      <c r="A24" s="919" t="s">
        <v>599</v>
      </c>
      <c r="B24" s="928" t="s">
        <v>731</v>
      </c>
      <c r="C24" s="928" t="s">
        <v>849</v>
      </c>
      <c r="D24" s="928" t="s">
        <v>1088</v>
      </c>
      <c r="E24" s="981">
        <v>30644592.279999986</v>
      </c>
      <c r="F24" s="981">
        <v>1943071.54</v>
      </c>
      <c r="G24" s="985">
        <v>-4981.68</v>
      </c>
      <c r="H24" s="985">
        <v>0</v>
      </c>
      <c r="I24" s="986">
        <f t="shared" si="0"/>
        <v>32582682.139999986</v>
      </c>
      <c r="J24" s="981">
        <v>-3412112.7599999965</v>
      </c>
      <c r="K24" s="981">
        <v>-846595.73</v>
      </c>
      <c r="L24" s="981">
        <v>1159.27</v>
      </c>
      <c r="M24" s="985"/>
      <c r="N24" s="987">
        <f t="shared" si="1"/>
        <v>-4257549.2199999969</v>
      </c>
      <c r="O24" s="988">
        <f t="shared" si="2"/>
        <v>28325132.919999987</v>
      </c>
      <c r="P24">
        <v>1845</v>
      </c>
    </row>
    <row r="25" spans="1:16" x14ac:dyDescent="0.25">
      <c r="A25" s="919" t="s">
        <v>850</v>
      </c>
      <c r="B25" s="928" t="s">
        <v>851</v>
      </c>
      <c r="C25" s="928" t="s">
        <v>852</v>
      </c>
      <c r="D25" s="928" t="s">
        <v>1088</v>
      </c>
      <c r="E25" s="981">
        <v>3917408.0699999989</v>
      </c>
      <c r="F25" s="981">
        <v>0</v>
      </c>
      <c r="G25" s="985">
        <v>-37389.61</v>
      </c>
      <c r="H25" s="985">
        <v>0</v>
      </c>
      <c r="I25" s="986">
        <f t="shared" si="0"/>
        <v>3880018.459999999</v>
      </c>
      <c r="J25" s="981">
        <v>-1919350.48</v>
      </c>
      <c r="K25" s="981">
        <v>-201935.25999999998</v>
      </c>
      <c r="L25" s="981">
        <v>16118.67</v>
      </c>
      <c r="M25" s="985"/>
      <c r="N25" s="987">
        <f t="shared" si="1"/>
        <v>-2105167.0699999998</v>
      </c>
      <c r="O25" s="988">
        <f t="shared" si="2"/>
        <v>1774851.3899999992</v>
      </c>
      <c r="P25">
        <v>1845</v>
      </c>
    </row>
    <row r="26" spans="1:16" x14ac:dyDescent="0.25">
      <c r="A26" s="919" t="s">
        <v>850</v>
      </c>
      <c r="B26" s="928" t="s">
        <v>853</v>
      </c>
      <c r="C26" s="928" t="s">
        <v>214</v>
      </c>
      <c r="D26" s="928" t="s">
        <v>1088</v>
      </c>
      <c r="E26" s="981">
        <v>16293169.259999972</v>
      </c>
      <c r="F26" s="981">
        <v>434883.56999999995</v>
      </c>
      <c r="G26" s="985">
        <v>-57024.9</v>
      </c>
      <c r="H26" s="985">
        <v>0</v>
      </c>
      <c r="I26" s="986">
        <f t="shared" si="0"/>
        <v>16671027.929999972</v>
      </c>
      <c r="J26" s="981">
        <v>-4060788.7400000095</v>
      </c>
      <c r="K26" s="981">
        <v>-717429.88000000012</v>
      </c>
      <c r="L26" s="981">
        <v>11594.88</v>
      </c>
      <c r="M26" s="985"/>
      <c r="N26" s="987">
        <f t="shared" si="1"/>
        <v>-4766623.7400000095</v>
      </c>
      <c r="O26" s="988">
        <f t="shared" si="2"/>
        <v>11904404.189999962</v>
      </c>
      <c r="P26">
        <v>1845</v>
      </c>
    </row>
    <row r="27" spans="1:16" x14ac:dyDescent="0.25">
      <c r="A27" s="919" t="s">
        <v>599</v>
      </c>
      <c r="B27" s="928" t="s">
        <v>734</v>
      </c>
      <c r="C27" s="928" t="s">
        <v>854</v>
      </c>
      <c r="D27" s="928" t="s">
        <v>1088</v>
      </c>
      <c r="E27" s="981">
        <v>47947377.940000154</v>
      </c>
      <c r="F27" s="981">
        <v>4565928.92</v>
      </c>
      <c r="G27" s="985">
        <v>-454300.91000000003</v>
      </c>
      <c r="H27" s="985">
        <v>0</v>
      </c>
      <c r="I27" s="986">
        <f t="shared" si="0"/>
        <v>52059005.950000159</v>
      </c>
      <c r="J27" s="981">
        <v>-7571184.1899999548</v>
      </c>
      <c r="K27" s="981">
        <v>-1452725.19</v>
      </c>
      <c r="L27" s="981">
        <v>110570.43999999999</v>
      </c>
      <c r="M27" s="985"/>
      <c r="N27" s="987">
        <f t="shared" si="1"/>
        <v>-8913338.9399999548</v>
      </c>
      <c r="O27" s="988">
        <f t="shared" si="2"/>
        <v>43145667.010000207</v>
      </c>
      <c r="P27">
        <v>1850</v>
      </c>
    </row>
    <row r="28" spans="1:16" x14ac:dyDescent="0.25">
      <c r="A28" s="919" t="s">
        <v>838</v>
      </c>
      <c r="B28" s="928" t="s">
        <v>736</v>
      </c>
      <c r="C28" s="928" t="s">
        <v>855</v>
      </c>
      <c r="D28" s="928" t="s">
        <v>1088</v>
      </c>
      <c r="E28" s="981">
        <v>41711830.180001445</v>
      </c>
      <c r="F28" s="981">
        <v>3040540.7399999998</v>
      </c>
      <c r="G28" s="985">
        <v>-184040.83000000002</v>
      </c>
      <c r="H28" s="985">
        <v>0</v>
      </c>
      <c r="I28" s="986">
        <f t="shared" si="0"/>
        <v>44568330.090001449</v>
      </c>
      <c r="J28" s="981">
        <v>-9156419.7000000942</v>
      </c>
      <c r="K28" s="981">
        <v>-1657436.6900000002</v>
      </c>
      <c r="L28" s="981">
        <v>63800.7</v>
      </c>
      <c r="M28" s="985"/>
      <c r="N28" s="987">
        <f t="shared" si="1"/>
        <v>-10750055.690000094</v>
      </c>
      <c r="O28" s="988">
        <f t="shared" si="2"/>
        <v>33818274.400001355</v>
      </c>
      <c r="P28">
        <v>1850</v>
      </c>
    </row>
    <row r="29" spans="1:16" x14ac:dyDescent="0.25">
      <c r="A29" s="919" t="s">
        <v>832</v>
      </c>
      <c r="B29" s="928" t="s">
        <v>740</v>
      </c>
      <c r="C29" s="928" t="s">
        <v>672</v>
      </c>
      <c r="D29" s="928" t="s">
        <v>1088</v>
      </c>
      <c r="E29" s="981">
        <v>23638230.650000002</v>
      </c>
      <c r="F29" s="981">
        <v>1567991.19</v>
      </c>
      <c r="G29" s="985">
        <v>0</v>
      </c>
      <c r="H29" s="985">
        <v>0</v>
      </c>
      <c r="I29" s="986">
        <f t="shared" si="0"/>
        <v>25206221.840000004</v>
      </c>
      <c r="J29" s="981">
        <v>0</v>
      </c>
      <c r="K29" s="981">
        <v>-535129.79</v>
      </c>
      <c r="L29" s="981">
        <v>0</v>
      </c>
      <c r="M29" s="985"/>
      <c r="N29" s="987">
        <f t="shared" si="1"/>
        <v>-535129.79</v>
      </c>
      <c r="O29" s="988">
        <f t="shared" si="2"/>
        <v>24671092.050000004</v>
      </c>
      <c r="P29">
        <v>1845</v>
      </c>
    </row>
    <row r="30" spans="1:16" x14ac:dyDescent="0.25">
      <c r="A30" s="919" t="s">
        <v>850</v>
      </c>
      <c r="B30" s="928" t="s">
        <v>673</v>
      </c>
      <c r="C30" s="928" t="s">
        <v>856</v>
      </c>
      <c r="D30" s="928" t="s">
        <v>1088</v>
      </c>
      <c r="E30" s="981">
        <v>18214948.449999996</v>
      </c>
      <c r="F30" s="981">
        <v>0</v>
      </c>
      <c r="G30" s="985">
        <v>0</v>
      </c>
      <c r="H30" s="985">
        <v>0</v>
      </c>
      <c r="I30" s="986">
        <f t="shared" si="0"/>
        <v>18214948.449999996</v>
      </c>
      <c r="J30" s="981">
        <v>-4573821.4999999991</v>
      </c>
      <c r="K30" s="981">
        <v>-799781.03999999992</v>
      </c>
      <c r="L30" s="981">
        <v>0</v>
      </c>
      <c r="M30" s="985"/>
      <c r="N30" s="987">
        <f t="shared" si="1"/>
        <v>-5373602.5399999991</v>
      </c>
      <c r="O30" s="988">
        <f t="shared" si="2"/>
        <v>12841345.909999996</v>
      </c>
      <c r="P30">
        <v>1860</v>
      </c>
    </row>
    <row r="31" spans="1:16" x14ac:dyDescent="0.25">
      <c r="A31" s="919" t="s">
        <v>604</v>
      </c>
      <c r="B31" s="928" t="s">
        <v>242</v>
      </c>
      <c r="C31" s="928" t="s">
        <v>243</v>
      </c>
      <c r="D31" s="928" t="s">
        <v>1088</v>
      </c>
      <c r="E31" s="981">
        <v>20366549.700000007</v>
      </c>
      <c r="F31" s="981">
        <v>676243.67999999993</v>
      </c>
      <c r="G31" s="985">
        <v>-214271.21</v>
      </c>
      <c r="H31" s="985">
        <v>0</v>
      </c>
      <c r="I31" s="986">
        <f t="shared" si="0"/>
        <v>20828522.170000006</v>
      </c>
      <c r="J31" s="981">
        <v>-10701167.18</v>
      </c>
      <c r="K31" s="981">
        <v>-1597042.03</v>
      </c>
      <c r="L31" s="981">
        <v>134985.94</v>
      </c>
      <c r="M31" s="985"/>
      <c r="N31" s="987">
        <f t="shared" si="1"/>
        <v>-12163223.27</v>
      </c>
      <c r="O31" s="988">
        <f t="shared" si="2"/>
        <v>8665298.900000006</v>
      </c>
      <c r="P31" s="989">
        <v>1860</v>
      </c>
    </row>
    <row r="32" spans="1:16" x14ac:dyDescent="0.25">
      <c r="A32" s="919" t="s">
        <v>604</v>
      </c>
      <c r="B32" s="928" t="s">
        <v>857</v>
      </c>
      <c r="C32" s="928" t="s">
        <v>232</v>
      </c>
      <c r="D32" s="928" t="s">
        <v>1088</v>
      </c>
      <c r="E32" s="981">
        <v>6756161.0599999959</v>
      </c>
      <c r="F32" s="981">
        <v>-79991.820000000007</v>
      </c>
      <c r="G32" s="985">
        <v>-83389.36</v>
      </c>
      <c r="H32" s="985">
        <v>0</v>
      </c>
      <c r="I32" s="986">
        <f t="shared" si="0"/>
        <v>6592779.8799999952</v>
      </c>
      <c r="J32" s="981">
        <v>-2226830.1399999997</v>
      </c>
      <c r="K32" s="981">
        <v>-464747.37999999995</v>
      </c>
      <c r="L32" s="981">
        <v>51357.609999999993</v>
      </c>
      <c r="M32" s="985"/>
      <c r="N32" s="987">
        <f t="shared" si="1"/>
        <v>-2640219.9099999997</v>
      </c>
      <c r="O32" s="988">
        <f t="shared" si="2"/>
        <v>3952559.9699999955</v>
      </c>
      <c r="P32" s="989">
        <v>1860</v>
      </c>
    </row>
    <row r="33" spans="1:16" x14ac:dyDescent="0.25">
      <c r="A33" s="919" t="s">
        <v>850</v>
      </c>
      <c r="B33" s="928" t="s">
        <v>858</v>
      </c>
      <c r="C33" s="928" t="s">
        <v>859</v>
      </c>
      <c r="D33" s="928" t="s">
        <v>1088</v>
      </c>
      <c r="E33" s="981">
        <v>2852062.6</v>
      </c>
      <c r="F33" s="981">
        <v>1838313.92</v>
      </c>
      <c r="G33" s="985">
        <v>0</v>
      </c>
      <c r="H33" s="985">
        <v>0</v>
      </c>
      <c r="I33" s="986">
        <f t="shared" si="0"/>
        <v>4690376.5199999996</v>
      </c>
      <c r="J33" s="981">
        <v>-93477.07</v>
      </c>
      <c r="K33" s="981">
        <v>-161036.13999999998</v>
      </c>
      <c r="L33" s="981">
        <v>0</v>
      </c>
      <c r="M33" s="985"/>
      <c r="N33" s="987">
        <f t="shared" si="1"/>
        <v>-254513.21</v>
      </c>
      <c r="O33" s="988">
        <f t="shared" si="2"/>
        <v>4435863.3099999996</v>
      </c>
      <c r="P33">
        <v>1860</v>
      </c>
    </row>
    <row r="34" spans="1:16" x14ac:dyDescent="0.25">
      <c r="A34" s="919" t="s">
        <v>850</v>
      </c>
      <c r="B34" s="928" t="s">
        <v>860</v>
      </c>
      <c r="C34" s="928" t="s">
        <v>1192</v>
      </c>
      <c r="D34" s="928" t="s">
        <v>1088</v>
      </c>
      <c r="E34" s="981">
        <v>7291816.6500000004</v>
      </c>
      <c r="F34" s="981">
        <v>0</v>
      </c>
      <c r="G34" s="985">
        <v>0</v>
      </c>
      <c r="H34" s="985">
        <v>0</v>
      </c>
      <c r="I34" s="986">
        <f t="shared" si="0"/>
        <v>7291816.6500000004</v>
      </c>
      <c r="J34" s="981">
        <v>-7291816.6500000004</v>
      </c>
      <c r="K34" s="981">
        <v>0</v>
      </c>
      <c r="L34" s="981">
        <v>0</v>
      </c>
      <c r="M34" s="985"/>
      <c r="N34" s="987">
        <f t="shared" si="1"/>
        <v>-7291816.6500000004</v>
      </c>
      <c r="O34" s="988">
        <f t="shared" si="2"/>
        <v>0</v>
      </c>
      <c r="P34">
        <v>1860</v>
      </c>
    </row>
    <row r="35" spans="1:16" x14ac:dyDescent="0.25">
      <c r="A35" s="919"/>
      <c r="B35" s="928"/>
      <c r="C35" s="928" t="s">
        <v>1107</v>
      </c>
      <c r="D35" s="928" t="s">
        <v>1088</v>
      </c>
      <c r="E35" s="981">
        <v>-7291817.2800000003</v>
      </c>
      <c r="F35" s="981"/>
      <c r="G35" s="985"/>
      <c r="H35" s="985"/>
      <c r="I35" s="986">
        <f t="shared" si="0"/>
        <v>-7291817.2800000003</v>
      </c>
      <c r="J35" s="981">
        <v>0</v>
      </c>
      <c r="K35" s="981"/>
      <c r="L35" s="981"/>
      <c r="M35" s="985"/>
      <c r="N35" s="987">
        <f t="shared" si="1"/>
        <v>0</v>
      </c>
      <c r="O35" s="988">
        <f t="shared" si="2"/>
        <v>-7291817.2800000003</v>
      </c>
      <c r="P35">
        <v>1860</v>
      </c>
    </row>
    <row r="36" spans="1:16" x14ac:dyDescent="0.25">
      <c r="A36" s="919" t="s">
        <v>341</v>
      </c>
      <c r="B36" s="928" t="s">
        <v>861</v>
      </c>
      <c r="C36" s="928" t="s">
        <v>30</v>
      </c>
      <c r="D36" s="928" t="s">
        <v>1088</v>
      </c>
      <c r="E36" s="981">
        <v>1067692.27</v>
      </c>
      <c r="F36" s="981">
        <v>0</v>
      </c>
      <c r="G36" s="985">
        <v>0</v>
      </c>
      <c r="H36" s="985">
        <v>0</v>
      </c>
      <c r="I36" s="986">
        <f t="shared" si="0"/>
        <v>1067692.27</v>
      </c>
      <c r="J36" s="981">
        <v>0</v>
      </c>
      <c r="K36" s="981">
        <v>0</v>
      </c>
      <c r="L36" s="981">
        <v>0</v>
      </c>
      <c r="M36" s="985"/>
      <c r="N36" s="987">
        <f t="shared" si="1"/>
        <v>0</v>
      </c>
      <c r="O36" s="988">
        <f t="shared" si="2"/>
        <v>1067692.27</v>
      </c>
      <c r="P36">
        <v>1805</v>
      </c>
    </row>
    <row r="37" spans="1:16" x14ac:dyDescent="0.25">
      <c r="A37" s="919" t="s">
        <v>832</v>
      </c>
      <c r="B37" s="928" t="s">
        <v>862</v>
      </c>
      <c r="C37" s="928" t="s">
        <v>657</v>
      </c>
      <c r="D37" s="928" t="s">
        <v>1088</v>
      </c>
      <c r="E37" s="981">
        <v>90487.12</v>
      </c>
      <c r="F37" s="981">
        <v>0</v>
      </c>
      <c r="G37" s="985">
        <v>0</v>
      </c>
      <c r="H37" s="985">
        <v>0</v>
      </c>
      <c r="I37" s="986">
        <f t="shared" si="0"/>
        <v>90487.12</v>
      </c>
      <c r="J37" s="981">
        <v>-23357.88</v>
      </c>
      <c r="K37" s="981">
        <v>-3336.8399999999997</v>
      </c>
      <c r="L37" s="981">
        <v>0</v>
      </c>
      <c r="M37" s="985"/>
      <c r="N37" s="987">
        <f t="shared" si="1"/>
        <v>-26694.720000000001</v>
      </c>
      <c r="O37" s="988">
        <f t="shared" si="2"/>
        <v>63792.399999999994</v>
      </c>
      <c r="P37">
        <v>1609</v>
      </c>
    </row>
    <row r="38" spans="1:16" x14ac:dyDescent="0.25">
      <c r="A38" s="919" t="s">
        <v>838</v>
      </c>
      <c r="B38" s="928" t="s">
        <v>676</v>
      </c>
      <c r="C38" s="928" t="s">
        <v>659</v>
      </c>
      <c r="D38" s="928" t="s">
        <v>1088</v>
      </c>
      <c r="E38" s="981">
        <v>32902852.830000006</v>
      </c>
      <c r="F38" s="981">
        <v>4732782.75</v>
      </c>
      <c r="G38" s="985">
        <v>-1410882.02</v>
      </c>
      <c r="H38" s="985">
        <v>0</v>
      </c>
      <c r="I38" s="986">
        <f t="shared" si="0"/>
        <v>36224753.560000002</v>
      </c>
      <c r="J38" s="981">
        <v>-7878375.540000001</v>
      </c>
      <c r="K38" s="981">
        <v>-1109376.9500000002</v>
      </c>
      <c r="L38" s="981">
        <v>479619.7</v>
      </c>
      <c r="M38" s="985"/>
      <c r="N38" s="987">
        <f t="shared" si="1"/>
        <v>-8508132.7900000028</v>
      </c>
      <c r="O38" s="988">
        <f t="shared" si="2"/>
        <v>27716620.77</v>
      </c>
      <c r="P38">
        <v>1908</v>
      </c>
    </row>
    <row r="39" spans="1:16" x14ac:dyDescent="0.25">
      <c r="A39" s="919" t="s">
        <v>825</v>
      </c>
      <c r="B39" s="928" t="s">
        <v>863</v>
      </c>
      <c r="C39" s="928" t="s">
        <v>1193</v>
      </c>
      <c r="D39" s="928" t="s">
        <v>1088</v>
      </c>
      <c r="E39" s="981">
        <v>0</v>
      </c>
      <c r="F39" s="981">
        <v>0</v>
      </c>
      <c r="G39" s="985">
        <v>0</v>
      </c>
      <c r="H39" s="985">
        <v>0</v>
      </c>
      <c r="I39" s="986">
        <f t="shared" si="0"/>
        <v>0</v>
      </c>
      <c r="J39" s="981">
        <v>0</v>
      </c>
      <c r="K39" s="981">
        <v>0</v>
      </c>
      <c r="L39" s="981">
        <v>0</v>
      </c>
      <c r="M39" s="985"/>
      <c r="N39" s="987">
        <f t="shared" si="1"/>
        <v>0</v>
      </c>
      <c r="O39" s="988">
        <f t="shared" si="2"/>
        <v>0</v>
      </c>
      <c r="P39">
        <v>1908</v>
      </c>
    </row>
    <row r="40" spans="1:16" x14ac:dyDescent="0.25">
      <c r="A40" s="919" t="s">
        <v>864</v>
      </c>
      <c r="B40" s="928" t="s">
        <v>678</v>
      </c>
      <c r="C40" s="928" t="s">
        <v>865</v>
      </c>
      <c r="D40" s="928" t="s">
        <v>1088</v>
      </c>
      <c r="E40" s="981">
        <v>4213379.959999999</v>
      </c>
      <c r="F40" s="981">
        <v>350005.48</v>
      </c>
      <c r="G40" s="985">
        <v>0</v>
      </c>
      <c r="H40" s="985">
        <v>0</v>
      </c>
      <c r="I40" s="986">
        <f t="shared" si="0"/>
        <v>4563385.4399999995</v>
      </c>
      <c r="J40" s="981">
        <v>-2353932.939999999</v>
      </c>
      <c r="K40" s="981">
        <v>-401964.81</v>
      </c>
      <c r="L40" s="981">
        <v>0</v>
      </c>
      <c r="M40" s="985"/>
      <c r="N40" s="987">
        <f t="shared" si="1"/>
        <v>-2755897.7499999991</v>
      </c>
      <c r="O40" s="988">
        <f t="shared" si="2"/>
        <v>1807487.6900000004</v>
      </c>
      <c r="P40">
        <v>1915</v>
      </c>
    </row>
    <row r="41" spans="1:16" x14ac:dyDescent="0.25">
      <c r="A41" s="919" t="s">
        <v>866</v>
      </c>
      <c r="B41" s="928" t="s">
        <v>680</v>
      </c>
      <c r="C41" s="928" t="s">
        <v>867</v>
      </c>
      <c r="D41" s="928" t="s">
        <v>1088</v>
      </c>
      <c r="E41" s="981">
        <v>2831111.879999998</v>
      </c>
      <c r="F41" s="981">
        <v>0</v>
      </c>
      <c r="G41" s="985">
        <v>0</v>
      </c>
      <c r="H41" s="985">
        <v>0</v>
      </c>
      <c r="I41" s="986">
        <f t="shared" si="0"/>
        <v>2831111.879999998</v>
      </c>
      <c r="J41" s="981">
        <v>-2213794.29</v>
      </c>
      <c r="K41" s="981">
        <v>-478897.54</v>
      </c>
      <c r="L41" s="981">
        <v>0</v>
      </c>
      <c r="M41" s="985"/>
      <c r="N41" s="987">
        <f t="shared" si="1"/>
        <v>-2692691.83</v>
      </c>
      <c r="O41" s="988">
        <f t="shared" si="2"/>
        <v>138420.04999999795</v>
      </c>
      <c r="P41">
        <v>1920</v>
      </c>
    </row>
    <row r="42" spans="1:16" x14ac:dyDescent="0.25">
      <c r="A42" s="919" t="s">
        <v>825</v>
      </c>
      <c r="B42" s="928" t="s">
        <v>868</v>
      </c>
      <c r="C42" s="928" t="s">
        <v>869</v>
      </c>
      <c r="D42" s="928" t="s">
        <v>1088</v>
      </c>
      <c r="E42" s="981">
        <v>3.0000000002473826E-2</v>
      </c>
      <c r="F42" s="981">
        <v>0</v>
      </c>
      <c r="G42" s="985">
        <v>0</v>
      </c>
      <c r="H42" s="985">
        <v>0</v>
      </c>
      <c r="I42" s="986">
        <f t="shared" si="0"/>
        <v>3.0000000002473826E-2</v>
      </c>
      <c r="J42" s="981">
        <v>-3.0000000002473826E-2</v>
      </c>
      <c r="K42" s="981">
        <v>0</v>
      </c>
      <c r="L42" s="981">
        <v>0</v>
      </c>
      <c r="M42" s="985"/>
      <c r="N42" s="987">
        <f t="shared" si="1"/>
        <v>-3.0000000002473826E-2</v>
      </c>
      <c r="O42" s="988">
        <f t="shared" si="2"/>
        <v>0</v>
      </c>
      <c r="P42">
        <v>1920</v>
      </c>
    </row>
    <row r="43" spans="1:16" x14ac:dyDescent="0.25">
      <c r="A43" s="919" t="s">
        <v>825</v>
      </c>
      <c r="B43" s="928" t="s">
        <v>870</v>
      </c>
      <c r="C43" s="928" t="s">
        <v>871</v>
      </c>
      <c r="D43" s="928" t="s">
        <v>1088</v>
      </c>
      <c r="E43" s="981">
        <v>1778309.2800000026</v>
      </c>
      <c r="F43" s="981">
        <v>94077.55</v>
      </c>
      <c r="G43" s="985">
        <v>0</v>
      </c>
      <c r="H43" s="985">
        <v>0</v>
      </c>
      <c r="I43" s="986">
        <f t="shared" si="0"/>
        <v>1872386.8300000026</v>
      </c>
      <c r="J43" s="981">
        <v>-1390044.7599999974</v>
      </c>
      <c r="K43" s="981">
        <v>-249696.21999999997</v>
      </c>
      <c r="L43" s="981">
        <v>0</v>
      </c>
      <c r="M43" s="985"/>
      <c r="N43" s="987">
        <f t="shared" si="1"/>
        <v>-1639740.9799999974</v>
      </c>
      <c r="O43" s="988">
        <f t="shared" si="2"/>
        <v>232645.85000000522</v>
      </c>
      <c r="P43">
        <v>1920</v>
      </c>
    </row>
    <row r="44" spans="1:16" x14ac:dyDescent="0.25">
      <c r="A44" s="919" t="s">
        <v>604</v>
      </c>
      <c r="B44" s="928" t="s">
        <v>681</v>
      </c>
      <c r="C44" s="928" t="s">
        <v>872</v>
      </c>
      <c r="D44" s="928" t="s">
        <v>1088</v>
      </c>
      <c r="E44" s="981">
        <v>7448773.5899999933</v>
      </c>
      <c r="F44" s="981">
        <v>646122.61</v>
      </c>
      <c r="G44" s="985">
        <v>-6689.21</v>
      </c>
      <c r="H44" s="985">
        <v>0</v>
      </c>
      <c r="I44" s="986">
        <f t="shared" si="0"/>
        <v>8088206.9899999937</v>
      </c>
      <c r="J44" s="981">
        <v>-4673518.5799999945</v>
      </c>
      <c r="K44" s="981">
        <v>-399046.67</v>
      </c>
      <c r="L44" s="981">
        <v>6689.21</v>
      </c>
      <c r="M44" s="985"/>
      <c r="N44" s="987">
        <f t="shared" si="1"/>
        <v>-5065876.0399999944</v>
      </c>
      <c r="O44" s="988">
        <f t="shared" si="2"/>
        <v>3022330.9499999993</v>
      </c>
      <c r="P44">
        <v>1930</v>
      </c>
    </row>
    <row r="45" spans="1:16" x14ac:dyDescent="0.25">
      <c r="A45" s="919" t="s">
        <v>873</v>
      </c>
      <c r="B45" s="928" t="s">
        <v>874</v>
      </c>
      <c r="C45" s="928" t="s">
        <v>875</v>
      </c>
      <c r="D45" s="928" t="s">
        <v>1088</v>
      </c>
      <c r="E45" s="981">
        <v>2662741.0500000003</v>
      </c>
      <c r="F45" s="981">
        <v>294116.39</v>
      </c>
      <c r="G45" s="985">
        <v>-18385.560000000001</v>
      </c>
      <c r="H45" s="985">
        <v>0</v>
      </c>
      <c r="I45" s="986">
        <f t="shared" si="0"/>
        <v>2938471.8800000004</v>
      </c>
      <c r="J45" s="981">
        <v>-2184218.7300000004</v>
      </c>
      <c r="K45" s="981">
        <v>-115024.75</v>
      </c>
      <c r="L45" s="981">
        <v>18385.560000000001</v>
      </c>
      <c r="M45" s="985"/>
      <c r="N45" s="987">
        <f t="shared" si="1"/>
        <v>-2280857.9200000004</v>
      </c>
      <c r="O45" s="988">
        <f t="shared" si="2"/>
        <v>657613.96</v>
      </c>
      <c r="P45">
        <v>1930</v>
      </c>
    </row>
    <row r="46" spans="1:16" x14ac:dyDescent="0.25">
      <c r="A46" s="919" t="s">
        <v>825</v>
      </c>
      <c r="B46" s="928" t="s">
        <v>876</v>
      </c>
      <c r="C46" s="928" t="s">
        <v>877</v>
      </c>
      <c r="D46" s="928" t="s">
        <v>1088</v>
      </c>
      <c r="E46" s="981">
        <v>292953.64999999997</v>
      </c>
      <c r="F46" s="981">
        <v>61100</v>
      </c>
      <c r="G46" s="985">
        <v>-0.01</v>
      </c>
      <c r="H46" s="985">
        <v>0</v>
      </c>
      <c r="I46" s="986">
        <f t="shared" si="0"/>
        <v>354053.63999999996</v>
      </c>
      <c r="J46" s="981">
        <v>-238097.97000000003</v>
      </c>
      <c r="K46" s="981">
        <v>-27931.439999999999</v>
      </c>
      <c r="L46" s="981">
        <v>0.01</v>
      </c>
      <c r="M46" s="985"/>
      <c r="N46" s="987">
        <f t="shared" si="1"/>
        <v>-266029.40000000002</v>
      </c>
      <c r="O46" s="988">
        <f t="shared" si="2"/>
        <v>88024.239999999932</v>
      </c>
      <c r="P46">
        <v>1930</v>
      </c>
    </row>
    <row r="47" spans="1:16" x14ac:dyDescent="0.25">
      <c r="A47" s="919" t="s">
        <v>864</v>
      </c>
      <c r="B47" s="928" t="s">
        <v>682</v>
      </c>
      <c r="C47" s="928" t="s">
        <v>49</v>
      </c>
      <c r="D47" s="928" t="s">
        <v>1088</v>
      </c>
      <c r="E47" s="981">
        <v>587343.67999999993</v>
      </c>
      <c r="F47" s="981">
        <v>0</v>
      </c>
      <c r="G47" s="985">
        <v>0</v>
      </c>
      <c r="H47" s="985">
        <v>0</v>
      </c>
      <c r="I47" s="986">
        <f t="shared" si="0"/>
        <v>587343.67999999993</v>
      </c>
      <c r="J47" s="981">
        <v>-376282.12000000011</v>
      </c>
      <c r="K47" s="981">
        <v>-62229.49</v>
      </c>
      <c r="L47" s="981">
        <v>0</v>
      </c>
      <c r="M47" s="985"/>
      <c r="N47" s="987">
        <f t="shared" si="1"/>
        <v>-438511.6100000001</v>
      </c>
      <c r="O47" s="988">
        <f t="shared" si="2"/>
        <v>148832.06999999983</v>
      </c>
      <c r="P47">
        <v>1935</v>
      </c>
    </row>
    <row r="48" spans="1:16" x14ac:dyDescent="0.25">
      <c r="A48" s="919" t="s">
        <v>864</v>
      </c>
      <c r="B48" s="928" t="s">
        <v>683</v>
      </c>
      <c r="C48" s="928" t="s">
        <v>878</v>
      </c>
      <c r="D48" s="928" t="s">
        <v>1088</v>
      </c>
      <c r="E48" s="981">
        <v>4256290.6100000041</v>
      </c>
      <c r="F48" s="981">
        <v>353057.07</v>
      </c>
      <c r="G48" s="985">
        <v>0</v>
      </c>
      <c r="H48" s="985">
        <v>0</v>
      </c>
      <c r="I48" s="986">
        <f t="shared" si="0"/>
        <v>4609347.6800000044</v>
      </c>
      <c r="J48" s="981">
        <v>-2186536.8199999994</v>
      </c>
      <c r="K48" s="981">
        <v>-409287.98</v>
      </c>
      <c r="L48" s="981">
        <v>0</v>
      </c>
      <c r="M48" s="985"/>
      <c r="N48" s="987">
        <f t="shared" si="1"/>
        <v>-2595824.7999999993</v>
      </c>
      <c r="O48" s="988">
        <f t="shared" si="2"/>
        <v>2013522.880000005</v>
      </c>
      <c r="P48">
        <v>1940</v>
      </c>
    </row>
    <row r="49" spans="1:16" x14ac:dyDescent="0.25">
      <c r="A49" s="919" t="s">
        <v>864</v>
      </c>
      <c r="B49" s="928" t="s">
        <v>879</v>
      </c>
      <c r="C49" s="928" t="s">
        <v>880</v>
      </c>
      <c r="D49" s="928" t="s">
        <v>1088</v>
      </c>
      <c r="E49" s="981">
        <v>1219759.0590000001</v>
      </c>
      <c r="F49" s="981">
        <v>108693.04</v>
      </c>
      <c r="G49" s="985">
        <v>0</v>
      </c>
      <c r="H49" s="985">
        <v>0</v>
      </c>
      <c r="I49" s="986">
        <f t="shared" si="0"/>
        <v>1328452.0990000002</v>
      </c>
      <c r="J49" s="981">
        <v>-569448.98999999976</v>
      </c>
      <c r="K49" s="981">
        <v>-117356.23000000001</v>
      </c>
      <c r="L49" s="981">
        <v>0</v>
      </c>
      <c r="M49" s="985"/>
      <c r="N49" s="987">
        <f t="shared" si="1"/>
        <v>-686805.21999999974</v>
      </c>
      <c r="O49" s="988">
        <f t="shared" si="2"/>
        <v>641646.87900000042</v>
      </c>
      <c r="P49">
        <v>1945</v>
      </c>
    </row>
    <row r="50" spans="1:16" x14ac:dyDescent="0.25">
      <c r="A50" s="919" t="s">
        <v>864</v>
      </c>
      <c r="B50" s="928" t="s">
        <v>750</v>
      </c>
      <c r="C50" s="928" t="s">
        <v>52</v>
      </c>
      <c r="D50" s="928" t="s">
        <v>1088</v>
      </c>
      <c r="E50" s="981">
        <v>35360.079999999994</v>
      </c>
      <c r="F50" s="981">
        <v>0</v>
      </c>
      <c r="G50" s="985">
        <v>0</v>
      </c>
      <c r="H50" s="985">
        <v>0</v>
      </c>
      <c r="I50" s="986">
        <f t="shared" si="0"/>
        <v>35360.079999999994</v>
      </c>
      <c r="J50" s="981">
        <v>-35360.079999999994</v>
      </c>
      <c r="K50" s="981">
        <v>0</v>
      </c>
      <c r="L50" s="981">
        <v>0</v>
      </c>
      <c r="M50" s="985"/>
      <c r="N50" s="987">
        <f t="shared" si="1"/>
        <v>-35360.079999999994</v>
      </c>
      <c r="O50" s="988">
        <f t="shared" si="2"/>
        <v>0</v>
      </c>
      <c r="P50">
        <v>1945</v>
      </c>
    </row>
    <row r="51" spans="1:16" x14ac:dyDescent="0.25">
      <c r="A51" s="919" t="s">
        <v>864</v>
      </c>
      <c r="B51" s="928" t="s">
        <v>685</v>
      </c>
      <c r="C51" s="928" t="s">
        <v>53</v>
      </c>
      <c r="D51" s="928" t="s">
        <v>1088</v>
      </c>
      <c r="E51" s="981">
        <v>1902243.3800000008</v>
      </c>
      <c r="F51" s="981">
        <v>0</v>
      </c>
      <c r="G51" s="985">
        <v>0</v>
      </c>
      <c r="H51" s="985">
        <v>0</v>
      </c>
      <c r="I51" s="986">
        <f t="shared" si="0"/>
        <v>1902243.3800000008</v>
      </c>
      <c r="J51" s="981">
        <v>-1393735.320000001</v>
      </c>
      <c r="K51" s="981">
        <v>-126582.08</v>
      </c>
      <c r="L51" s="981">
        <v>0</v>
      </c>
      <c r="M51" s="985"/>
      <c r="N51" s="987">
        <f t="shared" si="1"/>
        <v>-1520317.4000000011</v>
      </c>
      <c r="O51" s="988">
        <f t="shared" si="2"/>
        <v>381925.97999999975</v>
      </c>
      <c r="P51">
        <v>1955</v>
      </c>
    </row>
    <row r="52" spans="1:16" x14ac:dyDescent="0.25">
      <c r="A52" s="919" t="s">
        <v>873</v>
      </c>
      <c r="B52" s="928" t="s">
        <v>881</v>
      </c>
      <c r="C52" s="928" t="s">
        <v>882</v>
      </c>
      <c r="D52" s="928" t="s">
        <v>1088</v>
      </c>
      <c r="E52" s="981">
        <v>312338.08</v>
      </c>
      <c r="F52" s="981">
        <v>0</v>
      </c>
      <c r="G52" s="985">
        <v>-312338.08</v>
      </c>
      <c r="H52" s="985">
        <v>0</v>
      </c>
      <c r="I52" s="986">
        <f t="shared" si="0"/>
        <v>0</v>
      </c>
      <c r="J52" s="981">
        <v>-312338.08</v>
      </c>
      <c r="K52" s="981">
        <v>0</v>
      </c>
      <c r="L52" s="981">
        <v>312338.08</v>
      </c>
      <c r="M52" s="985"/>
      <c r="N52" s="987">
        <f t="shared" si="1"/>
        <v>0</v>
      </c>
      <c r="O52" s="988">
        <f t="shared" si="2"/>
        <v>0</v>
      </c>
      <c r="P52">
        <v>1970</v>
      </c>
    </row>
    <row r="53" spans="1:16" x14ac:dyDescent="0.25">
      <c r="A53" s="919" t="s">
        <v>883</v>
      </c>
      <c r="B53" s="928" t="s">
        <v>884</v>
      </c>
      <c r="C53" s="928" t="s">
        <v>885</v>
      </c>
      <c r="D53" s="928" t="s">
        <v>1088</v>
      </c>
      <c r="E53" s="981">
        <v>0</v>
      </c>
      <c r="F53" s="981">
        <v>0</v>
      </c>
      <c r="G53" s="985">
        <v>0</v>
      </c>
      <c r="H53" s="985">
        <v>0</v>
      </c>
      <c r="I53" s="986">
        <f t="shared" si="0"/>
        <v>0</v>
      </c>
      <c r="J53" s="981">
        <v>0</v>
      </c>
      <c r="K53" s="981">
        <v>0</v>
      </c>
      <c r="L53" s="981">
        <v>0</v>
      </c>
      <c r="M53" s="985"/>
      <c r="N53" s="987">
        <f t="shared" si="1"/>
        <v>0</v>
      </c>
      <c r="O53" s="988">
        <f t="shared" si="2"/>
        <v>0</v>
      </c>
      <c r="P53">
        <v>1975</v>
      </c>
    </row>
    <row r="54" spans="1:16" x14ac:dyDescent="0.25">
      <c r="A54" s="919" t="s">
        <v>883</v>
      </c>
      <c r="B54" s="928" t="s">
        <v>886</v>
      </c>
      <c r="C54" s="928" t="s">
        <v>887</v>
      </c>
      <c r="D54" s="928" t="s">
        <v>1088</v>
      </c>
      <c r="E54" s="981">
        <v>0</v>
      </c>
      <c r="F54" s="981">
        <v>0</v>
      </c>
      <c r="G54" s="985">
        <v>0</v>
      </c>
      <c r="H54" s="985">
        <v>0</v>
      </c>
      <c r="I54" s="986">
        <f t="shared" si="0"/>
        <v>0</v>
      </c>
      <c r="J54" s="981">
        <v>0</v>
      </c>
      <c r="K54" s="981">
        <v>0</v>
      </c>
      <c r="L54" s="981">
        <v>0</v>
      </c>
      <c r="M54" s="985"/>
      <c r="N54" s="987">
        <f t="shared" si="1"/>
        <v>0</v>
      </c>
      <c r="O54" s="988">
        <f t="shared" si="2"/>
        <v>0</v>
      </c>
      <c r="P54">
        <v>1976</v>
      </c>
    </row>
    <row r="55" spans="1:16" x14ac:dyDescent="0.25">
      <c r="A55" s="919" t="s">
        <v>604</v>
      </c>
      <c r="B55" s="928" t="s">
        <v>888</v>
      </c>
      <c r="C55" s="928" t="s">
        <v>889</v>
      </c>
      <c r="D55" s="928" t="s">
        <v>1088</v>
      </c>
      <c r="E55" s="981">
        <v>300312.95000000007</v>
      </c>
      <c r="F55" s="981">
        <v>0</v>
      </c>
      <c r="G55" s="985">
        <v>0</v>
      </c>
      <c r="H55" s="985">
        <v>0</v>
      </c>
      <c r="I55" s="986">
        <f t="shared" si="0"/>
        <v>300312.95000000007</v>
      </c>
      <c r="J55" s="981">
        <v>-181088.32000000004</v>
      </c>
      <c r="K55" s="981">
        <v>-20586.599999999999</v>
      </c>
      <c r="L55" s="981">
        <v>0</v>
      </c>
      <c r="M55" s="985"/>
      <c r="N55" s="987">
        <f t="shared" si="1"/>
        <v>-201674.92000000004</v>
      </c>
      <c r="O55" s="988">
        <f t="shared" si="2"/>
        <v>98638.030000000028</v>
      </c>
      <c r="P55">
        <v>1980</v>
      </c>
    </row>
    <row r="56" spans="1:16" x14ac:dyDescent="0.25">
      <c r="A56" s="919" t="s">
        <v>604</v>
      </c>
      <c r="B56" s="928" t="s">
        <v>890</v>
      </c>
      <c r="C56" s="928" t="s">
        <v>891</v>
      </c>
      <c r="D56" s="928" t="s">
        <v>1088</v>
      </c>
      <c r="E56" s="981">
        <v>689392.89000000013</v>
      </c>
      <c r="F56" s="981">
        <v>0</v>
      </c>
      <c r="G56" s="985">
        <v>0</v>
      </c>
      <c r="H56" s="985">
        <v>0</v>
      </c>
      <c r="I56" s="986">
        <f t="shared" si="0"/>
        <v>689392.89000000013</v>
      </c>
      <c r="J56" s="981">
        <v>-439360.01</v>
      </c>
      <c r="K56" s="981">
        <v>-43302.91</v>
      </c>
      <c r="L56" s="981">
        <v>0</v>
      </c>
      <c r="M56" s="985"/>
      <c r="N56" s="987">
        <f t="shared" si="1"/>
        <v>-482662.92000000004</v>
      </c>
      <c r="O56" s="988">
        <f t="shared" si="2"/>
        <v>206729.97000000009</v>
      </c>
      <c r="P56">
        <v>1980</v>
      </c>
    </row>
    <row r="57" spans="1:16" x14ac:dyDescent="0.25">
      <c r="A57" s="919" t="s">
        <v>873</v>
      </c>
      <c r="B57" s="928" t="s">
        <v>892</v>
      </c>
      <c r="C57" s="928" t="s">
        <v>893</v>
      </c>
      <c r="D57" s="928" t="s">
        <v>1088</v>
      </c>
      <c r="E57" s="981">
        <v>0</v>
      </c>
      <c r="F57" s="981">
        <v>0</v>
      </c>
      <c r="G57" s="985">
        <v>0</v>
      </c>
      <c r="H57" s="985">
        <v>0</v>
      </c>
      <c r="I57" s="986">
        <f t="shared" si="0"/>
        <v>0</v>
      </c>
      <c r="J57" s="981">
        <v>0</v>
      </c>
      <c r="K57" s="981">
        <v>0</v>
      </c>
      <c r="L57" s="981">
        <v>0</v>
      </c>
      <c r="M57" s="985"/>
      <c r="N57" s="987">
        <f t="shared" si="1"/>
        <v>0</v>
      </c>
      <c r="O57" s="988">
        <f t="shared" si="2"/>
        <v>0</v>
      </c>
      <c r="P57">
        <v>1985</v>
      </c>
    </row>
    <row r="58" spans="1:16" x14ac:dyDescent="0.25">
      <c r="A58" s="919">
        <v>25</v>
      </c>
      <c r="B58" s="928" t="s">
        <v>752</v>
      </c>
      <c r="C58" s="928" t="s">
        <v>894</v>
      </c>
      <c r="D58" s="928" t="s">
        <v>1088</v>
      </c>
      <c r="E58" s="981">
        <v>-34329664.159999974</v>
      </c>
      <c r="F58" s="981">
        <v>0</v>
      </c>
      <c r="G58" s="985">
        <v>0</v>
      </c>
      <c r="H58" s="985">
        <v>0</v>
      </c>
      <c r="I58" s="986">
        <f t="shared" si="0"/>
        <v>-34329664.159999974</v>
      </c>
      <c r="J58" s="981">
        <v>11231474.870000001</v>
      </c>
      <c r="K58" s="981">
        <v>1607579.88</v>
      </c>
      <c r="L58" s="981">
        <v>0</v>
      </c>
      <c r="M58" s="985"/>
      <c r="N58" s="987">
        <f t="shared" si="1"/>
        <v>12839054.75</v>
      </c>
      <c r="O58" s="988">
        <f t="shared" si="2"/>
        <v>-21490609.409999974</v>
      </c>
      <c r="P58">
        <v>1995</v>
      </c>
    </row>
    <row r="59" spans="1:16" x14ac:dyDescent="0.25">
      <c r="A59" s="919">
        <v>25</v>
      </c>
      <c r="B59" s="928" t="s">
        <v>755</v>
      </c>
      <c r="C59" s="928" t="s">
        <v>895</v>
      </c>
      <c r="D59" s="928" t="s">
        <v>1088</v>
      </c>
      <c r="E59" s="981">
        <v>7956729.5200000005</v>
      </c>
      <c r="F59" s="981">
        <v>0</v>
      </c>
      <c r="G59" s="985">
        <v>0</v>
      </c>
      <c r="H59" s="985">
        <v>0</v>
      </c>
      <c r="I59" s="986">
        <f t="shared" si="0"/>
        <v>7956729.5200000005</v>
      </c>
      <c r="J59" s="981">
        <v>-2576019.7800000003</v>
      </c>
      <c r="K59" s="981">
        <v>-357386.88</v>
      </c>
      <c r="L59" s="981">
        <v>0</v>
      </c>
      <c r="M59" s="985"/>
      <c r="N59" s="987">
        <f t="shared" si="1"/>
        <v>-2933406.66</v>
      </c>
      <c r="O59" s="988">
        <f t="shared" si="2"/>
        <v>5023322.8600000003</v>
      </c>
      <c r="P59">
        <v>1609</v>
      </c>
    </row>
    <row r="60" spans="1:16" x14ac:dyDescent="0.25">
      <c r="A60" s="919"/>
      <c r="B60" s="928" t="s">
        <v>896</v>
      </c>
      <c r="C60" s="928" t="s">
        <v>68</v>
      </c>
      <c r="D60" s="928" t="s">
        <v>1088</v>
      </c>
      <c r="E60" s="981">
        <v>5372396.3700000001</v>
      </c>
      <c r="F60" s="981">
        <v>5597537.6299999999</v>
      </c>
      <c r="G60" s="985">
        <v>0</v>
      </c>
      <c r="H60" s="985">
        <v>0</v>
      </c>
      <c r="I60" s="986">
        <f t="shared" si="0"/>
        <v>10969934</v>
      </c>
      <c r="J60" s="981">
        <v>0</v>
      </c>
      <c r="K60" s="981">
        <v>0</v>
      </c>
      <c r="L60" s="981">
        <v>0</v>
      </c>
      <c r="M60" s="985"/>
      <c r="N60" s="987">
        <f t="shared" si="1"/>
        <v>0</v>
      </c>
      <c r="O60" s="988">
        <f t="shared" si="2"/>
        <v>10969934</v>
      </c>
      <c r="P60">
        <v>2050</v>
      </c>
    </row>
    <row r="61" spans="1:16" x14ac:dyDescent="0.25">
      <c r="A61" s="919" t="s">
        <v>866</v>
      </c>
      <c r="B61" s="928" t="s">
        <v>757</v>
      </c>
      <c r="C61" s="928" t="s">
        <v>909</v>
      </c>
      <c r="D61" s="928"/>
      <c r="E61" s="990">
        <v>1283363.3700000001</v>
      </c>
      <c r="F61" s="981">
        <v>0</v>
      </c>
      <c r="G61" s="985">
        <v>0</v>
      </c>
      <c r="H61" s="985">
        <v>0</v>
      </c>
      <c r="I61" s="986">
        <f t="shared" si="0"/>
        <v>1283363.3700000001</v>
      </c>
      <c r="J61" s="990">
        <v>-1098348.32</v>
      </c>
      <c r="K61" s="981">
        <v>-139109.16</v>
      </c>
      <c r="L61" s="981">
        <v>0</v>
      </c>
      <c r="M61" s="981"/>
      <c r="N61" s="987">
        <f t="shared" si="1"/>
        <v>-1237457.48</v>
      </c>
      <c r="O61" s="988">
        <f t="shared" si="2"/>
        <v>45905.89000000013</v>
      </c>
      <c r="P61">
        <v>2005</v>
      </c>
    </row>
    <row r="62" spans="1:16" x14ac:dyDescent="0.25">
      <c r="A62" s="919"/>
      <c r="B62" s="928">
        <v>2055</v>
      </c>
      <c r="C62" s="928" t="s">
        <v>897</v>
      </c>
      <c r="D62" s="928" t="s">
        <v>1070</v>
      </c>
      <c r="E62" s="981">
        <v>10808663.659999987</v>
      </c>
      <c r="F62" s="981">
        <v>15276694.450000001</v>
      </c>
      <c r="G62" s="985">
        <v>0</v>
      </c>
      <c r="H62" s="985">
        <v>0</v>
      </c>
      <c r="I62" s="986">
        <f t="shared" si="0"/>
        <v>26085358.109999988</v>
      </c>
      <c r="J62" s="981">
        <v>0</v>
      </c>
      <c r="K62" s="981">
        <v>0</v>
      </c>
      <c r="L62" s="981">
        <v>0</v>
      </c>
      <c r="M62" s="985"/>
      <c r="N62" s="987">
        <f t="shared" si="1"/>
        <v>0</v>
      </c>
      <c r="O62" s="988">
        <f t="shared" si="2"/>
        <v>26085358.109999988</v>
      </c>
      <c r="P62">
        <v>2055</v>
      </c>
    </row>
    <row r="63" spans="1:16" x14ac:dyDescent="0.25">
      <c r="A63" s="919"/>
      <c r="B63" s="928">
        <v>2055</v>
      </c>
      <c r="C63" s="928" t="s">
        <v>898</v>
      </c>
      <c r="D63" s="928" t="s">
        <v>1070</v>
      </c>
      <c r="E63" s="981">
        <v>4631951.01</v>
      </c>
      <c r="F63" s="981">
        <v>-2935473.6</v>
      </c>
      <c r="G63" s="985">
        <v>0</v>
      </c>
      <c r="H63" s="985">
        <v>0</v>
      </c>
      <c r="I63" s="986">
        <f t="shared" si="0"/>
        <v>1696477.4099999997</v>
      </c>
      <c r="J63" s="981">
        <v>0</v>
      </c>
      <c r="K63" s="981">
        <v>0</v>
      </c>
      <c r="L63" s="981">
        <v>0</v>
      </c>
      <c r="M63" s="985"/>
      <c r="N63" s="987">
        <f t="shared" si="1"/>
        <v>0</v>
      </c>
      <c r="O63" s="988">
        <f t="shared" si="2"/>
        <v>1696477.4099999997</v>
      </c>
      <c r="P63">
        <v>2055</v>
      </c>
    </row>
    <row r="64" spans="1:16" x14ac:dyDescent="0.25">
      <c r="A64" s="919"/>
      <c r="B64" s="928">
        <v>2055</v>
      </c>
      <c r="C64" s="928" t="s">
        <v>899</v>
      </c>
      <c r="D64" s="928" t="s">
        <v>1070</v>
      </c>
      <c r="E64" s="981">
        <v>-5372396.3700000001</v>
      </c>
      <c r="F64" s="981">
        <v>-5597537.6299999999</v>
      </c>
      <c r="G64" s="985">
        <v>0</v>
      </c>
      <c r="H64" s="985">
        <v>0</v>
      </c>
      <c r="I64" s="986">
        <f t="shared" si="0"/>
        <v>-10969934</v>
      </c>
      <c r="J64" s="981">
        <v>0</v>
      </c>
      <c r="K64" s="981">
        <v>0</v>
      </c>
      <c r="L64" s="981">
        <v>0</v>
      </c>
      <c r="M64" s="985"/>
      <c r="N64" s="987">
        <f t="shared" si="1"/>
        <v>0</v>
      </c>
      <c r="O64" s="988">
        <f t="shared" si="2"/>
        <v>-10969934</v>
      </c>
      <c r="P64">
        <v>2055</v>
      </c>
    </row>
    <row r="65" spans="1:19" s="939" customFormat="1" x14ac:dyDescent="0.25">
      <c r="A65" s="931"/>
      <c r="B65" s="931"/>
      <c r="C65" s="931" t="s">
        <v>900</v>
      </c>
      <c r="D65" s="931"/>
      <c r="E65" s="991">
        <f>SUM(E7:E64)</f>
        <v>609101664.73899972</v>
      </c>
      <c r="F65" s="991">
        <f t="shared" ref="F65:O65" si="3">SUM(F7:F64)</f>
        <v>57195905.139999993</v>
      </c>
      <c r="G65" s="991">
        <f t="shared" si="3"/>
        <v>-3999176.3</v>
      </c>
      <c r="H65" s="991">
        <f t="shared" si="3"/>
        <v>0</v>
      </c>
      <c r="I65" s="991">
        <f t="shared" si="3"/>
        <v>662298393.57899964</v>
      </c>
      <c r="J65" s="991">
        <f t="shared" si="3"/>
        <v>-111426531.10999987</v>
      </c>
      <c r="K65" s="991">
        <f t="shared" si="3"/>
        <v>-20050133.949999999</v>
      </c>
      <c r="L65" s="991">
        <f t="shared" si="3"/>
        <v>1422106.2600000002</v>
      </c>
      <c r="M65" s="991">
        <f t="shared" si="3"/>
        <v>0</v>
      </c>
      <c r="N65" s="991">
        <f t="shared" si="3"/>
        <v>-130054558.79999991</v>
      </c>
      <c r="O65" s="991">
        <f t="shared" si="3"/>
        <v>532243834.77899981</v>
      </c>
      <c r="P65">
        <v>0</v>
      </c>
      <c r="R65"/>
      <c r="S65"/>
    </row>
    <row r="66" spans="1:19" x14ac:dyDescent="0.25">
      <c r="A66" s="919">
        <v>25</v>
      </c>
      <c r="B66" s="928" t="s">
        <v>901</v>
      </c>
      <c r="C66" s="928" t="s">
        <v>902</v>
      </c>
      <c r="D66" s="928" t="s">
        <v>1087</v>
      </c>
      <c r="E66" s="990">
        <v>18541847.300000001</v>
      </c>
      <c r="F66" s="981">
        <v>0</v>
      </c>
      <c r="G66" s="985">
        <v>0</v>
      </c>
      <c r="H66" s="985">
        <v>0</v>
      </c>
      <c r="I66" s="986">
        <f>SUM(E66:H66)</f>
        <v>18541847.300000001</v>
      </c>
      <c r="J66" s="990">
        <v>-4251559.4000000004</v>
      </c>
      <c r="K66" s="981">
        <v>-1013412.43</v>
      </c>
      <c r="L66" s="981">
        <v>0</v>
      </c>
      <c r="M66" s="985"/>
      <c r="N66" s="987">
        <f>SUM(J66:M66)</f>
        <v>-5264971.83</v>
      </c>
      <c r="O66" s="988">
        <f>+I66+N66</f>
        <v>13276875.470000001</v>
      </c>
      <c r="P66">
        <v>1609</v>
      </c>
    </row>
    <row r="67" spans="1:19" x14ac:dyDescent="0.25">
      <c r="A67" s="919" t="s">
        <v>866</v>
      </c>
      <c r="B67" s="928" t="s">
        <v>903</v>
      </c>
      <c r="C67" s="928" t="s">
        <v>904</v>
      </c>
      <c r="D67" s="928" t="s">
        <v>1087</v>
      </c>
      <c r="E67" s="990">
        <v>7927973.7500000009</v>
      </c>
      <c r="F67" s="981">
        <v>180561.16</v>
      </c>
      <c r="G67" s="985">
        <v>0</v>
      </c>
      <c r="H67" s="985">
        <v>0</v>
      </c>
      <c r="I67" s="986">
        <f>SUM(E67:H67)</f>
        <v>8108534.9100000011</v>
      </c>
      <c r="J67" s="990">
        <v>-6685184.0699999956</v>
      </c>
      <c r="K67" s="981">
        <v>-655434.46</v>
      </c>
      <c r="L67" s="981">
        <v>0</v>
      </c>
      <c r="M67" s="985"/>
      <c r="N67" s="987">
        <f>SUM(J67:M67)</f>
        <v>-7340618.5299999956</v>
      </c>
      <c r="O67" s="988">
        <f>+I67+N67</f>
        <v>767916.38000000548</v>
      </c>
      <c r="P67">
        <v>1611</v>
      </c>
    </row>
    <row r="68" spans="1:19" x14ac:dyDescent="0.25">
      <c r="A68" s="919"/>
      <c r="B68" s="928">
        <v>2055</v>
      </c>
      <c r="C68" s="928" t="s">
        <v>1070</v>
      </c>
      <c r="D68" s="928" t="s">
        <v>1070</v>
      </c>
      <c r="E68" s="990">
        <v>0</v>
      </c>
      <c r="F68" s="981">
        <v>2808445.55</v>
      </c>
      <c r="G68" s="985">
        <v>0</v>
      </c>
      <c r="H68" s="985">
        <v>0</v>
      </c>
      <c r="I68" s="986">
        <f>SUM(E68:H68)</f>
        <v>2808445.55</v>
      </c>
      <c r="J68" s="990">
        <v>0</v>
      </c>
      <c r="K68" s="981">
        <v>0</v>
      </c>
      <c r="L68" s="981">
        <v>0</v>
      </c>
      <c r="M68" s="985"/>
      <c r="N68" s="987">
        <f>SUM(J68:M68)</f>
        <v>0</v>
      </c>
      <c r="O68" s="988">
        <f>+I68+N68</f>
        <v>2808445.55</v>
      </c>
      <c r="P68">
        <v>2055</v>
      </c>
    </row>
    <row r="69" spans="1:19" x14ac:dyDescent="0.25">
      <c r="A69" s="919" t="s">
        <v>825</v>
      </c>
      <c r="B69" s="928" t="s">
        <v>905</v>
      </c>
      <c r="C69" s="928" t="s">
        <v>906</v>
      </c>
      <c r="D69" s="928" t="s">
        <v>1087</v>
      </c>
      <c r="E69" s="990">
        <v>9080081.2199999988</v>
      </c>
      <c r="F69" s="981">
        <v>2629.85</v>
      </c>
      <c r="G69" s="985">
        <v>0</v>
      </c>
      <c r="H69" s="985">
        <v>0</v>
      </c>
      <c r="I69" s="986">
        <f>SUM(E69:H69)</f>
        <v>9082711.0699999984</v>
      </c>
      <c r="J69" s="990">
        <v>-6964728.6500000004</v>
      </c>
      <c r="K69" s="981">
        <v>-1266241.21</v>
      </c>
      <c r="L69" s="981">
        <v>0</v>
      </c>
      <c r="M69" s="985"/>
      <c r="N69" s="987">
        <f>SUM(J69:M69)</f>
        <v>-8230969.8600000003</v>
      </c>
      <c r="O69" s="988">
        <f>+I69+N69</f>
        <v>851741.2099999981</v>
      </c>
      <c r="P69">
        <v>1611</v>
      </c>
    </row>
    <row r="70" spans="1:19" s="939" customFormat="1" x14ac:dyDescent="0.25">
      <c r="A70" s="931"/>
      <c r="B70" s="931"/>
      <c r="C70" s="931" t="s">
        <v>907</v>
      </c>
      <c r="D70" s="931" t="s">
        <v>1087</v>
      </c>
      <c r="E70" s="991">
        <f t="shared" ref="E70:L70" si="4">SUM(E66:E69)</f>
        <v>35549902.269999996</v>
      </c>
      <c r="F70" s="991">
        <f t="shared" si="4"/>
        <v>2991636.56</v>
      </c>
      <c r="G70" s="991">
        <f t="shared" si="4"/>
        <v>0</v>
      </c>
      <c r="H70" s="991">
        <f t="shared" si="4"/>
        <v>0</v>
      </c>
      <c r="I70" s="991">
        <f t="shared" si="4"/>
        <v>38541538.829999998</v>
      </c>
      <c r="J70" s="991">
        <f t="shared" si="4"/>
        <v>-17901472.119999997</v>
      </c>
      <c r="K70" s="991">
        <f t="shared" si="4"/>
        <v>-2935088.1</v>
      </c>
      <c r="L70" s="991">
        <f t="shared" si="4"/>
        <v>0</v>
      </c>
      <c r="M70" s="991"/>
      <c r="N70" s="991">
        <f>SUM(N66:N69)</f>
        <v>-20836560.219999995</v>
      </c>
      <c r="O70" s="991">
        <f>SUM(O66:O69)</f>
        <v>17704978.610000003</v>
      </c>
      <c r="P70">
        <v>0</v>
      </c>
      <c r="R70"/>
      <c r="S70"/>
    </row>
    <row r="71" spans="1:19" x14ac:dyDescent="0.25">
      <c r="A71" s="919"/>
      <c r="B71" s="928"/>
      <c r="C71" s="928"/>
      <c r="D71" s="928"/>
      <c r="E71" s="990"/>
      <c r="F71" s="981"/>
      <c r="G71" s="985"/>
      <c r="H71" s="985"/>
      <c r="I71" s="986">
        <f>SUM(E71:H71)</f>
        <v>0</v>
      </c>
      <c r="J71" s="990"/>
      <c r="K71" s="981"/>
      <c r="L71" s="985"/>
      <c r="M71" s="985"/>
      <c r="N71" s="987">
        <f>SUM(J71:M71)</f>
        <v>0</v>
      </c>
      <c r="O71" s="988">
        <f>+I71+N71</f>
        <v>0</v>
      </c>
      <c r="P71">
        <v>0</v>
      </c>
    </row>
    <row r="72" spans="1:19" x14ac:dyDescent="0.25">
      <c r="A72" s="919" t="s">
        <v>1089</v>
      </c>
      <c r="B72" s="928">
        <v>2440</v>
      </c>
      <c r="C72" s="928" t="s">
        <v>912</v>
      </c>
      <c r="D72" s="928" t="s">
        <v>84</v>
      </c>
      <c r="E72" s="990">
        <v>-44196616.490000002</v>
      </c>
      <c r="F72" s="990">
        <v>-5996188.8899999997</v>
      </c>
      <c r="G72" s="990">
        <v>0</v>
      </c>
      <c r="H72" s="990">
        <v>0</v>
      </c>
      <c r="I72" s="986">
        <f>SUM(E72:H72)</f>
        <v>-50192805.380000003</v>
      </c>
      <c r="J72" s="990">
        <v>4106236.6100000003</v>
      </c>
      <c r="K72" s="990">
        <v>1325095.7</v>
      </c>
      <c r="L72" s="990">
        <v>0</v>
      </c>
      <c r="M72" s="992"/>
      <c r="N72" s="987">
        <f>SUM(J72:M72)</f>
        <v>5431332.3100000005</v>
      </c>
      <c r="O72" s="988">
        <f>+I72+N72</f>
        <v>-44761473.07</v>
      </c>
      <c r="P72">
        <v>2440</v>
      </c>
    </row>
    <row r="73" spans="1:19" x14ac:dyDescent="0.25">
      <c r="A73" s="919" t="s">
        <v>1089</v>
      </c>
      <c r="B73" s="928">
        <v>2440</v>
      </c>
      <c r="C73" s="928" t="s">
        <v>1107</v>
      </c>
      <c r="D73" s="928" t="s">
        <v>84</v>
      </c>
      <c r="E73" s="990">
        <v>0</v>
      </c>
      <c r="F73" s="990">
        <v>0</v>
      </c>
      <c r="G73" s="990">
        <v>0</v>
      </c>
      <c r="H73" s="990">
        <v>0</v>
      </c>
      <c r="I73" s="986">
        <f>SUM(E73:H73)</f>
        <v>0</v>
      </c>
      <c r="J73" s="990">
        <v>-3083699.6200000006</v>
      </c>
      <c r="K73" s="990">
        <v>0</v>
      </c>
      <c r="L73" s="990">
        <v>0</v>
      </c>
      <c r="M73" s="992">
        <v>0</v>
      </c>
      <c r="N73" s="987">
        <f>SUM(J73:M73)</f>
        <v>-3083699.6200000006</v>
      </c>
      <c r="O73" s="988">
        <f>+I73+N73</f>
        <v>-3083699.6200000006</v>
      </c>
      <c r="P73">
        <v>2440</v>
      </c>
    </row>
    <row r="74" spans="1:19" x14ac:dyDescent="0.25">
      <c r="A74" s="919" t="s">
        <v>1089</v>
      </c>
      <c r="B74" s="928">
        <v>2440</v>
      </c>
      <c r="C74" s="928" t="s">
        <v>913</v>
      </c>
      <c r="D74" s="928" t="s">
        <v>84</v>
      </c>
      <c r="E74" s="990">
        <v>0</v>
      </c>
      <c r="F74" s="981">
        <v>0</v>
      </c>
      <c r="G74" s="985">
        <v>0</v>
      </c>
      <c r="H74" s="985">
        <v>0</v>
      </c>
      <c r="I74" s="986">
        <f>SUM(E74:H74)</f>
        <v>0</v>
      </c>
      <c r="J74" s="990">
        <v>0</v>
      </c>
      <c r="K74" s="990">
        <v>0</v>
      </c>
      <c r="L74" s="990">
        <v>0</v>
      </c>
      <c r="M74" s="992"/>
      <c r="N74" s="987">
        <f>SUM(J74:M74)</f>
        <v>0</v>
      </c>
      <c r="O74" s="988">
        <f>+I74+N74</f>
        <v>0</v>
      </c>
      <c r="P74">
        <v>2440</v>
      </c>
    </row>
    <row r="75" spans="1:19" s="939" customFormat="1" x14ac:dyDescent="0.25">
      <c r="A75" s="931"/>
      <c r="B75" s="931"/>
      <c r="C75" s="931" t="s">
        <v>914</v>
      </c>
      <c r="D75" s="931"/>
      <c r="E75" s="991">
        <f t="shared" ref="E75:L75" si="5">SUM(E72:E74)</f>
        <v>-44196616.490000002</v>
      </c>
      <c r="F75" s="991">
        <f t="shared" si="5"/>
        <v>-5996188.8899999997</v>
      </c>
      <c r="G75" s="991">
        <f t="shared" si="5"/>
        <v>0</v>
      </c>
      <c r="H75" s="991">
        <f t="shared" si="5"/>
        <v>0</v>
      </c>
      <c r="I75" s="991">
        <f t="shared" si="5"/>
        <v>-50192805.380000003</v>
      </c>
      <c r="J75" s="991">
        <f t="shared" si="5"/>
        <v>1022536.9899999998</v>
      </c>
      <c r="K75" s="991">
        <f t="shared" si="5"/>
        <v>1325095.7</v>
      </c>
      <c r="L75" s="991">
        <f t="shared" si="5"/>
        <v>0</v>
      </c>
      <c r="M75" s="991"/>
      <c r="N75" s="991">
        <f>SUM(N72:N74)</f>
        <v>2347632.69</v>
      </c>
      <c r="O75" s="991">
        <f>SUM(O72:O74)</f>
        <v>-47845172.689999998</v>
      </c>
      <c r="P75">
        <v>0</v>
      </c>
      <c r="R75"/>
      <c r="S75"/>
    </row>
    <row r="76" spans="1:19" s="939" customFormat="1" x14ac:dyDescent="0.25">
      <c r="A76" s="931"/>
      <c r="B76" s="931"/>
      <c r="C76" s="931"/>
      <c r="D76" s="931"/>
      <c r="E76" s="991"/>
      <c r="F76" s="991"/>
      <c r="G76" s="991"/>
      <c r="H76" s="991"/>
      <c r="I76" s="991"/>
      <c r="J76" s="991"/>
      <c r="K76" s="991"/>
      <c r="L76" s="991"/>
      <c r="M76" s="991"/>
      <c r="N76" s="991"/>
      <c r="O76" s="991"/>
      <c r="P76">
        <v>0</v>
      </c>
    </row>
    <row r="77" spans="1:19" s="939" customFormat="1" x14ac:dyDescent="0.25">
      <c r="A77" s="951"/>
      <c r="B77" s="951"/>
      <c r="C77" s="951" t="s">
        <v>258</v>
      </c>
      <c r="D77" s="951"/>
      <c r="E77" s="993">
        <f>+E65+E70+E75</f>
        <v>600454950.5189997</v>
      </c>
      <c r="F77" s="993">
        <f>+F65+F70+F75</f>
        <v>54191352.809999995</v>
      </c>
      <c r="G77" s="993">
        <f t="shared" ref="G77:L77" si="6">+G65+G70+G75</f>
        <v>-3999176.3</v>
      </c>
      <c r="H77" s="993">
        <f t="shared" si="6"/>
        <v>0</v>
      </c>
      <c r="I77" s="993">
        <f t="shared" si="6"/>
        <v>650647127.02899969</v>
      </c>
      <c r="J77" s="993">
        <f t="shared" si="6"/>
        <v>-128305466.23999988</v>
      </c>
      <c r="K77" s="993">
        <f t="shared" si="6"/>
        <v>-21660126.350000001</v>
      </c>
      <c r="L77" s="993">
        <f t="shared" si="6"/>
        <v>1422106.2600000002</v>
      </c>
      <c r="M77" s="993"/>
      <c r="N77" s="993">
        <f>+N65+N70+N75</f>
        <v>-148543486.32999989</v>
      </c>
      <c r="O77" s="993">
        <f>+O65+O70+O75</f>
        <v>502103640.69899982</v>
      </c>
      <c r="P77">
        <v>0</v>
      </c>
    </row>
  </sheetData>
  <mergeCells count="6">
    <mergeCell ref="A1:O1"/>
    <mergeCell ref="A2:O2"/>
    <mergeCell ref="A3:O3"/>
    <mergeCell ref="E4:O4"/>
    <mergeCell ref="E5:I5"/>
    <mergeCell ref="J5:N5"/>
  </mergeCells>
  <pageMargins left="0" right="0" top="0.74803149606299213" bottom="0.74803149606299213" header="0.31496062992125984" footer="0.31496062992125984"/>
  <pageSetup paperSize="5" scale="75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5ED8-5E65-419F-BB37-4D85A7196EB9}">
  <dimension ref="A1:S95"/>
  <sheetViews>
    <sheetView topLeftCell="C1" workbookViewId="0">
      <selection activeCell="D61" sqref="D61"/>
    </sheetView>
  </sheetViews>
  <sheetFormatPr defaultRowHeight="15" x14ac:dyDescent="0.25"/>
  <cols>
    <col min="1" max="1" width="10.5703125" bestFit="1" customWidth="1"/>
    <col min="2" max="2" width="16.140625" bestFit="1" customWidth="1"/>
    <col min="3" max="3" width="61.5703125" bestFit="1" customWidth="1"/>
    <col min="4" max="4" width="12.85546875" bestFit="1" customWidth="1"/>
    <col min="5" max="5" width="12" bestFit="1" customWidth="1"/>
    <col min="6" max="6" width="11.85546875" bestFit="1" customWidth="1"/>
    <col min="7" max="7" width="12.85546875" bestFit="1" customWidth="1"/>
    <col min="8" max="8" width="8.85546875" style="692" customWidth="1"/>
    <col min="9" max="9" width="13.5703125" bestFit="1" customWidth="1"/>
    <col min="10" max="11" width="12.5703125" bestFit="1" customWidth="1"/>
    <col min="12" max="12" width="13.5703125" bestFit="1" customWidth="1"/>
    <col min="13" max="13" width="15.140625" bestFit="1" customWidth="1"/>
    <col min="14" max="14" width="9.85546875" customWidth="1"/>
    <col min="15" max="15" width="11.85546875" customWidth="1"/>
    <col min="16" max="16" width="15.140625" style="692" bestFit="1" customWidth="1"/>
    <col min="17" max="17" width="18" customWidth="1"/>
    <col min="18" max="18" width="12.5703125" bestFit="1" customWidth="1"/>
  </cols>
  <sheetData>
    <row r="1" spans="1:19" x14ac:dyDescent="0.25">
      <c r="A1" s="689"/>
      <c r="B1" s="690"/>
      <c r="C1" s="690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</row>
    <row r="2" spans="1:19" x14ac:dyDescent="0.25">
      <c r="A2" s="693" t="s">
        <v>1098</v>
      </c>
      <c r="B2" s="694" t="s">
        <v>1099</v>
      </c>
      <c r="C2" s="695"/>
      <c r="D2" s="691"/>
      <c r="E2" s="691"/>
      <c r="F2" s="691"/>
      <c r="G2" s="691"/>
      <c r="H2" s="696"/>
      <c r="I2" s="691"/>
      <c r="J2" s="691"/>
      <c r="K2" s="691"/>
      <c r="L2" s="691"/>
      <c r="M2" s="691"/>
      <c r="N2" s="691"/>
      <c r="O2" s="691"/>
    </row>
    <row r="3" spans="1:19" x14ac:dyDescent="0.25">
      <c r="A3" s="697"/>
      <c r="B3" s="695"/>
      <c r="C3" s="695"/>
      <c r="D3" s="1288" t="s">
        <v>100</v>
      </c>
      <c r="E3" s="1288"/>
      <c r="F3" s="1288"/>
      <c r="G3" s="691"/>
      <c r="H3" s="696"/>
      <c r="I3" s="691"/>
      <c r="J3" s="691"/>
      <c r="K3" s="691"/>
      <c r="L3" s="691"/>
      <c r="M3" s="691"/>
      <c r="N3" s="691"/>
      <c r="O3" s="691"/>
    </row>
    <row r="4" spans="1:19" x14ac:dyDescent="0.25">
      <c r="A4" s="1280" t="s">
        <v>1100</v>
      </c>
      <c r="B4" s="1280"/>
      <c r="C4" s="1280"/>
      <c r="D4" s="1280"/>
      <c r="E4" s="1280"/>
      <c r="F4" s="1280"/>
      <c r="G4" s="1280"/>
      <c r="H4" s="1280"/>
      <c r="I4" s="1280"/>
      <c r="J4" s="1280"/>
      <c r="K4" s="1280"/>
      <c r="L4" s="1280"/>
      <c r="M4" s="1280"/>
      <c r="N4" s="1280"/>
      <c r="O4" s="1280"/>
    </row>
    <row r="5" spans="1:19" x14ac:dyDescent="0.25">
      <c r="A5" s="1280" t="s">
        <v>640</v>
      </c>
      <c r="B5" s="1280"/>
      <c r="C5" s="1280"/>
      <c r="D5" s="1280"/>
      <c r="E5" s="1280"/>
      <c r="F5" s="1280"/>
      <c r="G5" s="1280"/>
      <c r="H5" s="1280"/>
      <c r="I5" s="1280"/>
      <c r="J5" s="1280"/>
      <c r="K5" s="1280"/>
      <c r="L5" s="1280"/>
      <c r="M5" s="1280"/>
      <c r="N5" s="1280"/>
      <c r="O5" s="1280"/>
    </row>
    <row r="6" spans="1:19" x14ac:dyDescent="0.25">
      <c r="A6" s="1280" t="s">
        <v>1101</v>
      </c>
      <c r="B6" s="1280"/>
      <c r="C6" s="1280"/>
      <c r="D6" s="1280"/>
      <c r="E6" s="1280"/>
      <c r="F6" s="1280"/>
      <c r="G6" s="1280"/>
      <c r="H6" s="1280"/>
      <c r="I6" s="1280"/>
      <c r="J6" s="1280"/>
      <c r="K6" s="1280"/>
      <c r="L6" s="1280"/>
      <c r="M6" s="1280"/>
      <c r="N6" s="1280"/>
      <c r="O6" s="1280"/>
    </row>
    <row r="7" spans="1:19" x14ac:dyDescent="0.25">
      <c r="A7" s="697"/>
      <c r="B7" s="695"/>
      <c r="C7" s="695"/>
      <c r="D7" s="691"/>
      <c r="E7" s="691"/>
      <c r="F7" s="691"/>
      <c r="G7" s="691"/>
      <c r="H7" s="696"/>
      <c r="I7" s="691"/>
      <c r="J7" s="691"/>
      <c r="K7" s="691"/>
      <c r="L7" s="691"/>
      <c r="M7" s="691"/>
      <c r="N7" s="691"/>
      <c r="O7" s="691"/>
    </row>
    <row r="8" spans="1:19" ht="15" customHeight="1" x14ac:dyDescent="0.25">
      <c r="B8" s="698" t="s">
        <v>1102</v>
      </c>
      <c r="C8" s="695"/>
      <c r="D8" s="1289" t="s">
        <v>12</v>
      </c>
      <c r="E8" s="1289"/>
      <c r="F8" s="1289"/>
      <c r="G8" s="1289"/>
      <c r="H8" s="696"/>
      <c r="I8" s="1289" t="s">
        <v>13</v>
      </c>
      <c r="J8" s="1289"/>
      <c r="K8" s="1289"/>
      <c r="L8" s="1289"/>
      <c r="M8" s="1289"/>
      <c r="N8" s="691"/>
      <c r="O8" s="691"/>
    </row>
    <row r="9" spans="1:19" ht="34.5" x14ac:dyDescent="0.25">
      <c r="A9" s="699" t="s">
        <v>818</v>
      </c>
      <c r="B9" s="699" t="s">
        <v>819</v>
      </c>
      <c r="C9" s="699" t="s">
        <v>820</v>
      </c>
      <c r="D9" s="699" t="s">
        <v>821</v>
      </c>
      <c r="E9" s="699" t="s">
        <v>22</v>
      </c>
      <c r="F9" s="699" t="s">
        <v>333</v>
      </c>
      <c r="G9" s="699" t="s">
        <v>822</v>
      </c>
      <c r="H9" s="700" t="s">
        <v>1103</v>
      </c>
      <c r="I9" s="699" t="s">
        <v>821</v>
      </c>
      <c r="J9" s="699" t="s">
        <v>22</v>
      </c>
      <c r="K9" s="699" t="s">
        <v>333</v>
      </c>
      <c r="L9" s="699" t="s">
        <v>822</v>
      </c>
      <c r="M9" s="699" t="s">
        <v>23</v>
      </c>
      <c r="N9" s="699" t="s">
        <v>1104</v>
      </c>
      <c r="O9" s="699" t="s">
        <v>1105</v>
      </c>
    </row>
    <row r="10" spans="1:19" x14ac:dyDescent="0.25">
      <c r="A10" s="701" t="s">
        <v>341</v>
      </c>
      <c r="B10" s="701" t="s">
        <v>655</v>
      </c>
      <c r="C10" s="702" t="s">
        <v>823</v>
      </c>
      <c r="D10" s="703">
        <v>414741.44999999995</v>
      </c>
      <c r="E10" s="703">
        <v>0</v>
      </c>
      <c r="F10" s="704">
        <v>0</v>
      </c>
      <c r="G10" s="705">
        <f>+D10+E10+F10</f>
        <v>414741.44999999995</v>
      </c>
      <c r="H10" s="706">
        <v>1805</v>
      </c>
      <c r="I10" s="703">
        <v>0</v>
      </c>
      <c r="J10" s="703">
        <v>0</v>
      </c>
      <c r="K10" s="703">
        <v>0</v>
      </c>
      <c r="L10" s="707">
        <f>+I10+J10+K10</f>
        <v>0</v>
      </c>
      <c r="M10" s="705">
        <f t="shared" ref="M10:M61" si="0">+G10+L10</f>
        <v>414741.44999999995</v>
      </c>
      <c r="N10" s="703">
        <v>0</v>
      </c>
      <c r="O10" s="707">
        <v>0</v>
      </c>
      <c r="Q10" s="708"/>
      <c r="S10" s="708"/>
    </row>
    <row r="11" spans="1:19" x14ac:dyDescent="0.25">
      <c r="A11" s="701">
        <v>60</v>
      </c>
      <c r="B11" s="701" t="s">
        <v>658</v>
      </c>
      <c r="C11" s="702" t="s">
        <v>824</v>
      </c>
      <c r="D11" s="703">
        <v>850332.86000000022</v>
      </c>
      <c r="E11" s="703">
        <v>0</v>
      </c>
      <c r="F11" s="704">
        <v>0</v>
      </c>
      <c r="G11" s="705">
        <f t="shared" ref="G11:G65" si="1">+D11+E11+F11</f>
        <v>850332.86000000022</v>
      </c>
      <c r="H11" s="706">
        <v>1808</v>
      </c>
      <c r="I11" s="703">
        <v>-388380.37000000005</v>
      </c>
      <c r="J11" s="703">
        <v>-42332.69</v>
      </c>
      <c r="K11" s="703">
        <v>0</v>
      </c>
      <c r="L11" s="707">
        <f t="shared" ref="L11:L65" si="2">+I11+J11+K11</f>
        <v>-430713.06000000006</v>
      </c>
      <c r="M11" s="705">
        <f t="shared" si="0"/>
        <v>419619.80000000016</v>
      </c>
      <c r="N11" s="703">
        <v>0</v>
      </c>
      <c r="O11" s="707">
        <v>0</v>
      </c>
      <c r="Q11" s="708"/>
      <c r="S11" s="708"/>
    </row>
    <row r="12" spans="1:19" x14ac:dyDescent="0.25">
      <c r="A12" s="701" t="s">
        <v>825</v>
      </c>
      <c r="B12" s="701" t="s">
        <v>826</v>
      </c>
      <c r="C12" s="702" t="s">
        <v>32</v>
      </c>
      <c r="D12" s="703">
        <v>0</v>
      </c>
      <c r="E12" s="703">
        <v>0</v>
      </c>
      <c r="F12" s="704">
        <v>0</v>
      </c>
      <c r="G12" s="705">
        <f t="shared" si="1"/>
        <v>0</v>
      </c>
      <c r="H12" s="706">
        <v>1810</v>
      </c>
      <c r="I12" s="703">
        <v>-0.01</v>
      </c>
      <c r="J12" s="703">
        <v>0</v>
      </c>
      <c r="K12" s="703">
        <v>0</v>
      </c>
      <c r="L12" s="707">
        <f t="shared" si="2"/>
        <v>-0.01</v>
      </c>
      <c r="M12" s="705">
        <f t="shared" si="0"/>
        <v>-0.01</v>
      </c>
      <c r="N12" s="703">
        <v>0</v>
      </c>
      <c r="O12" s="707">
        <v>0</v>
      </c>
      <c r="Q12" s="708"/>
      <c r="S12" s="708"/>
    </row>
    <row r="13" spans="1:19" x14ac:dyDescent="0.25">
      <c r="A13" s="701" t="s">
        <v>599</v>
      </c>
      <c r="B13" s="701" t="s">
        <v>723</v>
      </c>
      <c r="C13" s="702" t="s">
        <v>827</v>
      </c>
      <c r="D13" s="703">
        <v>1461521.36</v>
      </c>
      <c r="E13" s="703">
        <v>71690.320000000007</v>
      </c>
      <c r="F13" s="704">
        <v>0</v>
      </c>
      <c r="G13" s="705">
        <f t="shared" si="1"/>
        <v>1533211.6800000002</v>
      </c>
      <c r="H13" s="706">
        <v>1820</v>
      </c>
      <c r="I13" s="703">
        <v>-204187.98000000007</v>
      </c>
      <c r="J13" s="703">
        <v>-40456.389999999992</v>
      </c>
      <c r="K13" s="703">
        <v>0</v>
      </c>
      <c r="L13" s="707">
        <f t="shared" si="2"/>
        <v>-244644.37000000005</v>
      </c>
      <c r="M13" s="705">
        <f t="shared" si="0"/>
        <v>1288567.31</v>
      </c>
      <c r="N13" s="703">
        <v>0</v>
      </c>
      <c r="O13" s="707">
        <v>0</v>
      </c>
      <c r="Q13" s="708"/>
      <c r="S13" s="708"/>
    </row>
    <row r="14" spans="1:19" x14ac:dyDescent="0.25">
      <c r="A14" s="701" t="s">
        <v>599</v>
      </c>
      <c r="B14" s="701" t="s">
        <v>828</v>
      </c>
      <c r="C14" s="702" t="s">
        <v>829</v>
      </c>
      <c r="D14" s="703">
        <v>6546154.0699999947</v>
      </c>
      <c r="E14" s="703">
        <v>417262.75</v>
      </c>
      <c r="F14" s="704">
        <v>0</v>
      </c>
      <c r="G14" s="705">
        <f t="shared" si="1"/>
        <v>6963416.8199999947</v>
      </c>
      <c r="H14" s="706">
        <v>1820</v>
      </c>
      <c r="I14" s="703">
        <v>-708422.7300000001</v>
      </c>
      <c r="J14" s="703">
        <v>-171280.58</v>
      </c>
      <c r="K14" s="703">
        <v>0</v>
      </c>
      <c r="L14" s="707">
        <f t="shared" si="2"/>
        <v>-879703.31</v>
      </c>
      <c r="M14" s="705">
        <f t="shared" si="0"/>
        <v>6083713.5099999942</v>
      </c>
      <c r="N14" s="703">
        <v>0</v>
      </c>
      <c r="O14" s="707">
        <v>0</v>
      </c>
      <c r="Q14" s="708"/>
      <c r="S14" s="708"/>
    </row>
    <row r="15" spans="1:19" x14ac:dyDescent="0.25">
      <c r="A15" s="701" t="s">
        <v>599</v>
      </c>
      <c r="B15" s="701" t="s">
        <v>830</v>
      </c>
      <c r="C15" s="702" t="s">
        <v>831</v>
      </c>
      <c r="D15" s="703">
        <v>5070811.3899999941</v>
      </c>
      <c r="E15" s="703">
        <v>0</v>
      </c>
      <c r="F15" s="704">
        <v>0</v>
      </c>
      <c r="G15" s="705">
        <f t="shared" si="1"/>
        <v>5070811.3899999941</v>
      </c>
      <c r="H15" s="706">
        <v>1820</v>
      </c>
      <c r="I15" s="703">
        <v>-500573.05000000034</v>
      </c>
      <c r="J15" s="703">
        <v>-131062.68000000001</v>
      </c>
      <c r="K15" s="703">
        <v>0</v>
      </c>
      <c r="L15" s="707">
        <f t="shared" si="2"/>
        <v>-631635.73000000033</v>
      </c>
      <c r="M15" s="705">
        <f t="shared" si="0"/>
        <v>4439175.6599999936</v>
      </c>
      <c r="N15" s="703">
        <v>0</v>
      </c>
      <c r="O15" s="707">
        <v>0</v>
      </c>
      <c r="Q15" s="708"/>
      <c r="S15" s="708"/>
    </row>
    <row r="16" spans="1:19" x14ac:dyDescent="0.25">
      <c r="A16" s="701" t="s">
        <v>832</v>
      </c>
      <c r="B16" s="701" t="s">
        <v>725</v>
      </c>
      <c r="C16" s="702" t="s">
        <v>833</v>
      </c>
      <c r="D16" s="703">
        <v>28188895.779999901</v>
      </c>
      <c r="E16" s="703">
        <v>3271946.2399999998</v>
      </c>
      <c r="F16" s="704">
        <v>-132014.71</v>
      </c>
      <c r="G16" s="705">
        <f t="shared" si="1"/>
        <v>31328827.309999898</v>
      </c>
      <c r="H16" s="706">
        <v>1830</v>
      </c>
      <c r="I16" s="703">
        <v>-2392990.0599999907</v>
      </c>
      <c r="J16" s="703">
        <v>-625370.86</v>
      </c>
      <c r="K16" s="703">
        <v>17869.669999999998</v>
      </c>
      <c r="L16" s="707">
        <f t="shared" si="2"/>
        <v>-3000491.2499999907</v>
      </c>
      <c r="M16" s="705">
        <f t="shared" si="0"/>
        <v>28328336.059999906</v>
      </c>
      <c r="N16" s="703">
        <v>0</v>
      </c>
      <c r="O16" s="707">
        <v>-113286.48</v>
      </c>
      <c r="Q16" s="708"/>
      <c r="S16" s="708"/>
    </row>
    <row r="17" spans="1:19" x14ac:dyDescent="0.25">
      <c r="A17" s="701" t="s">
        <v>599</v>
      </c>
      <c r="B17" s="701" t="s">
        <v>834</v>
      </c>
      <c r="C17" s="702" t="s">
        <v>835</v>
      </c>
      <c r="D17" s="703">
        <v>62671722.279997908</v>
      </c>
      <c r="E17" s="703">
        <v>4817061.49</v>
      </c>
      <c r="F17" s="704">
        <v>-388014.18</v>
      </c>
      <c r="G17" s="705">
        <f t="shared" si="1"/>
        <v>67100769.58999791</v>
      </c>
      <c r="H17" s="706">
        <v>1830</v>
      </c>
      <c r="I17" s="703">
        <v>-8328914.649999816</v>
      </c>
      <c r="J17" s="703">
        <v>-1772797.2399999998</v>
      </c>
      <c r="K17" s="703">
        <v>80973.000000000015</v>
      </c>
      <c r="L17" s="707">
        <f t="shared" si="2"/>
        <v>-10020738.889999816</v>
      </c>
      <c r="M17" s="705">
        <f t="shared" si="0"/>
        <v>57080030.699998096</v>
      </c>
      <c r="N17" s="703">
        <v>310263.19000000006</v>
      </c>
      <c r="O17" s="707">
        <v>46111.060000000056</v>
      </c>
      <c r="Q17" s="708"/>
      <c r="S17" s="708"/>
    </row>
    <row r="18" spans="1:19" x14ac:dyDescent="0.25">
      <c r="A18" s="701" t="s">
        <v>832</v>
      </c>
      <c r="B18" s="701" t="s">
        <v>727</v>
      </c>
      <c r="C18" s="702" t="s">
        <v>185</v>
      </c>
      <c r="D18" s="703">
        <v>26946907.91</v>
      </c>
      <c r="E18" s="703">
        <v>4288728.5100000007</v>
      </c>
      <c r="F18" s="704">
        <v>-243834.80000000002</v>
      </c>
      <c r="G18" s="705">
        <f t="shared" si="1"/>
        <v>30991801.620000001</v>
      </c>
      <c r="H18" s="706">
        <v>1835</v>
      </c>
      <c r="I18" s="703">
        <v>-2624236.0199999986</v>
      </c>
      <c r="J18" s="703">
        <v>-613867.74</v>
      </c>
      <c r="K18" s="703">
        <v>36558.089999999997</v>
      </c>
      <c r="L18" s="707">
        <f t="shared" si="2"/>
        <v>-3201545.669999999</v>
      </c>
      <c r="M18" s="705">
        <f t="shared" si="0"/>
        <v>27790255.950000003</v>
      </c>
      <c r="N18" s="703">
        <v>0</v>
      </c>
      <c r="O18" s="707">
        <v>-200954.38</v>
      </c>
      <c r="Q18" s="708"/>
      <c r="S18" s="708"/>
    </row>
    <row r="19" spans="1:19" x14ac:dyDescent="0.25">
      <c r="A19" s="701" t="s">
        <v>599</v>
      </c>
      <c r="B19" s="701" t="s">
        <v>836</v>
      </c>
      <c r="C19" s="702" t="s">
        <v>837</v>
      </c>
      <c r="D19" s="703">
        <v>24661962.920000359</v>
      </c>
      <c r="E19" s="703">
        <v>1304229.6300000001</v>
      </c>
      <c r="F19" s="704">
        <v>-170076.59000000003</v>
      </c>
      <c r="G19" s="705">
        <f t="shared" si="1"/>
        <v>25796115.960000359</v>
      </c>
      <c r="H19" s="706">
        <v>1835</v>
      </c>
      <c r="I19" s="703">
        <v>-3365265.0000000396</v>
      </c>
      <c r="J19" s="703">
        <v>-718336.0199999999</v>
      </c>
      <c r="K19" s="703">
        <v>29076.09</v>
      </c>
      <c r="L19" s="707">
        <f t="shared" si="2"/>
        <v>-4054524.9300000397</v>
      </c>
      <c r="M19" s="705">
        <f t="shared" si="0"/>
        <v>21741591.030000318</v>
      </c>
      <c r="N19" s="703">
        <v>0</v>
      </c>
      <c r="O19" s="707">
        <v>-139409.50000000003</v>
      </c>
      <c r="Q19" s="708"/>
      <c r="S19" s="708"/>
    </row>
    <row r="20" spans="1:19" x14ac:dyDescent="0.25">
      <c r="A20" s="701" t="s">
        <v>838</v>
      </c>
      <c r="B20" s="701" t="s">
        <v>839</v>
      </c>
      <c r="C20" s="702" t="s">
        <v>840</v>
      </c>
      <c r="D20" s="703">
        <v>133170.11000000002</v>
      </c>
      <c r="E20" s="703">
        <v>9127.07</v>
      </c>
      <c r="F20" s="704">
        <v>0</v>
      </c>
      <c r="G20" s="705">
        <f t="shared" si="1"/>
        <v>142297.18000000002</v>
      </c>
      <c r="H20" s="706">
        <v>1835</v>
      </c>
      <c r="I20" s="703">
        <v>-18565.170000000002</v>
      </c>
      <c r="J20" s="703">
        <v>-4232.95</v>
      </c>
      <c r="K20" s="703">
        <v>0</v>
      </c>
      <c r="L20" s="707">
        <f t="shared" si="2"/>
        <v>-22798.120000000003</v>
      </c>
      <c r="M20" s="705">
        <f t="shared" si="0"/>
        <v>119499.06000000003</v>
      </c>
      <c r="N20" s="703">
        <v>0</v>
      </c>
      <c r="O20" s="707">
        <v>0</v>
      </c>
      <c r="Q20" s="708"/>
      <c r="S20" s="708"/>
    </row>
    <row r="21" spans="1:19" x14ac:dyDescent="0.25">
      <c r="A21" s="701" t="s">
        <v>832</v>
      </c>
      <c r="B21" s="701" t="s">
        <v>841</v>
      </c>
      <c r="C21" s="702" t="s">
        <v>842</v>
      </c>
      <c r="D21" s="703">
        <v>14882073.260000002</v>
      </c>
      <c r="E21" s="703">
        <v>828318.71999999997</v>
      </c>
      <c r="F21" s="704">
        <v>-349474.25</v>
      </c>
      <c r="G21" s="705">
        <f t="shared" si="1"/>
        <v>15360917.730000002</v>
      </c>
      <c r="H21" s="706">
        <v>1835</v>
      </c>
      <c r="I21" s="703">
        <v>-1607761.6500000006</v>
      </c>
      <c r="J21" s="703">
        <v>-331368.48000000004</v>
      </c>
      <c r="K21" s="703">
        <v>50055.700000000004</v>
      </c>
      <c r="L21" s="707">
        <f t="shared" si="2"/>
        <v>-1889074.4300000006</v>
      </c>
      <c r="M21" s="705">
        <f t="shared" si="0"/>
        <v>13471843.300000001</v>
      </c>
      <c r="N21" s="703">
        <v>0</v>
      </c>
      <c r="O21" s="707">
        <v>-296927.87</v>
      </c>
      <c r="Q21" s="708"/>
      <c r="S21" s="708"/>
    </row>
    <row r="22" spans="1:19" x14ac:dyDescent="0.25">
      <c r="A22" s="701" t="s">
        <v>599</v>
      </c>
      <c r="B22" s="701" t="s">
        <v>843</v>
      </c>
      <c r="C22" s="702" t="s">
        <v>844</v>
      </c>
      <c r="D22" s="703">
        <v>85025607.629999995</v>
      </c>
      <c r="E22" s="703">
        <v>0</v>
      </c>
      <c r="F22" s="704">
        <v>0</v>
      </c>
      <c r="G22" s="705">
        <f t="shared" si="1"/>
        <v>85025607.629999995</v>
      </c>
      <c r="H22" s="706">
        <v>1840</v>
      </c>
      <c r="I22" s="703">
        <v>-15484232.41</v>
      </c>
      <c r="J22" s="703">
        <v>0</v>
      </c>
      <c r="K22" s="703">
        <v>0</v>
      </c>
      <c r="L22" s="707">
        <f t="shared" si="2"/>
        <v>-15484232.41</v>
      </c>
      <c r="M22" s="705">
        <f t="shared" si="0"/>
        <v>69541375.219999999</v>
      </c>
      <c r="N22" s="703">
        <v>0</v>
      </c>
      <c r="O22" s="707">
        <v>-49291.219999999994</v>
      </c>
      <c r="Q22" s="708"/>
      <c r="S22" s="708"/>
    </row>
    <row r="23" spans="1:19" x14ac:dyDescent="0.25">
      <c r="A23" s="701" t="s">
        <v>845</v>
      </c>
      <c r="B23" s="701" t="s">
        <v>846</v>
      </c>
      <c r="C23" s="702" t="s">
        <v>847</v>
      </c>
      <c r="D23" s="703">
        <v>58191888.710000001</v>
      </c>
      <c r="E23" s="703">
        <v>6132250.459999999</v>
      </c>
      <c r="F23" s="704">
        <v>-136895.91</v>
      </c>
      <c r="G23" s="705">
        <f t="shared" si="1"/>
        <v>64187243.260000005</v>
      </c>
      <c r="H23" s="706">
        <v>1845</v>
      </c>
      <c r="I23" s="703">
        <v>-3775927.4</v>
      </c>
      <c r="J23" s="703">
        <v>-3249093.5199999996</v>
      </c>
      <c r="K23" s="703">
        <v>18479.84</v>
      </c>
      <c r="L23" s="707">
        <f t="shared" si="2"/>
        <v>-7006541.0800000001</v>
      </c>
      <c r="M23" s="705">
        <f t="shared" si="0"/>
        <v>57180702.180000007</v>
      </c>
      <c r="N23" s="703">
        <v>0</v>
      </c>
      <c r="O23" s="707">
        <v>-69124.850000000006</v>
      </c>
      <c r="Q23" s="708"/>
      <c r="S23" s="708"/>
    </row>
    <row r="24" spans="1:19" x14ac:dyDescent="0.25">
      <c r="A24" s="701" t="s">
        <v>599</v>
      </c>
      <c r="B24" s="701" t="s">
        <v>729</v>
      </c>
      <c r="C24" s="702" t="s">
        <v>848</v>
      </c>
      <c r="D24" s="703">
        <v>28171349.800000023</v>
      </c>
      <c r="E24" s="703">
        <v>4517735.7600000007</v>
      </c>
      <c r="F24" s="704">
        <v>0</v>
      </c>
      <c r="G24" s="705">
        <f t="shared" si="1"/>
        <v>32689085.560000025</v>
      </c>
      <c r="H24" s="706">
        <v>1845</v>
      </c>
      <c r="I24" s="703">
        <v>-4126816.5899999989</v>
      </c>
      <c r="J24" s="703">
        <v>-909236.54</v>
      </c>
      <c r="K24" s="703">
        <v>0</v>
      </c>
      <c r="L24" s="707">
        <f t="shared" si="2"/>
        <v>-5036053.129999999</v>
      </c>
      <c r="M24" s="705">
        <f t="shared" si="0"/>
        <v>27653032.430000026</v>
      </c>
      <c r="N24" s="703">
        <v>0</v>
      </c>
      <c r="O24" s="707">
        <v>0</v>
      </c>
      <c r="Q24" s="708"/>
      <c r="S24" s="708"/>
    </row>
    <row r="25" spans="1:19" x14ac:dyDescent="0.25">
      <c r="A25" s="701" t="s">
        <v>599</v>
      </c>
      <c r="B25" s="701" t="s">
        <v>731</v>
      </c>
      <c r="C25" s="702" t="s">
        <v>849</v>
      </c>
      <c r="D25" s="703">
        <v>26761771.329999987</v>
      </c>
      <c r="E25" s="703">
        <v>3889824.9799999995</v>
      </c>
      <c r="F25" s="704">
        <v>-7004.0300000000007</v>
      </c>
      <c r="G25" s="705">
        <f t="shared" si="1"/>
        <v>30644592.279999986</v>
      </c>
      <c r="H25" s="706">
        <v>1845</v>
      </c>
      <c r="I25" s="703">
        <v>-2657065.1799999964</v>
      </c>
      <c r="J25" s="703">
        <v>-756124.5</v>
      </c>
      <c r="K25" s="703">
        <v>1076.92</v>
      </c>
      <c r="L25" s="707">
        <f t="shared" si="2"/>
        <v>-3412112.7599999965</v>
      </c>
      <c r="M25" s="705">
        <f t="shared" si="0"/>
        <v>27232479.519999988</v>
      </c>
      <c r="N25" s="703">
        <v>0</v>
      </c>
      <c r="O25" s="707">
        <v>-5927.1100000000006</v>
      </c>
      <c r="Q25" s="708"/>
      <c r="S25" s="708"/>
    </row>
    <row r="26" spans="1:19" x14ac:dyDescent="0.25">
      <c r="A26" s="701" t="s">
        <v>850</v>
      </c>
      <c r="B26" s="701" t="s">
        <v>851</v>
      </c>
      <c r="C26" s="702" t="s">
        <v>852</v>
      </c>
      <c r="D26" s="703">
        <v>3943417.6099999989</v>
      </c>
      <c r="E26" s="703">
        <v>0</v>
      </c>
      <c r="F26" s="704">
        <v>-26009.539999999994</v>
      </c>
      <c r="G26" s="705">
        <f t="shared" si="1"/>
        <v>3917408.0699999989</v>
      </c>
      <c r="H26" s="706">
        <v>1845</v>
      </c>
      <c r="I26" s="703">
        <v>-1717151.83</v>
      </c>
      <c r="J26" s="703">
        <v>-212599.86999999997</v>
      </c>
      <c r="K26" s="703">
        <v>10401.220000000003</v>
      </c>
      <c r="L26" s="707">
        <f t="shared" si="2"/>
        <v>-1919350.48</v>
      </c>
      <c r="M26" s="705">
        <f t="shared" si="0"/>
        <v>1998057.5899999989</v>
      </c>
      <c r="N26" s="703">
        <v>0</v>
      </c>
      <c r="O26" s="707">
        <v>-14916.419999999993</v>
      </c>
      <c r="Q26" s="708"/>
      <c r="S26" s="708"/>
    </row>
    <row r="27" spans="1:19" x14ac:dyDescent="0.25">
      <c r="A27" s="701" t="s">
        <v>850</v>
      </c>
      <c r="B27" s="701" t="s">
        <v>853</v>
      </c>
      <c r="C27" s="702" t="s">
        <v>214</v>
      </c>
      <c r="D27" s="703">
        <v>12613853.799999971</v>
      </c>
      <c r="E27" s="703">
        <v>3683776.04</v>
      </c>
      <c r="F27" s="704">
        <v>-4460.58</v>
      </c>
      <c r="G27" s="705">
        <f t="shared" si="1"/>
        <v>16293169.25999997</v>
      </c>
      <c r="H27" s="706">
        <v>1845</v>
      </c>
      <c r="I27" s="703">
        <v>-3446931.1400000099</v>
      </c>
      <c r="J27" s="703">
        <v>-613887.34</v>
      </c>
      <c r="K27" s="703">
        <v>29.74</v>
      </c>
      <c r="L27" s="707">
        <f t="shared" si="2"/>
        <v>-4060788.7400000095</v>
      </c>
      <c r="M27" s="705">
        <f t="shared" si="0"/>
        <v>12232380.51999996</v>
      </c>
      <c r="N27" s="703">
        <v>0</v>
      </c>
      <c r="O27" s="707">
        <v>0</v>
      </c>
      <c r="Q27" s="708"/>
      <c r="S27" s="708"/>
    </row>
    <row r="28" spans="1:19" x14ac:dyDescent="0.25">
      <c r="A28" s="701" t="s">
        <v>599</v>
      </c>
      <c r="B28" s="701" t="s">
        <v>734</v>
      </c>
      <c r="C28" s="702" t="s">
        <v>854</v>
      </c>
      <c r="D28" s="703">
        <v>43464799.050000153</v>
      </c>
      <c r="E28" s="703">
        <v>4976805.6099999994</v>
      </c>
      <c r="F28" s="704">
        <v>-494226.72</v>
      </c>
      <c r="G28" s="705">
        <f t="shared" si="1"/>
        <v>47947377.940000154</v>
      </c>
      <c r="H28" s="706">
        <v>1850</v>
      </c>
      <c r="I28" s="703">
        <v>-6350259.9799999539</v>
      </c>
      <c r="J28" s="703">
        <v>-1327071.98</v>
      </c>
      <c r="K28" s="703">
        <v>106147.77</v>
      </c>
      <c r="L28" s="707">
        <f t="shared" si="2"/>
        <v>-7571184.1899999548</v>
      </c>
      <c r="M28" s="705">
        <f t="shared" si="0"/>
        <v>40376193.750000201</v>
      </c>
      <c r="N28" s="703">
        <v>321319.37</v>
      </c>
      <c r="O28" s="707">
        <v>-54768.069999999949</v>
      </c>
      <c r="Q28" s="708"/>
      <c r="S28" s="708"/>
    </row>
    <row r="29" spans="1:19" x14ac:dyDescent="0.25">
      <c r="A29" s="701" t="s">
        <v>838</v>
      </c>
      <c r="B29" s="701" t="s">
        <v>736</v>
      </c>
      <c r="C29" s="702" t="s">
        <v>855</v>
      </c>
      <c r="D29" s="703">
        <v>38195520.220001444</v>
      </c>
      <c r="E29" s="703">
        <v>3751230.7</v>
      </c>
      <c r="F29" s="704">
        <v>-234920.74000000002</v>
      </c>
      <c r="G29" s="705">
        <f t="shared" si="1"/>
        <v>41711830.180001445</v>
      </c>
      <c r="H29" s="706">
        <v>1850</v>
      </c>
      <c r="I29" s="703">
        <v>-7652821.1200000942</v>
      </c>
      <c r="J29" s="703">
        <v>-1570936.5099999998</v>
      </c>
      <c r="K29" s="703">
        <v>67337.930000000008</v>
      </c>
      <c r="L29" s="707">
        <f t="shared" si="2"/>
        <v>-9156419.7000000942</v>
      </c>
      <c r="M29" s="705">
        <f t="shared" si="0"/>
        <v>32555410.480001353</v>
      </c>
      <c r="N29" s="703">
        <v>0</v>
      </c>
      <c r="O29" s="707">
        <v>-164408.74000000002</v>
      </c>
      <c r="Q29" s="708"/>
      <c r="S29" s="708"/>
    </row>
    <row r="30" spans="1:19" x14ac:dyDescent="0.25">
      <c r="A30" s="701" t="s">
        <v>832</v>
      </c>
      <c r="B30" s="701" t="s">
        <v>740</v>
      </c>
      <c r="C30" s="702" t="s">
        <v>672</v>
      </c>
      <c r="D30" s="703">
        <v>-1611471.04</v>
      </c>
      <c r="E30" s="703">
        <v>1611471.0399999998</v>
      </c>
      <c r="F30" s="704">
        <v>0</v>
      </c>
      <c r="G30" s="705">
        <f t="shared" si="1"/>
        <v>-2.3283064365386963E-10</v>
      </c>
      <c r="H30" s="706">
        <v>1855</v>
      </c>
      <c r="I30" s="703">
        <v>501787.75</v>
      </c>
      <c r="J30" s="703">
        <v>-501787.75</v>
      </c>
      <c r="K30" s="703">
        <v>0</v>
      </c>
      <c r="L30" s="707">
        <f t="shared" si="2"/>
        <v>0</v>
      </c>
      <c r="M30" s="705">
        <f t="shared" si="0"/>
        <v>-2.3283064365386963E-10</v>
      </c>
      <c r="N30" s="703">
        <v>0</v>
      </c>
      <c r="O30" s="707">
        <v>0</v>
      </c>
      <c r="Q30" s="708"/>
      <c r="S30" s="708"/>
    </row>
    <row r="31" spans="1:19" x14ac:dyDescent="0.25">
      <c r="A31" s="701" t="s">
        <v>850</v>
      </c>
      <c r="B31" s="701" t="s">
        <v>673</v>
      </c>
      <c r="C31" s="702" t="s">
        <v>856</v>
      </c>
      <c r="D31" s="703">
        <v>18214948.449999996</v>
      </c>
      <c r="E31" s="703">
        <v>0</v>
      </c>
      <c r="F31" s="704">
        <v>0</v>
      </c>
      <c r="G31" s="705">
        <f t="shared" si="1"/>
        <v>18214948.449999996</v>
      </c>
      <c r="H31" s="706">
        <v>1860</v>
      </c>
      <c r="I31" s="703">
        <v>-3774594.7999999989</v>
      </c>
      <c r="J31" s="703">
        <v>-799226.7</v>
      </c>
      <c r="K31" s="703">
        <v>0</v>
      </c>
      <c r="L31" s="707">
        <f t="shared" si="2"/>
        <v>-4573821.4999999991</v>
      </c>
      <c r="M31" s="705">
        <f t="shared" si="0"/>
        <v>13641126.949999996</v>
      </c>
      <c r="N31" s="703">
        <v>0</v>
      </c>
      <c r="O31" s="707">
        <v>0</v>
      </c>
      <c r="Q31" s="708"/>
      <c r="S31" s="708"/>
    </row>
    <row r="32" spans="1:19" x14ac:dyDescent="0.25">
      <c r="A32" s="701" t="s">
        <v>604</v>
      </c>
      <c r="B32" s="701" t="s">
        <v>242</v>
      </c>
      <c r="C32" s="702" t="s">
        <v>243</v>
      </c>
      <c r="D32" s="703">
        <v>19787395.710000005</v>
      </c>
      <c r="E32" s="703">
        <v>754937.78</v>
      </c>
      <c r="F32" s="704">
        <v>-175783.79</v>
      </c>
      <c r="G32" s="705">
        <f t="shared" si="1"/>
        <v>20366549.700000007</v>
      </c>
      <c r="H32" s="706">
        <v>1860</v>
      </c>
      <c r="I32" s="703">
        <v>-9218615.9600000009</v>
      </c>
      <c r="J32" s="703">
        <v>-1576026.6800000002</v>
      </c>
      <c r="K32" s="703">
        <v>93475.460000000021</v>
      </c>
      <c r="L32" s="707">
        <f t="shared" si="2"/>
        <v>-10701167.18</v>
      </c>
      <c r="M32" s="705">
        <f t="shared" si="0"/>
        <v>9665382.520000007</v>
      </c>
      <c r="N32" s="703">
        <v>0</v>
      </c>
      <c r="O32" s="707">
        <v>-80272.939999999988</v>
      </c>
      <c r="Q32" s="708"/>
      <c r="S32" s="708"/>
    </row>
    <row r="33" spans="1:19" x14ac:dyDescent="0.25">
      <c r="A33" s="701" t="s">
        <v>604</v>
      </c>
      <c r="B33" s="701" t="s">
        <v>857</v>
      </c>
      <c r="C33" s="702" t="s">
        <v>232</v>
      </c>
      <c r="D33" s="703">
        <v>6807434.4999999963</v>
      </c>
      <c r="E33" s="703">
        <v>68259.55</v>
      </c>
      <c r="F33" s="704">
        <v>-119532.99</v>
      </c>
      <c r="G33" s="705">
        <f t="shared" si="1"/>
        <v>6756161.0599999959</v>
      </c>
      <c r="H33" s="706">
        <v>1860</v>
      </c>
      <c r="I33" s="703">
        <v>-1823669.17</v>
      </c>
      <c r="J33" s="703">
        <v>-469017.33999999997</v>
      </c>
      <c r="K33" s="703">
        <v>65856.37</v>
      </c>
      <c r="L33" s="707">
        <f t="shared" si="2"/>
        <v>-2226830.1399999997</v>
      </c>
      <c r="M33" s="705">
        <f t="shared" si="0"/>
        <v>4529330.9199999962</v>
      </c>
      <c r="N33" s="703">
        <v>0</v>
      </c>
      <c r="O33" s="707">
        <v>-52751.44</v>
      </c>
      <c r="Q33" s="708"/>
      <c r="S33" s="708"/>
    </row>
    <row r="34" spans="1:19" x14ac:dyDescent="0.25">
      <c r="A34" s="701" t="s">
        <v>850</v>
      </c>
      <c r="B34" s="701" t="s">
        <v>858</v>
      </c>
      <c r="C34" s="702" t="s">
        <v>859</v>
      </c>
      <c r="D34" s="703">
        <v>1188963.8800000001</v>
      </c>
      <c r="E34" s="703">
        <v>1663098.72</v>
      </c>
      <c r="F34" s="704">
        <v>0</v>
      </c>
      <c r="G34" s="705">
        <f t="shared" si="1"/>
        <v>2852062.6</v>
      </c>
      <c r="H34" s="706">
        <v>1860</v>
      </c>
      <c r="I34" s="703">
        <v>-11761.300000000003</v>
      </c>
      <c r="J34" s="703">
        <v>-81715.77</v>
      </c>
      <c r="K34" s="703">
        <v>0</v>
      </c>
      <c r="L34" s="707">
        <f t="shared" si="2"/>
        <v>-93477.07</v>
      </c>
      <c r="M34" s="705">
        <f t="shared" si="0"/>
        <v>2758585.5300000003</v>
      </c>
      <c r="N34" s="703">
        <v>0</v>
      </c>
      <c r="O34" s="707">
        <v>0</v>
      </c>
      <c r="Q34" s="708"/>
      <c r="S34" s="708"/>
    </row>
    <row r="35" spans="1:19" x14ac:dyDescent="0.25">
      <c r="A35" s="701" t="s">
        <v>850</v>
      </c>
      <c r="B35" s="701" t="s">
        <v>860</v>
      </c>
      <c r="C35" s="702" t="s">
        <v>42</v>
      </c>
      <c r="D35" s="703">
        <v>7291816.6500000004</v>
      </c>
      <c r="E35" s="703">
        <v>0</v>
      </c>
      <c r="F35" s="704">
        <v>0</v>
      </c>
      <c r="G35" s="705">
        <f t="shared" si="1"/>
        <v>7291816.6500000004</v>
      </c>
      <c r="H35" s="706">
        <v>1860</v>
      </c>
      <c r="I35" s="703">
        <v>-4861211.5200000005</v>
      </c>
      <c r="J35" s="703">
        <v>-2430605.13</v>
      </c>
      <c r="K35" s="703">
        <v>0</v>
      </c>
      <c r="L35" s="707">
        <f t="shared" si="2"/>
        <v>-7291816.6500000004</v>
      </c>
      <c r="M35" s="705">
        <f t="shared" si="0"/>
        <v>0</v>
      </c>
      <c r="N35" s="703">
        <v>0</v>
      </c>
      <c r="O35" s="707">
        <v>0</v>
      </c>
      <c r="Q35" s="708"/>
      <c r="S35" s="708"/>
    </row>
    <row r="36" spans="1:19" x14ac:dyDescent="0.25">
      <c r="A36" s="701" t="s">
        <v>341</v>
      </c>
      <c r="B36" s="701" t="s">
        <v>861</v>
      </c>
      <c r="C36" s="702" t="s">
        <v>30</v>
      </c>
      <c r="D36" s="703">
        <v>1067629.4099999999</v>
      </c>
      <c r="E36" s="703">
        <v>62.86</v>
      </c>
      <c r="F36" s="704">
        <v>0</v>
      </c>
      <c r="G36" s="705">
        <f t="shared" si="1"/>
        <v>1067692.27</v>
      </c>
      <c r="H36" s="706">
        <v>1805</v>
      </c>
      <c r="I36" s="703">
        <v>0</v>
      </c>
      <c r="J36" s="703">
        <v>0</v>
      </c>
      <c r="K36" s="703">
        <v>0</v>
      </c>
      <c r="L36" s="707">
        <f t="shared" si="2"/>
        <v>0</v>
      </c>
      <c r="M36" s="705">
        <f t="shared" si="0"/>
        <v>1067692.27</v>
      </c>
      <c r="N36" s="703">
        <v>0</v>
      </c>
      <c r="O36" s="707">
        <v>0</v>
      </c>
      <c r="Q36" s="708"/>
      <c r="S36" s="708"/>
    </row>
    <row r="37" spans="1:19" x14ac:dyDescent="0.25">
      <c r="A37" s="701" t="s">
        <v>832</v>
      </c>
      <c r="B37" s="701" t="s">
        <v>862</v>
      </c>
      <c r="C37" s="702" t="s">
        <v>657</v>
      </c>
      <c r="D37" s="703">
        <v>90487.12</v>
      </c>
      <c r="E37" s="703">
        <v>0</v>
      </c>
      <c r="F37" s="704">
        <v>0</v>
      </c>
      <c r="G37" s="705">
        <f t="shared" si="1"/>
        <v>90487.12</v>
      </c>
      <c r="H37" s="706">
        <v>1609</v>
      </c>
      <c r="I37" s="703">
        <v>-23357.88</v>
      </c>
      <c r="J37" s="703"/>
      <c r="K37" s="703">
        <v>0</v>
      </c>
      <c r="L37" s="707">
        <f t="shared" si="2"/>
        <v>-23357.88</v>
      </c>
      <c r="M37" s="705">
        <f t="shared" si="0"/>
        <v>67129.239999999991</v>
      </c>
      <c r="N37" s="703">
        <v>0</v>
      </c>
      <c r="O37" s="707">
        <v>0</v>
      </c>
      <c r="Q37" s="708"/>
      <c r="S37" s="708"/>
    </row>
    <row r="38" spans="1:19" x14ac:dyDescent="0.25">
      <c r="A38" s="701" t="s">
        <v>832</v>
      </c>
      <c r="B38" s="701" t="s">
        <v>862</v>
      </c>
      <c r="C38" s="702" t="s">
        <v>657</v>
      </c>
      <c r="D38" s="703"/>
      <c r="E38" s="703"/>
      <c r="F38" s="704"/>
      <c r="G38" s="705">
        <f t="shared" si="1"/>
        <v>0</v>
      </c>
      <c r="H38" s="706">
        <v>1612</v>
      </c>
      <c r="I38" s="703">
        <v>3336.8399999999997</v>
      </c>
      <c r="J38" s="703">
        <v>-3336.8399999999997</v>
      </c>
      <c r="K38" s="703"/>
      <c r="L38" s="707">
        <f t="shared" si="2"/>
        <v>0</v>
      </c>
      <c r="M38" s="705">
        <f t="shared" si="0"/>
        <v>0</v>
      </c>
      <c r="N38" s="703"/>
      <c r="O38" s="707"/>
      <c r="Q38" s="708"/>
      <c r="S38" s="708"/>
    </row>
    <row r="39" spans="1:19" x14ac:dyDescent="0.25">
      <c r="A39" s="701" t="s">
        <v>838</v>
      </c>
      <c r="B39" s="701" t="s">
        <v>676</v>
      </c>
      <c r="C39" s="702" t="s">
        <v>659</v>
      </c>
      <c r="D39" s="703">
        <v>32026389.400000006</v>
      </c>
      <c r="E39" s="703">
        <v>876463.43</v>
      </c>
      <c r="F39" s="704">
        <v>0</v>
      </c>
      <c r="G39" s="705">
        <f t="shared" si="1"/>
        <v>32902852.830000006</v>
      </c>
      <c r="H39" s="706">
        <v>1908</v>
      </c>
      <c r="I39" s="703">
        <v>-6652396.9400000013</v>
      </c>
      <c r="J39" s="703">
        <v>-1225978.6000000001</v>
      </c>
      <c r="K39" s="703">
        <v>0</v>
      </c>
      <c r="L39" s="707">
        <f t="shared" si="2"/>
        <v>-7878375.540000001</v>
      </c>
      <c r="M39" s="705">
        <f t="shared" si="0"/>
        <v>25024477.290000007</v>
      </c>
      <c r="N39" s="703">
        <v>0</v>
      </c>
      <c r="O39" s="707">
        <v>0</v>
      </c>
      <c r="Q39" s="708"/>
      <c r="S39" s="708"/>
    </row>
    <row r="40" spans="1:19" x14ac:dyDescent="0.25">
      <c r="A40" s="701" t="s">
        <v>825</v>
      </c>
      <c r="B40" s="701" t="s">
        <v>863</v>
      </c>
      <c r="C40" s="702" t="s">
        <v>32</v>
      </c>
      <c r="D40" s="703">
        <v>0</v>
      </c>
      <c r="E40" s="703">
        <v>0</v>
      </c>
      <c r="F40" s="704">
        <v>0</v>
      </c>
      <c r="G40" s="705">
        <f t="shared" si="1"/>
        <v>0</v>
      </c>
      <c r="H40" s="706">
        <v>1908</v>
      </c>
      <c r="I40" s="703">
        <v>0</v>
      </c>
      <c r="J40" s="703">
        <v>0</v>
      </c>
      <c r="K40" s="703">
        <v>0</v>
      </c>
      <c r="L40" s="707">
        <f t="shared" si="2"/>
        <v>0</v>
      </c>
      <c r="M40" s="705">
        <f t="shared" si="0"/>
        <v>0</v>
      </c>
      <c r="N40" s="703">
        <v>0</v>
      </c>
      <c r="O40" s="707">
        <v>0</v>
      </c>
      <c r="Q40" s="708"/>
      <c r="S40" s="708"/>
    </row>
    <row r="41" spans="1:19" x14ac:dyDescent="0.25">
      <c r="A41" s="701" t="s">
        <v>864</v>
      </c>
      <c r="B41" s="701" t="s">
        <v>678</v>
      </c>
      <c r="C41" s="702" t="s">
        <v>865</v>
      </c>
      <c r="D41" s="703">
        <v>4445196.5199999986</v>
      </c>
      <c r="E41" s="703">
        <v>38400.07</v>
      </c>
      <c r="F41" s="704">
        <v>-270216.63</v>
      </c>
      <c r="G41" s="705">
        <f t="shared" si="1"/>
        <v>4213379.959999999</v>
      </c>
      <c r="H41" s="706">
        <v>1915</v>
      </c>
      <c r="I41" s="703">
        <v>-2192261.7399999988</v>
      </c>
      <c r="J41" s="703">
        <v>-431887.83</v>
      </c>
      <c r="K41" s="703">
        <v>270216.63</v>
      </c>
      <c r="L41" s="707">
        <f t="shared" si="2"/>
        <v>-2353932.939999999</v>
      </c>
      <c r="M41" s="705">
        <f t="shared" si="0"/>
        <v>1859447.02</v>
      </c>
      <c r="N41" s="703">
        <v>0</v>
      </c>
      <c r="O41" s="707">
        <v>0</v>
      </c>
      <c r="Q41" s="708"/>
      <c r="S41" s="708"/>
    </row>
    <row r="42" spans="1:19" x14ac:dyDescent="0.25">
      <c r="A42" s="701" t="s">
        <v>866</v>
      </c>
      <c r="B42" s="701" t="s">
        <v>680</v>
      </c>
      <c r="C42" s="702" t="s">
        <v>867</v>
      </c>
      <c r="D42" s="703">
        <v>4623497.5399999982</v>
      </c>
      <c r="E42" s="703">
        <v>104849.81</v>
      </c>
      <c r="F42" s="704">
        <v>-1897235.47</v>
      </c>
      <c r="G42" s="705">
        <f t="shared" si="1"/>
        <v>2831111.879999998</v>
      </c>
      <c r="H42" s="706">
        <v>1920</v>
      </c>
      <c r="I42" s="703">
        <v>-3345193.9</v>
      </c>
      <c r="J42" s="703">
        <v>-765835.86</v>
      </c>
      <c r="K42" s="703">
        <v>1897235.47</v>
      </c>
      <c r="L42" s="707">
        <f t="shared" si="2"/>
        <v>-2213794.29</v>
      </c>
      <c r="M42" s="705">
        <f t="shared" si="0"/>
        <v>617317.58999999799</v>
      </c>
      <c r="N42" s="703">
        <v>-33490.33</v>
      </c>
      <c r="O42" s="707">
        <v>-37553.58</v>
      </c>
      <c r="Q42" s="708"/>
      <c r="S42" s="708"/>
    </row>
    <row r="43" spans="1:19" x14ac:dyDescent="0.25">
      <c r="A43" s="701" t="s">
        <v>825</v>
      </c>
      <c r="B43" s="701" t="s">
        <v>868</v>
      </c>
      <c r="C43" s="702" t="s">
        <v>869</v>
      </c>
      <c r="D43" s="703">
        <v>9520.9400000000023</v>
      </c>
      <c r="E43" s="703">
        <v>0</v>
      </c>
      <c r="F43" s="704">
        <v>-9520.91</v>
      </c>
      <c r="G43" s="705">
        <f t="shared" si="1"/>
        <v>3.0000000002473826E-2</v>
      </c>
      <c r="H43" s="706">
        <v>1920</v>
      </c>
      <c r="I43" s="703">
        <v>-9520.9400000000023</v>
      </c>
      <c r="J43" s="703">
        <v>0</v>
      </c>
      <c r="K43" s="703">
        <v>9520.91</v>
      </c>
      <c r="L43" s="707">
        <f t="shared" si="2"/>
        <v>-3.0000000002473826E-2</v>
      </c>
      <c r="M43" s="705">
        <f t="shared" si="0"/>
        <v>0</v>
      </c>
      <c r="N43" s="703">
        <v>0</v>
      </c>
      <c r="O43" s="707">
        <v>0</v>
      </c>
      <c r="Q43" s="708"/>
      <c r="S43" s="708"/>
    </row>
    <row r="44" spans="1:19" x14ac:dyDescent="0.25">
      <c r="A44" s="701" t="s">
        <v>825</v>
      </c>
      <c r="B44" s="701" t="s">
        <v>870</v>
      </c>
      <c r="C44" s="702" t="s">
        <v>871</v>
      </c>
      <c r="D44" s="703">
        <v>4639352.7200000025</v>
      </c>
      <c r="E44" s="703">
        <v>67656</v>
      </c>
      <c r="F44" s="704">
        <v>-2928699.44</v>
      </c>
      <c r="G44" s="705">
        <f t="shared" si="1"/>
        <v>1778309.2800000026</v>
      </c>
      <c r="H44" s="706">
        <v>1920</v>
      </c>
      <c r="I44" s="703">
        <v>-3854448.5599999973</v>
      </c>
      <c r="J44" s="703">
        <v>-464295.63999999996</v>
      </c>
      <c r="K44" s="703">
        <v>2928699.44</v>
      </c>
      <c r="L44" s="707">
        <f t="shared" si="2"/>
        <v>-1390044.7599999974</v>
      </c>
      <c r="M44" s="705">
        <f t="shared" si="0"/>
        <v>388264.52000000514</v>
      </c>
      <c r="N44" s="703">
        <v>0</v>
      </c>
      <c r="O44" s="707">
        <v>0</v>
      </c>
      <c r="Q44" s="708"/>
      <c r="S44" s="708"/>
    </row>
    <row r="45" spans="1:19" x14ac:dyDescent="0.25">
      <c r="A45" s="701" t="s">
        <v>604</v>
      </c>
      <c r="B45" s="701" t="s">
        <v>681</v>
      </c>
      <c r="C45" s="702" t="s">
        <v>872</v>
      </c>
      <c r="D45" s="703">
        <v>7125023.6199999936</v>
      </c>
      <c r="E45" s="703">
        <v>323750</v>
      </c>
      <c r="F45" s="704">
        <v>-0.03</v>
      </c>
      <c r="G45" s="705">
        <f t="shared" si="1"/>
        <v>7448773.5899999933</v>
      </c>
      <c r="H45" s="706">
        <v>1930</v>
      </c>
      <c r="I45" s="703">
        <v>-4164954.8199999947</v>
      </c>
      <c r="J45" s="703">
        <v>-508563.79</v>
      </c>
      <c r="K45" s="703">
        <v>0.03</v>
      </c>
      <c r="L45" s="707">
        <f t="shared" si="2"/>
        <v>-4673518.5799999945</v>
      </c>
      <c r="M45" s="705">
        <f t="shared" si="0"/>
        <v>2775255.0099999988</v>
      </c>
      <c r="N45" s="703">
        <v>0</v>
      </c>
      <c r="O45" s="707">
        <v>0</v>
      </c>
      <c r="Q45" s="708"/>
      <c r="S45" s="708"/>
    </row>
    <row r="46" spans="1:19" x14ac:dyDescent="0.25">
      <c r="A46" s="701" t="s">
        <v>873</v>
      </c>
      <c r="B46" s="701" t="s">
        <v>874</v>
      </c>
      <c r="C46" s="702" t="s">
        <v>875</v>
      </c>
      <c r="D46" s="703">
        <v>2659799.98</v>
      </c>
      <c r="E46" s="703">
        <v>2941.18</v>
      </c>
      <c r="F46" s="704">
        <v>-0.11</v>
      </c>
      <c r="G46" s="705">
        <f t="shared" si="1"/>
        <v>2662741.0500000003</v>
      </c>
      <c r="H46" s="706">
        <v>1930</v>
      </c>
      <c r="I46" s="703">
        <v>-2037035.4500000004</v>
      </c>
      <c r="J46" s="703">
        <v>-147183.38999999998</v>
      </c>
      <c r="K46" s="703">
        <v>0.11</v>
      </c>
      <c r="L46" s="707">
        <f t="shared" si="2"/>
        <v>-2184218.7300000004</v>
      </c>
      <c r="M46" s="705">
        <f t="shared" si="0"/>
        <v>478522.31999999983</v>
      </c>
      <c r="N46" s="703">
        <v>0</v>
      </c>
      <c r="O46" s="707">
        <v>0</v>
      </c>
      <c r="Q46" s="708"/>
      <c r="S46" s="708"/>
    </row>
    <row r="47" spans="1:19" x14ac:dyDescent="0.25">
      <c r="A47" s="701" t="s">
        <v>825</v>
      </c>
      <c r="B47" s="701" t="s">
        <v>876</v>
      </c>
      <c r="C47" s="702" t="s">
        <v>877</v>
      </c>
      <c r="D47" s="703">
        <v>292953.64999999997</v>
      </c>
      <c r="E47" s="703">
        <v>0</v>
      </c>
      <c r="F47" s="704">
        <v>0</v>
      </c>
      <c r="G47" s="705">
        <f t="shared" si="1"/>
        <v>292953.64999999997</v>
      </c>
      <c r="H47" s="706">
        <v>1930</v>
      </c>
      <c r="I47" s="703">
        <v>-200059.80000000005</v>
      </c>
      <c r="J47" s="703">
        <v>-38038.17</v>
      </c>
      <c r="K47" s="703">
        <v>0</v>
      </c>
      <c r="L47" s="707">
        <f t="shared" si="2"/>
        <v>-238097.97000000003</v>
      </c>
      <c r="M47" s="705">
        <f t="shared" si="0"/>
        <v>54855.679999999935</v>
      </c>
      <c r="N47" s="703">
        <v>0</v>
      </c>
      <c r="O47" s="707">
        <v>0</v>
      </c>
      <c r="Q47" s="708"/>
      <c r="S47" s="708"/>
    </row>
    <row r="48" spans="1:19" x14ac:dyDescent="0.25">
      <c r="A48" s="701" t="s">
        <v>864</v>
      </c>
      <c r="B48" s="701" t="s">
        <v>682</v>
      </c>
      <c r="C48" s="702" t="s">
        <v>49</v>
      </c>
      <c r="D48" s="703">
        <v>587343.67999999993</v>
      </c>
      <c r="E48" s="703">
        <v>0</v>
      </c>
      <c r="F48" s="704">
        <v>0</v>
      </c>
      <c r="G48" s="705">
        <f t="shared" si="1"/>
        <v>587343.67999999993</v>
      </c>
      <c r="H48" s="706">
        <v>1935</v>
      </c>
      <c r="I48" s="703">
        <v>-312247.7900000001</v>
      </c>
      <c r="J48" s="703">
        <v>-64034.33</v>
      </c>
      <c r="K48" s="703">
        <v>0</v>
      </c>
      <c r="L48" s="707">
        <f t="shared" si="2"/>
        <v>-376282.12000000011</v>
      </c>
      <c r="M48" s="705">
        <f t="shared" si="0"/>
        <v>211061.55999999982</v>
      </c>
      <c r="N48" s="703">
        <v>0</v>
      </c>
      <c r="O48" s="707">
        <v>0</v>
      </c>
      <c r="Q48" s="708"/>
      <c r="S48" s="708"/>
    </row>
    <row r="49" spans="1:19" x14ac:dyDescent="0.25">
      <c r="A49" s="701" t="s">
        <v>864</v>
      </c>
      <c r="B49" s="701" t="s">
        <v>683</v>
      </c>
      <c r="C49" s="702" t="s">
        <v>878</v>
      </c>
      <c r="D49" s="703">
        <v>4574697.0400000047</v>
      </c>
      <c r="E49" s="703">
        <v>212973.84999999998</v>
      </c>
      <c r="F49" s="704">
        <v>-531380.28</v>
      </c>
      <c r="G49" s="705">
        <f t="shared" si="1"/>
        <v>4256290.6100000041</v>
      </c>
      <c r="H49" s="706">
        <v>1940</v>
      </c>
      <c r="I49" s="703">
        <v>-2291919.2299999995</v>
      </c>
      <c r="J49" s="703">
        <v>-425997.87</v>
      </c>
      <c r="K49" s="703">
        <v>531380.28</v>
      </c>
      <c r="L49" s="707">
        <f t="shared" si="2"/>
        <v>-2186536.8199999994</v>
      </c>
      <c r="M49" s="705">
        <f t="shared" si="0"/>
        <v>2069753.7900000047</v>
      </c>
      <c r="N49" s="703">
        <v>0</v>
      </c>
      <c r="O49" s="707">
        <v>0</v>
      </c>
      <c r="Q49" s="708"/>
      <c r="S49" s="708"/>
    </row>
    <row r="50" spans="1:19" x14ac:dyDescent="0.25">
      <c r="A50" s="701" t="s">
        <v>864</v>
      </c>
      <c r="B50" s="701" t="s">
        <v>879</v>
      </c>
      <c r="C50" s="702" t="s">
        <v>880</v>
      </c>
      <c r="D50" s="703">
        <v>1353644.719</v>
      </c>
      <c r="E50" s="703">
        <v>78267.03</v>
      </c>
      <c r="F50" s="704">
        <v>-212152.69</v>
      </c>
      <c r="G50" s="705">
        <f t="shared" si="1"/>
        <v>1219759.0590000001</v>
      </c>
      <c r="H50" s="706">
        <v>1945</v>
      </c>
      <c r="I50" s="703">
        <v>-673449.47999999975</v>
      </c>
      <c r="J50" s="703">
        <v>-108152.2</v>
      </c>
      <c r="K50" s="703">
        <v>212152.69</v>
      </c>
      <c r="L50" s="707">
        <f t="shared" si="2"/>
        <v>-569448.98999999976</v>
      </c>
      <c r="M50" s="705">
        <f t="shared" si="0"/>
        <v>650310.06900000037</v>
      </c>
      <c r="N50" s="703">
        <v>0</v>
      </c>
      <c r="O50" s="707">
        <v>0</v>
      </c>
      <c r="Q50" s="708"/>
      <c r="S50" s="708"/>
    </row>
    <row r="51" spans="1:19" x14ac:dyDescent="0.25">
      <c r="A51" s="701" t="s">
        <v>864</v>
      </c>
      <c r="B51" s="701" t="s">
        <v>750</v>
      </c>
      <c r="C51" s="702" t="s">
        <v>52</v>
      </c>
      <c r="D51" s="703">
        <v>35360.079999999994</v>
      </c>
      <c r="E51" s="703">
        <v>0</v>
      </c>
      <c r="F51" s="704">
        <v>0</v>
      </c>
      <c r="G51" s="705">
        <f t="shared" si="1"/>
        <v>35360.079999999994</v>
      </c>
      <c r="H51" s="706">
        <v>1945</v>
      </c>
      <c r="I51" s="703">
        <v>-35360.079999999994</v>
      </c>
      <c r="J51" s="703">
        <v>0</v>
      </c>
      <c r="K51" s="703">
        <v>0</v>
      </c>
      <c r="L51" s="707">
        <f t="shared" si="2"/>
        <v>-35360.079999999994</v>
      </c>
      <c r="M51" s="705">
        <f t="shared" si="0"/>
        <v>0</v>
      </c>
      <c r="N51" s="703">
        <v>0</v>
      </c>
      <c r="O51" s="707">
        <v>0</v>
      </c>
      <c r="Q51" s="708"/>
      <c r="S51" s="708"/>
    </row>
    <row r="52" spans="1:19" x14ac:dyDescent="0.25">
      <c r="A52" s="701" t="s">
        <v>864</v>
      </c>
      <c r="B52" s="701" t="s">
        <v>685</v>
      </c>
      <c r="C52" s="702" t="s">
        <v>53</v>
      </c>
      <c r="D52" s="703">
        <v>1902243.3800000008</v>
      </c>
      <c r="E52" s="703">
        <v>0</v>
      </c>
      <c r="F52" s="704">
        <v>0</v>
      </c>
      <c r="G52" s="705">
        <f t="shared" si="1"/>
        <v>1902243.3800000008</v>
      </c>
      <c r="H52" s="706">
        <v>1955</v>
      </c>
      <c r="I52" s="703">
        <v>-1254522.820000001</v>
      </c>
      <c r="J52" s="703">
        <v>-139212.5</v>
      </c>
      <c r="K52" s="703">
        <v>0</v>
      </c>
      <c r="L52" s="707">
        <f t="shared" si="2"/>
        <v>-1393735.320000001</v>
      </c>
      <c r="M52" s="705">
        <f t="shared" si="0"/>
        <v>508508.05999999982</v>
      </c>
      <c r="N52" s="703">
        <v>0</v>
      </c>
      <c r="O52" s="707">
        <v>0</v>
      </c>
      <c r="Q52" s="708"/>
      <c r="S52" s="708"/>
    </row>
    <row r="53" spans="1:19" x14ac:dyDescent="0.25">
      <c r="A53" s="701" t="s">
        <v>873</v>
      </c>
      <c r="B53" s="701" t="s">
        <v>881</v>
      </c>
      <c r="C53" s="702" t="s">
        <v>882</v>
      </c>
      <c r="D53" s="703">
        <v>312338.08</v>
      </c>
      <c r="E53" s="703">
        <v>0</v>
      </c>
      <c r="F53" s="704">
        <v>0</v>
      </c>
      <c r="G53" s="705">
        <f t="shared" si="1"/>
        <v>312338.08</v>
      </c>
      <c r="H53" s="706">
        <v>1970</v>
      </c>
      <c r="I53" s="703">
        <v>-306837.02</v>
      </c>
      <c r="J53" s="703">
        <v>-5501.06</v>
      </c>
      <c r="K53" s="703">
        <v>0</v>
      </c>
      <c r="L53" s="707">
        <f t="shared" si="2"/>
        <v>-312338.08</v>
      </c>
      <c r="M53" s="705">
        <f t="shared" si="0"/>
        <v>0</v>
      </c>
      <c r="N53" s="703">
        <v>0</v>
      </c>
      <c r="O53" s="707">
        <v>0</v>
      </c>
      <c r="Q53" s="708"/>
      <c r="S53" s="708"/>
    </row>
    <row r="54" spans="1:19" x14ac:dyDescent="0.25">
      <c r="A54" s="701" t="s">
        <v>883</v>
      </c>
      <c r="B54" s="701" t="s">
        <v>884</v>
      </c>
      <c r="C54" s="702" t="s">
        <v>885</v>
      </c>
      <c r="D54" s="703">
        <v>0</v>
      </c>
      <c r="E54" s="703">
        <v>0</v>
      </c>
      <c r="F54" s="704">
        <v>0</v>
      </c>
      <c r="G54" s="705">
        <f t="shared" si="1"/>
        <v>0</v>
      </c>
      <c r="H54" s="706">
        <v>1960</v>
      </c>
      <c r="I54" s="703">
        <v>0</v>
      </c>
      <c r="J54" s="703">
        <v>0</v>
      </c>
      <c r="K54" s="703">
        <v>0</v>
      </c>
      <c r="L54" s="707">
        <f t="shared" si="2"/>
        <v>0</v>
      </c>
      <c r="M54" s="705">
        <f t="shared" si="0"/>
        <v>0</v>
      </c>
      <c r="N54" s="703">
        <v>0</v>
      </c>
      <c r="O54" s="707">
        <v>0</v>
      </c>
      <c r="Q54" s="708"/>
      <c r="S54" s="708"/>
    </row>
    <row r="55" spans="1:19" x14ac:dyDescent="0.25">
      <c r="A55" s="701" t="s">
        <v>883</v>
      </c>
      <c r="B55" s="701" t="s">
        <v>886</v>
      </c>
      <c r="C55" s="702" t="s">
        <v>887</v>
      </c>
      <c r="D55" s="703">
        <v>0</v>
      </c>
      <c r="E55" s="703">
        <v>0</v>
      </c>
      <c r="F55" s="704">
        <v>0</v>
      </c>
      <c r="G55" s="705">
        <f t="shared" si="1"/>
        <v>0</v>
      </c>
      <c r="H55" s="706">
        <v>1960</v>
      </c>
      <c r="I55" s="703">
        <v>0</v>
      </c>
      <c r="J55" s="703">
        <v>0</v>
      </c>
      <c r="K55" s="703">
        <v>0</v>
      </c>
      <c r="L55" s="707">
        <f t="shared" si="2"/>
        <v>0</v>
      </c>
      <c r="M55" s="705">
        <f t="shared" si="0"/>
        <v>0</v>
      </c>
      <c r="N55" s="703">
        <v>0</v>
      </c>
      <c r="O55" s="707">
        <v>0</v>
      </c>
      <c r="Q55" s="708"/>
      <c r="S55" s="708"/>
    </row>
    <row r="56" spans="1:19" x14ac:dyDescent="0.25">
      <c r="A56" s="701" t="s">
        <v>604</v>
      </c>
      <c r="B56" s="701" t="s">
        <v>888</v>
      </c>
      <c r="C56" s="702" t="s">
        <v>889</v>
      </c>
      <c r="D56" s="703">
        <v>300312.95000000007</v>
      </c>
      <c r="E56" s="703">
        <v>0</v>
      </c>
      <c r="F56" s="704">
        <v>0</v>
      </c>
      <c r="G56" s="705">
        <f t="shared" si="1"/>
        <v>300312.95000000007</v>
      </c>
      <c r="H56" s="706">
        <v>1980</v>
      </c>
      <c r="I56" s="703">
        <v>-158119.29000000004</v>
      </c>
      <c r="J56" s="703">
        <v>-22969.03</v>
      </c>
      <c r="K56" s="703">
        <v>0</v>
      </c>
      <c r="L56" s="707">
        <f t="shared" si="2"/>
        <v>-181088.32000000004</v>
      </c>
      <c r="M56" s="705">
        <f t="shared" si="0"/>
        <v>119224.63000000003</v>
      </c>
      <c r="N56" s="703">
        <v>0</v>
      </c>
      <c r="O56" s="707">
        <v>0</v>
      </c>
      <c r="Q56" s="708"/>
      <c r="S56" s="708"/>
    </row>
    <row r="57" spans="1:19" x14ac:dyDescent="0.25">
      <c r="A57" s="701" t="s">
        <v>604</v>
      </c>
      <c r="B57" s="701" t="s">
        <v>890</v>
      </c>
      <c r="C57" s="702" t="s">
        <v>891</v>
      </c>
      <c r="D57" s="703">
        <v>689392.89000000013</v>
      </c>
      <c r="E57" s="703">
        <v>0</v>
      </c>
      <c r="F57" s="704">
        <v>0</v>
      </c>
      <c r="G57" s="705">
        <f t="shared" si="1"/>
        <v>689392.89000000013</v>
      </c>
      <c r="H57" s="706">
        <v>1980</v>
      </c>
      <c r="I57" s="703">
        <v>-389065.29000000004</v>
      </c>
      <c r="J57" s="703">
        <v>-50294.720000000001</v>
      </c>
      <c r="K57" s="703">
        <v>0</v>
      </c>
      <c r="L57" s="707">
        <f t="shared" si="2"/>
        <v>-439360.01</v>
      </c>
      <c r="M57" s="705">
        <f t="shared" si="0"/>
        <v>250032.88000000012</v>
      </c>
      <c r="N57" s="703">
        <v>0</v>
      </c>
      <c r="O57" s="707">
        <v>0</v>
      </c>
      <c r="Q57" s="708"/>
      <c r="S57" s="708"/>
    </row>
    <row r="58" spans="1:19" x14ac:dyDescent="0.25">
      <c r="A58" s="701" t="s">
        <v>873</v>
      </c>
      <c r="B58" s="701" t="s">
        <v>892</v>
      </c>
      <c r="C58" s="702" t="s">
        <v>893</v>
      </c>
      <c r="D58" s="703">
        <v>0</v>
      </c>
      <c r="E58" s="703">
        <v>0</v>
      </c>
      <c r="F58" s="704">
        <v>0</v>
      </c>
      <c r="G58" s="705">
        <f t="shared" si="1"/>
        <v>0</v>
      </c>
      <c r="H58" s="706">
        <v>1985</v>
      </c>
      <c r="I58" s="703">
        <v>0</v>
      </c>
      <c r="J58" s="703">
        <v>0</v>
      </c>
      <c r="K58" s="703">
        <v>0</v>
      </c>
      <c r="L58" s="707">
        <f t="shared" si="2"/>
        <v>0</v>
      </c>
      <c r="M58" s="705">
        <f t="shared" si="0"/>
        <v>0</v>
      </c>
      <c r="N58" s="703">
        <v>0</v>
      </c>
      <c r="O58" s="707">
        <v>0</v>
      </c>
      <c r="Q58" s="708"/>
      <c r="S58" s="708"/>
    </row>
    <row r="59" spans="1:19" x14ac:dyDescent="0.25">
      <c r="A59" s="701">
        <v>25</v>
      </c>
      <c r="B59" s="701" t="s">
        <v>752</v>
      </c>
      <c r="C59" s="702" t="s">
        <v>894</v>
      </c>
      <c r="D59" s="703">
        <v>-34329664.159999974</v>
      </c>
      <c r="E59" s="703">
        <v>0</v>
      </c>
      <c r="F59" s="704">
        <v>0</v>
      </c>
      <c r="G59" s="705">
        <f t="shared" si="1"/>
        <v>-34329664.159999974</v>
      </c>
      <c r="H59" s="706">
        <v>1995</v>
      </c>
      <c r="I59" s="703">
        <v>9623894.9900000002</v>
      </c>
      <c r="J59" s="703">
        <v>1607579.8800000001</v>
      </c>
      <c r="K59" s="703">
        <v>0</v>
      </c>
      <c r="L59" s="707">
        <f t="shared" si="2"/>
        <v>11231474.870000001</v>
      </c>
      <c r="M59" s="705">
        <f t="shared" si="0"/>
        <v>-23098189.289999973</v>
      </c>
      <c r="N59" s="703">
        <v>0</v>
      </c>
      <c r="O59" s="707">
        <v>0</v>
      </c>
      <c r="Q59" s="708"/>
      <c r="S59" s="708"/>
    </row>
    <row r="60" spans="1:19" x14ac:dyDescent="0.25">
      <c r="A60" s="701">
        <v>25</v>
      </c>
      <c r="B60" s="701" t="s">
        <v>755</v>
      </c>
      <c r="C60" s="702" t="s">
        <v>895</v>
      </c>
      <c r="D60" s="703">
        <v>7956729.5200000005</v>
      </c>
      <c r="E60" s="703">
        <v>0</v>
      </c>
      <c r="F60" s="704">
        <v>0</v>
      </c>
      <c r="G60" s="705">
        <f t="shared" si="1"/>
        <v>7956729.5200000005</v>
      </c>
      <c r="H60" s="706">
        <v>1609</v>
      </c>
      <c r="I60" s="703">
        <v>-2218632.9000000004</v>
      </c>
      <c r="J60" s="703">
        <v>-357386.88</v>
      </c>
      <c r="K60" s="703">
        <v>0</v>
      </c>
      <c r="L60" s="707">
        <f t="shared" si="2"/>
        <v>-2576019.7800000003</v>
      </c>
      <c r="M60" s="705">
        <f t="shared" si="0"/>
        <v>5380709.7400000002</v>
      </c>
      <c r="N60" s="703">
        <v>0</v>
      </c>
      <c r="O60" s="707">
        <v>0</v>
      </c>
      <c r="Q60" s="708"/>
      <c r="S60" s="708"/>
    </row>
    <row r="61" spans="1:19" x14ac:dyDescent="0.25">
      <c r="A61" s="701"/>
      <c r="B61" s="701" t="s">
        <v>896</v>
      </c>
      <c r="C61" s="702" t="s">
        <v>68</v>
      </c>
      <c r="D61" s="703">
        <v>5372396.3700000001</v>
      </c>
      <c r="E61" s="703"/>
      <c r="F61" s="704">
        <v>0</v>
      </c>
      <c r="G61" s="705">
        <f t="shared" si="1"/>
        <v>5372396.3700000001</v>
      </c>
      <c r="H61" s="706">
        <v>2050</v>
      </c>
      <c r="I61" s="703">
        <v>0</v>
      </c>
      <c r="J61" s="703">
        <v>0</v>
      </c>
      <c r="K61" s="703">
        <v>0</v>
      </c>
      <c r="L61" s="707">
        <f t="shared" si="2"/>
        <v>0</v>
      </c>
      <c r="M61" s="705">
        <f t="shared" si="0"/>
        <v>5372396.3700000001</v>
      </c>
      <c r="N61" s="703">
        <v>0</v>
      </c>
      <c r="O61" s="707">
        <v>0</v>
      </c>
      <c r="Q61" s="708">
        <v>0</v>
      </c>
      <c r="S61" s="708"/>
    </row>
    <row r="62" spans="1:19" x14ac:dyDescent="0.25">
      <c r="A62" s="689"/>
      <c r="B62" s="689"/>
      <c r="C62" s="709" t="s">
        <v>81</v>
      </c>
      <c r="D62" s="710">
        <f>SUM(D10:D61)</f>
        <v>565610235.1389997</v>
      </c>
      <c r="E62" s="710">
        <f>SUM(E10:E61)</f>
        <v>47763119.600000009</v>
      </c>
      <c r="F62" s="710">
        <f>SUM(F10:F61)</f>
        <v>-8331454.3900000025</v>
      </c>
      <c r="G62" s="710">
        <f>SUM(G10:G61)</f>
        <v>605041900.34899974</v>
      </c>
      <c r="H62" s="696"/>
      <c r="I62" s="710">
        <f>SUM(I10:I61)</f>
        <v>-105030719.43999992</v>
      </c>
      <c r="J62" s="710">
        <f>SUM(J10:J61)</f>
        <v>-22099524.089999996</v>
      </c>
      <c r="K62" s="710">
        <f>SUM(K10:K61)</f>
        <v>6426543.3600000013</v>
      </c>
      <c r="L62" s="710">
        <f>SUM(L10:L61)</f>
        <v>-120703700.16999987</v>
      </c>
      <c r="M62" s="710">
        <f>SUM(M10:M61)</f>
        <v>484338200.17899978</v>
      </c>
      <c r="N62" s="710">
        <v>598092.2300000001</v>
      </c>
      <c r="O62" s="710">
        <v>-1233481.5399999996</v>
      </c>
      <c r="Q62" s="708"/>
    </row>
    <row r="63" spans="1:19" x14ac:dyDescent="0.25">
      <c r="A63" s="701"/>
      <c r="B63" s="701">
        <v>2055</v>
      </c>
      <c r="C63" s="702" t="s">
        <v>897</v>
      </c>
      <c r="D63" s="703">
        <v>4715879.3799999878</v>
      </c>
      <c r="E63" s="703">
        <v>6092784.2799999993</v>
      </c>
      <c r="F63" s="703"/>
      <c r="G63" s="705">
        <f t="shared" si="1"/>
        <v>10808663.659999987</v>
      </c>
      <c r="H63" s="706">
        <v>2055</v>
      </c>
      <c r="I63" s="703">
        <v>0</v>
      </c>
      <c r="J63" s="703">
        <v>0</v>
      </c>
      <c r="K63" s="703">
        <v>0</v>
      </c>
      <c r="L63" s="707">
        <f t="shared" si="2"/>
        <v>0</v>
      </c>
      <c r="M63" s="705">
        <f>+G63+L63</f>
        <v>10808663.659999987</v>
      </c>
      <c r="N63" s="703">
        <v>0</v>
      </c>
      <c r="O63" s="707">
        <v>0</v>
      </c>
      <c r="Q63" s="708">
        <v>4715879.3799999915</v>
      </c>
      <c r="S63" s="708"/>
    </row>
    <row r="64" spans="1:19" x14ac:dyDescent="0.25">
      <c r="A64" s="701"/>
      <c r="B64" s="701">
        <v>2055</v>
      </c>
      <c r="C64" s="702" t="s">
        <v>1106</v>
      </c>
      <c r="D64" s="703">
        <v>146823.54000000004</v>
      </c>
      <c r="E64" s="703">
        <v>4485127.47</v>
      </c>
      <c r="F64" s="703"/>
      <c r="G64" s="705">
        <f t="shared" si="1"/>
        <v>4631951.01</v>
      </c>
      <c r="H64" s="706">
        <v>2055</v>
      </c>
      <c r="I64" s="703">
        <v>0</v>
      </c>
      <c r="J64" s="703">
        <v>0</v>
      </c>
      <c r="K64" s="703">
        <v>0</v>
      </c>
      <c r="L64" s="707">
        <f t="shared" si="2"/>
        <v>0</v>
      </c>
      <c r="M64" s="705">
        <f>+G64+L64</f>
        <v>4631951.01</v>
      </c>
      <c r="N64" s="703">
        <v>0</v>
      </c>
      <c r="O64" s="707">
        <v>0</v>
      </c>
      <c r="Q64" s="708">
        <v>146823.54</v>
      </c>
      <c r="S64" s="708"/>
    </row>
    <row r="65" spans="1:19" x14ac:dyDescent="0.25">
      <c r="A65" s="701"/>
      <c r="B65" s="701">
        <v>2055</v>
      </c>
      <c r="C65" s="702" t="s">
        <v>899</v>
      </c>
      <c r="D65" s="703">
        <v>-5372396.3700000001</v>
      </c>
      <c r="E65" s="703"/>
      <c r="F65" s="703"/>
      <c r="G65" s="705">
        <f t="shared" si="1"/>
        <v>-5372396.3700000001</v>
      </c>
      <c r="H65" s="706">
        <v>2055</v>
      </c>
      <c r="I65" s="703">
        <v>0</v>
      </c>
      <c r="J65" s="703">
        <v>0</v>
      </c>
      <c r="K65" s="703">
        <v>0</v>
      </c>
      <c r="L65" s="707">
        <f t="shared" si="2"/>
        <v>0</v>
      </c>
      <c r="M65" s="705">
        <f>+G65+L65</f>
        <v>-5372396.3700000001</v>
      </c>
      <c r="N65" s="703">
        <v>0</v>
      </c>
      <c r="O65" s="707">
        <v>0</v>
      </c>
      <c r="Q65" s="708">
        <v>0</v>
      </c>
      <c r="S65" s="708"/>
    </row>
    <row r="66" spans="1:19" x14ac:dyDescent="0.25">
      <c r="A66" s="689"/>
      <c r="B66" s="689"/>
      <c r="C66" s="711" t="s">
        <v>900</v>
      </c>
      <c r="D66" s="712">
        <f t="shared" ref="D66:F66" si="3">SUM(D62:D65)</f>
        <v>565100541.68899965</v>
      </c>
      <c r="E66" s="712">
        <f t="shared" si="3"/>
        <v>58341031.350000009</v>
      </c>
      <c r="F66" s="712">
        <f t="shared" si="3"/>
        <v>-8331454.3900000025</v>
      </c>
      <c r="G66" s="712">
        <f>SUM(G62:G65)</f>
        <v>615110118.64899969</v>
      </c>
      <c r="H66" s="696"/>
      <c r="I66" s="712">
        <f t="shared" ref="I66:K66" si="4">SUM(I62:I65)</f>
        <v>-105030719.43999992</v>
      </c>
      <c r="J66" s="712">
        <f t="shared" si="4"/>
        <v>-22099524.089999996</v>
      </c>
      <c r="K66" s="712">
        <f t="shared" si="4"/>
        <v>6426543.3600000013</v>
      </c>
      <c r="L66" s="712">
        <f>SUM(L62:L65)</f>
        <v>-120703700.16999987</v>
      </c>
      <c r="M66" s="712">
        <f>SUM(M62:M65)</f>
        <v>494406418.47899973</v>
      </c>
      <c r="N66" s="712">
        <v>598092.2300000001</v>
      </c>
      <c r="O66" s="712">
        <v>-1233481.5399999996</v>
      </c>
      <c r="Q66" s="708"/>
      <c r="R66" s="708"/>
    </row>
    <row r="67" spans="1:19" x14ac:dyDescent="0.25">
      <c r="A67" s="689"/>
      <c r="B67" s="689"/>
      <c r="C67" s="713" t="s">
        <v>511</v>
      </c>
      <c r="D67" s="714"/>
      <c r="E67" s="714"/>
      <c r="F67" s="714"/>
      <c r="G67" s="714"/>
      <c r="H67" s="696"/>
      <c r="I67" s="714"/>
      <c r="J67" s="714"/>
      <c r="K67" s="714"/>
      <c r="L67" s="714"/>
      <c r="M67" s="714"/>
      <c r="N67" s="714"/>
      <c r="O67" s="714"/>
      <c r="Q67" s="708"/>
    </row>
    <row r="68" spans="1:19" x14ac:dyDescent="0.25">
      <c r="A68" s="701">
        <v>25</v>
      </c>
      <c r="B68" s="701" t="s">
        <v>901</v>
      </c>
      <c r="C68" s="702" t="s">
        <v>902</v>
      </c>
      <c r="D68" s="703">
        <v>18541847.300000001</v>
      </c>
      <c r="E68" s="703">
        <v>0</v>
      </c>
      <c r="F68" s="703">
        <v>0</v>
      </c>
      <c r="G68" s="705">
        <f t="shared" ref="G68:G70" si="5">+D68+E68+F68</f>
        <v>18541847.300000001</v>
      </c>
      <c r="H68" s="706">
        <v>1609</v>
      </c>
      <c r="I68" s="703">
        <v>-3238079.72</v>
      </c>
      <c r="J68" s="703">
        <v>-1013479.68</v>
      </c>
      <c r="K68" s="703">
        <v>0</v>
      </c>
      <c r="L68" s="707">
        <f t="shared" ref="L68:L70" si="6">+I68+J68+K68</f>
        <v>-4251559.4000000004</v>
      </c>
      <c r="M68" s="705">
        <f>+G68+L68</f>
        <v>14290287.9</v>
      </c>
      <c r="N68" s="703">
        <v>0</v>
      </c>
      <c r="O68" s="707">
        <v>0</v>
      </c>
      <c r="Q68" s="708"/>
      <c r="S68" s="708"/>
    </row>
    <row r="69" spans="1:19" x14ac:dyDescent="0.25">
      <c r="A69" s="701" t="s">
        <v>866</v>
      </c>
      <c r="B69" s="701" t="s">
        <v>903</v>
      </c>
      <c r="C69" s="702" t="s">
        <v>904</v>
      </c>
      <c r="D69" s="703">
        <v>7160519.6600000011</v>
      </c>
      <c r="E69" s="703">
        <v>767454.09</v>
      </c>
      <c r="F69" s="703">
        <v>0</v>
      </c>
      <c r="G69" s="705">
        <f t="shared" si="5"/>
        <v>7927973.7500000009</v>
      </c>
      <c r="H69" s="706">
        <v>1611</v>
      </c>
      <c r="I69" s="703">
        <v>-5890103.3899999959</v>
      </c>
      <c r="J69" s="703">
        <v>-795080.67999999993</v>
      </c>
      <c r="K69" s="703">
        <v>0</v>
      </c>
      <c r="L69" s="707">
        <f t="shared" si="6"/>
        <v>-6685184.0699999956</v>
      </c>
      <c r="M69" s="705">
        <f>+G69+L69</f>
        <v>1242789.6800000053</v>
      </c>
      <c r="N69" s="703">
        <v>0</v>
      </c>
      <c r="O69" s="707">
        <v>0</v>
      </c>
      <c r="Q69" s="708"/>
      <c r="S69" s="708"/>
    </row>
    <row r="70" spans="1:19" x14ac:dyDescent="0.25">
      <c r="A70" s="701" t="s">
        <v>825</v>
      </c>
      <c r="B70" s="701" t="s">
        <v>905</v>
      </c>
      <c r="C70" s="702" t="s">
        <v>906</v>
      </c>
      <c r="D70" s="703">
        <v>8960299.3999999985</v>
      </c>
      <c r="E70" s="703">
        <v>119781.82</v>
      </c>
      <c r="F70" s="703">
        <v>0</v>
      </c>
      <c r="G70" s="705">
        <f t="shared" si="5"/>
        <v>9080081.2199999988</v>
      </c>
      <c r="H70" s="706">
        <v>1611</v>
      </c>
      <c r="I70" s="703">
        <v>-5613084.1699999999</v>
      </c>
      <c r="J70" s="703">
        <v>-1351644.48</v>
      </c>
      <c r="K70" s="703">
        <v>0</v>
      </c>
      <c r="L70" s="707">
        <f t="shared" si="6"/>
        <v>-6964728.6500000004</v>
      </c>
      <c r="M70" s="705">
        <f>+G70+L70</f>
        <v>2115352.5699999984</v>
      </c>
      <c r="N70" s="703">
        <v>0</v>
      </c>
      <c r="O70" s="707">
        <v>0</v>
      </c>
      <c r="Q70" s="708"/>
      <c r="S70" s="708"/>
    </row>
    <row r="71" spans="1:19" x14ac:dyDescent="0.25">
      <c r="A71" s="689"/>
      <c r="B71" s="689"/>
      <c r="C71" s="711" t="s">
        <v>907</v>
      </c>
      <c r="D71" s="712">
        <f t="shared" ref="D71:F71" si="7">SUM(D68:D70)</f>
        <v>34662666.359999999</v>
      </c>
      <c r="E71" s="712">
        <f t="shared" si="7"/>
        <v>887235.90999999992</v>
      </c>
      <c r="F71" s="712">
        <f t="shared" si="7"/>
        <v>0</v>
      </c>
      <c r="G71" s="712">
        <f>SUM(G68:G70)</f>
        <v>35549902.269999996</v>
      </c>
      <c r="H71" s="696"/>
      <c r="I71" s="712">
        <f t="shared" ref="I71:K71" si="8">SUM(I68:I70)</f>
        <v>-14741267.279999996</v>
      </c>
      <c r="J71" s="712">
        <f t="shared" si="8"/>
        <v>-3160204.84</v>
      </c>
      <c r="K71" s="712">
        <f t="shared" si="8"/>
        <v>0</v>
      </c>
      <c r="L71" s="712">
        <f>SUM(L68:L70)</f>
        <v>-17901472.119999997</v>
      </c>
      <c r="M71" s="712">
        <f>SUM(M68:M70)</f>
        <v>17648430.150000006</v>
      </c>
      <c r="N71" s="712">
        <v>0</v>
      </c>
      <c r="O71" s="712">
        <v>0</v>
      </c>
      <c r="Q71" s="708"/>
    </row>
    <row r="72" spans="1:19" x14ac:dyDescent="0.25">
      <c r="A72" s="689"/>
      <c r="B72" s="689"/>
      <c r="C72" s="713" t="s">
        <v>908</v>
      </c>
      <c r="D72" s="714"/>
      <c r="E72" s="714"/>
      <c r="F72" s="714"/>
      <c r="G72" s="714"/>
      <c r="H72" s="696"/>
      <c r="I72" s="714"/>
      <c r="J72" s="714"/>
      <c r="K72" s="714"/>
      <c r="L72" s="714"/>
      <c r="M72" s="714"/>
      <c r="N72" s="714"/>
      <c r="O72" s="714"/>
      <c r="Q72" s="708"/>
    </row>
    <row r="73" spans="1:19" x14ac:dyDescent="0.25">
      <c r="A73" s="701" t="s">
        <v>866</v>
      </c>
      <c r="B73" s="701" t="s">
        <v>757</v>
      </c>
      <c r="C73" s="702" t="s">
        <v>909</v>
      </c>
      <c r="D73" s="703">
        <v>1283363.3700000001</v>
      </c>
      <c r="E73" s="703">
        <v>0</v>
      </c>
      <c r="F73" s="703">
        <v>0</v>
      </c>
      <c r="G73" s="705">
        <f t="shared" ref="G73" si="9">+D73+E73+F73</f>
        <v>1283363.3700000001</v>
      </c>
      <c r="H73" s="706">
        <v>2005</v>
      </c>
      <c r="I73" s="703">
        <v>-959239.16</v>
      </c>
      <c r="J73" s="703">
        <v>-139109.16</v>
      </c>
      <c r="K73" s="703">
        <v>0</v>
      </c>
      <c r="L73" s="707">
        <f t="shared" ref="L73" si="10">+I73+J73+K73</f>
        <v>-1098348.32</v>
      </c>
      <c r="M73" s="705">
        <f>+G73+L73</f>
        <v>185015.05000000005</v>
      </c>
      <c r="N73" s="703">
        <v>0</v>
      </c>
      <c r="O73" s="707">
        <v>0</v>
      </c>
      <c r="Q73" s="708"/>
      <c r="S73" s="708"/>
    </row>
    <row r="74" spans="1:19" x14ac:dyDescent="0.25">
      <c r="A74" s="689"/>
      <c r="B74" s="689"/>
      <c r="C74" s="711" t="s">
        <v>910</v>
      </c>
      <c r="D74" s="712">
        <f t="shared" ref="D74:F74" si="11">D73</f>
        <v>1283363.3700000001</v>
      </c>
      <c r="E74" s="712">
        <f t="shared" si="11"/>
        <v>0</v>
      </c>
      <c r="F74" s="712">
        <f t="shared" si="11"/>
        <v>0</v>
      </c>
      <c r="G74" s="712">
        <f>G73</f>
        <v>1283363.3700000001</v>
      </c>
      <c r="H74" s="696"/>
      <c r="I74" s="712">
        <f t="shared" ref="I74:K74" si="12">I73</f>
        <v>-959239.16</v>
      </c>
      <c r="J74" s="712">
        <f t="shared" si="12"/>
        <v>-139109.16</v>
      </c>
      <c r="K74" s="712">
        <f t="shared" si="12"/>
        <v>0</v>
      </c>
      <c r="L74" s="712">
        <f>L73</f>
        <v>-1098348.32</v>
      </c>
      <c r="M74" s="712">
        <f>M73</f>
        <v>185015.05000000005</v>
      </c>
      <c r="N74" s="712">
        <v>0</v>
      </c>
      <c r="O74" s="712">
        <v>0</v>
      </c>
      <c r="Q74" s="708"/>
    </row>
    <row r="75" spans="1:19" x14ac:dyDescent="0.25">
      <c r="A75" s="689"/>
      <c r="B75" s="689"/>
      <c r="C75" s="715"/>
      <c r="D75" s="714"/>
      <c r="E75" s="714"/>
      <c r="F75" s="714"/>
      <c r="G75" s="714"/>
      <c r="H75" s="696"/>
      <c r="I75" s="714"/>
      <c r="J75" s="714"/>
      <c r="K75" s="714"/>
      <c r="L75" s="714"/>
      <c r="M75" s="714"/>
      <c r="N75" s="714"/>
      <c r="O75" s="714"/>
      <c r="Q75" s="708"/>
    </row>
    <row r="76" spans="1:19" ht="15.75" thickBot="1" x14ac:dyDescent="0.3">
      <c r="A76" s="689"/>
      <c r="B76" s="689"/>
      <c r="C76" s="715" t="s">
        <v>911</v>
      </c>
      <c r="D76" s="716">
        <f t="shared" ref="D76:F76" si="13">D66+D71+D74</f>
        <v>601046571.41899967</v>
      </c>
      <c r="E76" s="716">
        <f t="shared" si="13"/>
        <v>59228267.260000005</v>
      </c>
      <c r="F76" s="716">
        <f t="shared" si="13"/>
        <v>-8331454.3900000025</v>
      </c>
      <c r="G76" s="716">
        <f>G66+G71+G74</f>
        <v>651943384.28899968</v>
      </c>
      <c r="H76" s="696"/>
      <c r="I76" s="716">
        <f t="shared" ref="I76:M76" si="14">I66+I71+I74</f>
        <v>-120731225.87999992</v>
      </c>
      <c r="J76" s="716">
        <f t="shared" si="14"/>
        <v>-25398838.089999996</v>
      </c>
      <c r="K76" s="716">
        <f t="shared" si="14"/>
        <v>6426543.3600000013</v>
      </c>
      <c r="L76" s="716">
        <f t="shared" si="14"/>
        <v>-139703520.60999987</v>
      </c>
      <c r="M76" s="716">
        <f t="shared" si="14"/>
        <v>512239863.67899972</v>
      </c>
      <c r="N76" s="716">
        <v>598092.2300000001</v>
      </c>
      <c r="O76" s="716">
        <v>-1233481.5399999996</v>
      </c>
      <c r="Q76" s="708"/>
    </row>
    <row r="77" spans="1:19" x14ac:dyDescent="0.25">
      <c r="A77" s="689"/>
      <c r="B77" s="689"/>
      <c r="C77" s="717"/>
      <c r="D77" s="714"/>
      <c r="E77" s="714"/>
      <c r="F77" s="714"/>
      <c r="G77" s="714"/>
      <c r="H77" s="696"/>
      <c r="I77" s="714"/>
      <c r="J77" s="714"/>
      <c r="K77" s="714"/>
      <c r="L77" s="714"/>
      <c r="M77" s="714"/>
      <c r="N77" s="714"/>
      <c r="O77" s="714"/>
    </row>
    <row r="78" spans="1:19" x14ac:dyDescent="0.25">
      <c r="A78" s="689"/>
      <c r="B78" s="689"/>
      <c r="C78" s="717"/>
      <c r="D78" s="714"/>
      <c r="E78" s="714"/>
      <c r="F78" s="714"/>
      <c r="G78" s="714"/>
      <c r="H78" s="696"/>
      <c r="I78" s="714"/>
      <c r="J78" s="714"/>
      <c r="K78" s="714"/>
      <c r="L78" s="714"/>
      <c r="M78" s="714"/>
      <c r="N78" s="714"/>
      <c r="O78" s="714"/>
    </row>
    <row r="79" spans="1:19" x14ac:dyDescent="0.25">
      <c r="A79" s="689"/>
      <c r="B79" s="689"/>
      <c r="C79" s="717"/>
      <c r="D79" s="714"/>
      <c r="E79" s="714"/>
      <c r="F79" s="714"/>
      <c r="G79" s="714"/>
      <c r="H79" s="696"/>
      <c r="I79" s="714"/>
      <c r="J79" s="714"/>
      <c r="K79" s="714"/>
      <c r="L79" s="714"/>
      <c r="M79" s="714"/>
      <c r="N79" s="714"/>
      <c r="O79" s="714"/>
    </row>
    <row r="80" spans="1:19" x14ac:dyDescent="0.25">
      <c r="A80" s="689"/>
      <c r="B80" s="689"/>
      <c r="C80" s="717"/>
      <c r="D80" s="714"/>
      <c r="E80" s="714"/>
      <c r="F80" s="714"/>
      <c r="G80" s="714"/>
      <c r="H80" s="696"/>
      <c r="I80" s="714"/>
      <c r="J80" s="714"/>
      <c r="K80" s="714"/>
      <c r="L80" s="714"/>
      <c r="M80" s="714"/>
      <c r="N80" s="714"/>
      <c r="O80" s="714"/>
    </row>
    <row r="81" spans="1:19" x14ac:dyDescent="0.25">
      <c r="A81" s="689"/>
      <c r="B81" s="701">
        <v>1860</v>
      </c>
      <c r="C81" s="702" t="s">
        <v>1107</v>
      </c>
      <c r="D81" s="703">
        <v>-7291817.2800000003</v>
      </c>
      <c r="E81" s="703">
        <v>0</v>
      </c>
      <c r="F81" s="704">
        <v>0</v>
      </c>
      <c r="G81" s="705">
        <f t="shared" ref="G81" si="15">+D81+E81+F81</f>
        <v>-7291817.2800000003</v>
      </c>
      <c r="H81" s="706">
        <v>1860</v>
      </c>
      <c r="M81" s="705">
        <f t="shared" ref="M81:M83" si="16">+G81+L81</f>
        <v>-7291817.2800000003</v>
      </c>
      <c r="N81" s="714"/>
      <c r="O81" s="707">
        <v>0</v>
      </c>
    </row>
    <row r="82" spans="1:19" x14ac:dyDescent="0.25">
      <c r="A82" s="689"/>
      <c r="B82" s="718"/>
      <c r="C82" s="717"/>
      <c r="D82" s="714"/>
      <c r="E82" s="714"/>
      <c r="F82" s="714"/>
      <c r="G82" s="714"/>
      <c r="H82" s="706">
        <v>1835</v>
      </c>
      <c r="I82" s="703">
        <v>10375517.380000001</v>
      </c>
      <c r="J82" s="703">
        <v>0</v>
      </c>
      <c r="K82" s="703">
        <v>0</v>
      </c>
      <c r="L82" s="707">
        <f t="shared" ref="L82:L83" si="17">+I82+J82+K82</f>
        <v>10375517.380000001</v>
      </c>
      <c r="M82" s="705">
        <f t="shared" si="16"/>
        <v>10375517.380000001</v>
      </c>
      <c r="N82" s="714"/>
      <c r="O82" s="707">
        <v>0</v>
      </c>
    </row>
    <row r="83" spans="1:19" x14ac:dyDescent="0.25">
      <c r="A83" s="689"/>
      <c r="B83" s="718"/>
      <c r="C83" s="717"/>
      <c r="D83" s="714"/>
      <c r="E83" s="714"/>
      <c r="F83" s="714"/>
      <c r="G83" s="714"/>
      <c r="H83" s="719">
        <v>2440</v>
      </c>
      <c r="I83" s="704">
        <v>-3083699.6200000006</v>
      </c>
      <c r="J83" s="720">
        <v>0</v>
      </c>
      <c r="K83" s="720">
        <v>0</v>
      </c>
      <c r="L83" s="721">
        <f t="shared" si="17"/>
        <v>-3083699.6200000006</v>
      </c>
      <c r="M83" s="705">
        <f t="shared" si="16"/>
        <v>-3083699.6200000006</v>
      </c>
      <c r="N83" s="714"/>
      <c r="O83" s="707">
        <v>0</v>
      </c>
    </row>
    <row r="84" spans="1:19" ht="15.75" thickBot="1" x14ac:dyDescent="0.3">
      <c r="A84" s="689"/>
      <c r="B84" s="689"/>
      <c r="C84" s="717" t="s">
        <v>915</v>
      </c>
      <c r="D84" s="722">
        <f>SUM(D81:D83)</f>
        <v>-7291817.2800000003</v>
      </c>
      <c r="E84" s="722">
        <f t="shared" ref="E84:G84" si="18">SUM(E81:E83)</f>
        <v>0</v>
      </c>
      <c r="F84" s="722">
        <f t="shared" si="18"/>
        <v>0</v>
      </c>
      <c r="G84" s="722">
        <f t="shared" si="18"/>
        <v>-7291817.2800000003</v>
      </c>
      <c r="H84" s="696"/>
      <c r="I84" s="722">
        <f t="shared" ref="I84:O84" si="19">SUM(I81:I83)</f>
        <v>7291817.7599999998</v>
      </c>
      <c r="J84" s="722">
        <f t="shared" si="19"/>
        <v>0</v>
      </c>
      <c r="K84" s="722">
        <f t="shared" si="19"/>
        <v>0</v>
      </c>
      <c r="L84" s="722">
        <f t="shared" si="19"/>
        <v>7291817.7599999998</v>
      </c>
      <c r="M84" s="722">
        <f t="shared" si="19"/>
        <v>0.47999999998137355</v>
      </c>
      <c r="N84" s="722">
        <f t="shared" si="19"/>
        <v>0</v>
      </c>
      <c r="O84" s="722">
        <f t="shared" si="19"/>
        <v>0</v>
      </c>
    </row>
    <row r="85" spans="1:19" x14ac:dyDescent="0.25">
      <c r="A85" s="689"/>
      <c r="B85" s="689"/>
      <c r="C85" s="717"/>
      <c r="D85" s="714"/>
      <c r="E85" s="714"/>
      <c r="F85" s="714"/>
      <c r="G85" s="714"/>
      <c r="H85" s="696"/>
      <c r="I85" s="714"/>
      <c r="J85" s="714"/>
      <c r="K85" s="714"/>
      <c r="L85" s="714"/>
      <c r="M85" s="714"/>
      <c r="N85" s="714"/>
      <c r="O85" s="714"/>
    </row>
    <row r="86" spans="1:19" x14ac:dyDescent="0.25">
      <c r="A86" s="689" t="s">
        <v>1089</v>
      </c>
      <c r="B86" s="689">
        <v>2440</v>
      </c>
      <c r="C86" s="717" t="s">
        <v>912</v>
      </c>
      <c r="D86" s="703">
        <v>-44196616.490000002</v>
      </c>
      <c r="E86" s="714"/>
      <c r="F86" s="714">
        <v>0</v>
      </c>
      <c r="G86" s="723">
        <f t="shared" ref="G86" si="20">+D86+E86+F86</f>
        <v>-44196616.490000002</v>
      </c>
      <c r="H86" s="706">
        <v>2440</v>
      </c>
      <c r="I86" s="703">
        <v>4106236.6100000003</v>
      </c>
      <c r="J86" s="714"/>
      <c r="K86" s="714">
        <v>0</v>
      </c>
      <c r="L86" s="707">
        <f t="shared" ref="L86" si="21">+I86+J86+K86</f>
        <v>4106236.6100000003</v>
      </c>
      <c r="M86" s="705">
        <f>+G86+L86</f>
        <v>-40090379.880000003</v>
      </c>
      <c r="N86" s="714">
        <v>0</v>
      </c>
      <c r="O86" s="724">
        <v>0</v>
      </c>
      <c r="S86" s="708"/>
    </row>
    <row r="87" spans="1:19" ht="15.75" thickBot="1" x14ac:dyDescent="0.3">
      <c r="A87" s="689"/>
      <c r="B87" s="689">
        <v>2440</v>
      </c>
      <c r="C87" s="717" t="s">
        <v>914</v>
      </c>
      <c r="D87" s="722">
        <f>SUM(D86:D86)</f>
        <v>-44196616.490000002</v>
      </c>
      <c r="E87" s="722">
        <f>SUM(E86:E86)</f>
        <v>0</v>
      </c>
      <c r="F87" s="722">
        <f>SUM(F86:F86)</f>
        <v>0</v>
      </c>
      <c r="G87" s="722">
        <f>SUM(G86:G86)</f>
        <v>-44196616.490000002</v>
      </c>
      <c r="H87" s="696"/>
      <c r="I87" s="722">
        <f>SUM(I86:I86)</f>
        <v>4106236.6100000003</v>
      </c>
      <c r="J87" s="722">
        <f>SUM(J86:J86)</f>
        <v>0</v>
      </c>
      <c r="K87" s="722">
        <f>SUM(K86:K86)</f>
        <v>0</v>
      </c>
      <c r="L87" s="722">
        <f>SUM(L86:L86)</f>
        <v>4106236.6100000003</v>
      </c>
      <c r="M87" s="722">
        <f>SUM(M86:M86)</f>
        <v>-40090379.880000003</v>
      </c>
      <c r="N87" s="722">
        <v>0</v>
      </c>
      <c r="O87" s="722">
        <v>0</v>
      </c>
    </row>
    <row r="88" spans="1:19" x14ac:dyDescent="0.25">
      <c r="A88" s="697"/>
      <c r="B88" s="695"/>
      <c r="C88" s="695"/>
      <c r="D88" s="691"/>
      <c r="E88" s="691"/>
      <c r="F88" s="691"/>
      <c r="G88" s="691"/>
      <c r="H88" s="696"/>
      <c r="I88" s="691"/>
      <c r="J88" s="691"/>
      <c r="K88" s="691"/>
      <c r="L88" s="691"/>
      <c r="M88" s="691"/>
      <c r="N88" s="691"/>
      <c r="O88" s="691"/>
    </row>
    <row r="89" spans="1:19" x14ac:dyDescent="0.25">
      <c r="A89" s="697"/>
      <c r="B89" s="695"/>
      <c r="C89" s="695"/>
      <c r="D89" s="691"/>
      <c r="E89" s="691"/>
      <c r="F89" s="691"/>
      <c r="G89" s="691"/>
      <c r="H89" s="696"/>
      <c r="I89" s="691"/>
      <c r="J89" s="691"/>
      <c r="K89" s="691"/>
      <c r="L89" s="691"/>
      <c r="M89" s="691"/>
      <c r="N89" s="691"/>
      <c r="O89" s="691"/>
    </row>
    <row r="90" spans="1:19" x14ac:dyDescent="0.25">
      <c r="A90" s="697"/>
      <c r="B90" s="695"/>
      <c r="C90" s="695"/>
      <c r="D90" s="691"/>
      <c r="E90" s="691"/>
      <c r="F90" s="691"/>
      <c r="G90" s="691"/>
      <c r="H90" s="696"/>
      <c r="I90" s="691"/>
      <c r="J90" s="691"/>
      <c r="K90" s="691"/>
      <c r="L90" s="691"/>
      <c r="M90" s="691"/>
      <c r="N90" s="691"/>
      <c r="O90" s="691"/>
    </row>
    <row r="91" spans="1:19" ht="15.75" thickBot="1" x14ac:dyDescent="0.3">
      <c r="A91" s="697"/>
      <c r="B91" s="695"/>
      <c r="C91" s="715" t="s">
        <v>911</v>
      </c>
      <c r="D91" s="725">
        <f>D76+D87+D84</f>
        <v>549558137.64899969</v>
      </c>
      <c r="E91" s="725">
        <f t="shared" ref="E91:M91" si="22">E76+E87+E84</f>
        <v>59228267.260000005</v>
      </c>
      <c r="F91" s="725">
        <f t="shared" si="22"/>
        <v>-8331454.3900000025</v>
      </c>
      <c r="G91" s="725">
        <f t="shared" si="22"/>
        <v>600454950.5189997</v>
      </c>
      <c r="H91" s="696"/>
      <c r="I91" s="725">
        <f t="shared" si="22"/>
        <v>-109333171.50999992</v>
      </c>
      <c r="J91" s="725">
        <f t="shared" si="22"/>
        <v>-25398838.089999996</v>
      </c>
      <c r="K91" s="725">
        <f t="shared" si="22"/>
        <v>6426543.3600000013</v>
      </c>
      <c r="L91" s="725">
        <f t="shared" si="22"/>
        <v>-128305466.23999985</v>
      </c>
      <c r="M91" s="725">
        <f t="shared" si="22"/>
        <v>472149484.27899975</v>
      </c>
      <c r="N91" s="691"/>
      <c r="O91" s="691"/>
      <c r="Q91" s="708"/>
    </row>
    <row r="92" spans="1:19" x14ac:dyDescent="0.25">
      <c r="H92" s="696"/>
      <c r="M92" s="692"/>
    </row>
    <row r="93" spans="1:19" x14ac:dyDescent="0.25">
      <c r="H93" s="696"/>
    </row>
    <row r="94" spans="1:19" x14ac:dyDescent="0.25">
      <c r="H94" s="696"/>
    </row>
    <row r="95" spans="1:19" x14ac:dyDescent="0.25">
      <c r="H95" s="696"/>
      <c r="M95" s="708"/>
    </row>
  </sheetData>
  <autoFilter ref="A9:H74" xr:uid="{2487516C-858F-4D92-97F0-97669E011039}"/>
  <mergeCells count="6">
    <mergeCell ref="D3:F3"/>
    <mergeCell ref="A4:O4"/>
    <mergeCell ref="A5:O5"/>
    <mergeCell ref="A6:O6"/>
    <mergeCell ref="D8:G8"/>
    <mergeCell ref="I8:M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4506-4812-4ECC-B2FD-C552B06FF273}">
  <dimension ref="B1:O86"/>
  <sheetViews>
    <sheetView workbookViewId="0">
      <selection activeCell="F74" sqref="F74"/>
    </sheetView>
  </sheetViews>
  <sheetFormatPr defaultColWidth="9.140625" defaultRowHeight="15" x14ac:dyDescent="0.25"/>
  <cols>
    <col min="1" max="1" width="7.5703125" style="426" customWidth="1"/>
    <col min="2" max="2" width="15.7109375" style="428" bestFit="1" customWidth="1"/>
    <col min="3" max="3" width="5.85546875" style="428" customWidth="1"/>
    <col min="4" max="4" width="44.140625" style="428" customWidth="1"/>
    <col min="5" max="5" width="17.5703125" style="429" customWidth="1"/>
    <col min="6" max="6" width="16.28515625" style="429" customWidth="1"/>
    <col min="7" max="7" width="16.140625" style="429" customWidth="1"/>
    <col min="8" max="8" width="20.140625" style="429" customWidth="1"/>
    <col min="9" max="9" width="1.85546875" style="429" customWidth="1"/>
    <col min="10" max="10" width="17.5703125" style="429" customWidth="1"/>
    <col min="11" max="11" width="14.85546875" style="429" customWidth="1"/>
    <col min="12" max="12" width="14.42578125" style="429" customWidth="1"/>
    <col min="13" max="14" width="17.5703125" style="429" customWidth="1"/>
    <col min="15" max="16" width="9.140625" style="426"/>
    <col min="17" max="17" width="12.85546875" style="426" customWidth="1"/>
    <col min="18" max="18" width="14.85546875" style="426" customWidth="1"/>
    <col min="19" max="16384" width="9.140625" style="426"/>
  </cols>
  <sheetData>
    <row r="1" spans="2:15" x14ac:dyDescent="0.25">
      <c r="B1" s="424"/>
      <c r="C1" s="424"/>
      <c r="D1" s="424"/>
      <c r="E1" s="425"/>
      <c r="F1" s="425"/>
      <c r="G1" s="425"/>
      <c r="H1" s="425"/>
      <c r="I1" s="425"/>
      <c r="J1" s="425"/>
      <c r="K1" s="425"/>
      <c r="L1" s="425"/>
      <c r="M1" s="425"/>
      <c r="N1" s="425"/>
    </row>
    <row r="2" spans="2:15" x14ac:dyDescent="0.25">
      <c r="B2" s="427"/>
    </row>
    <row r="3" spans="2:15" x14ac:dyDescent="0.25">
      <c r="B3" s="1290" t="s">
        <v>815</v>
      </c>
      <c r="C3" s="1290"/>
      <c r="D3" s="1290"/>
      <c r="E3" s="1290"/>
      <c r="F3" s="1290"/>
      <c r="G3" s="1290"/>
      <c r="H3" s="1290"/>
      <c r="I3" s="1290"/>
      <c r="J3" s="1290"/>
      <c r="K3" s="1290"/>
      <c r="L3" s="1290"/>
      <c r="M3" s="1290"/>
      <c r="N3" s="1290"/>
    </row>
    <row r="4" spans="2:15" x14ac:dyDescent="0.25">
      <c r="B4" s="1290" t="s">
        <v>640</v>
      </c>
      <c r="C4" s="1290"/>
      <c r="D4" s="1290"/>
      <c r="E4" s="1290"/>
      <c r="F4" s="1290"/>
      <c r="G4" s="1290"/>
      <c r="H4" s="1290"/>
      <c r="I4" s="1290"/>
      <c r="J4" s="1290"/>
      <c r="K4" s="1290"/>
      <c r="L4" s="1290"/>
      <c r="M4" s="1290"/>
      <c r="N4" s="1290"/>
    </row>
    <row r="5" spans="2:15" x14ac:dyDescent="0.25">
      <c r="B5" s="1291" t="s">
        <v>816</v>
      </c>
      <c r="C5" s="1290"/>
      <c r="D5" s="1290"/>
      <c r="E5" s="1290"/>
      <c r="F5" s="1290"/>
      <c r="G5" s="1290"/>
      <c r="H5" s="1290"/>
      <c r="I5" s="1290"/>
      <c r="J5" s="1290"/>
      <c r="K5" s="1290"/>
      <c r="L5" s="1290"/>
      <c r="M5" s="1290"/>
      <c r="N5" s="1290"/>
    </row>
    <row r="6" spans="2:15" x14ac:dyDescent="0.25">
      <c r="B6" s="430"/>
      <c r="C6" s="431"/>
      <c r="D6" s="432"/>
      <c r="E6" s="425"/>
      <c r="F6" s="425"/>
      <c r="G6" s="425"/>
      <c r="H6" s="425"/>
      <c r="I6" s="433"/>
      <c r="J6" s="425"/>
      <c r="K6" s="425"/>
      <c r="L6" s="425"/>
      <c r="M6" s="425"/>
      <c r="N6" s="433"/>
    </row>
    <row r="7" spans="2:15" x14ac:dyDescent="0.25">
      <c r="B7" s="434" t="s">
        <v>817</v>
      </c>
      <c r="C7" s="434"/>
      <c r="D7" s="435"/>
      <c r="E7" s="1292" t="s">
        <v>12</v>
      </c>
      <c r="F7" s="1292"/>
      <c r="G7" s="1292"/>
      <c r="H7" s="1292"/>
      <c r="I7" s="425"/>
      <c r="J7" s="1292" t="s">
        <v>13</v>
      </c>
      <c r="K7" s="1292"/>
      <c r="L7" s="1292"/>
      <c r="M7" s="1292"/>
      <c r="N7" s="436"/>
    </row>
    <row r="8" spans="2:15" ht="35.1" customHeight="1" x14ac:dyDescent="0.25">
      <c r="B8" s="437" t="s">
        <v>818</v>
      </c>
      <c r="C8" s="437" t="s">
        <v>819</v>
      </c>
      <c r="D8" s="437" t="s">
        <v>820</v>
      </c>
      <c r="E8" s="438" t="s">
        <v>821</v>
      </c>
      <c r="F8" s="438" t="s">
        <v>22</v>
      </c>
      <c r="G8" s="438" t="s">
        <v>333</v>
      </c>
      <c r="H8" s="438" t="s">
        <v>822</v>
      </c>
      <c r="I8" s="439"/>
      <c r="J8" s="438" t="s">
        <v>821</v>
      </c>
      <c r="K8" s="438" t="s">
        <v>22</v>
      </c>
      <c r="L8" s="438" t="s">
        <v>333</v>
      </c>
      <c r="M8" s="438" t="s">
        <v>822</v>
      </c>
      <c r="N8" s="438" t="s">
        <v>23</v>
      </c>
      <c r="O8" s="801" t="s">
        <v>1103</v>
      </c>
    </row>
    <row r="9" spans="2:15" x14ac:dyDescent="0.25">
      <c r="B9" s="440" t="s">
        <v>341</v>
      </c>
      <c r="C9" s="440" t="s">
        <v>655</v>
      </c>
      <c r="D9" s="441" t="s">
        <v>823</v>
      </c>
      <c r="E9" s="442">
        <v>414741.44999999995</v>
      </c>
      <c r="F9" s="442">
        <v>0</v>
      </c>
      <c r="G9" s="442">
        <v>0</v>
      </c>
      <c r="H9" s="442">
        <f>SUM(E9:G9)</f>
        <v>414741.44999999995</v>
      </c>
      <c r="I9" s="439"/>
      <c r="J9" s="442">
        <v>0</v>
      </c>
      <c r="K9" s="442">
        <v>0</v>
      </c>
      <c r="L9" s="442">
        <v>0</v>
      </c>
      <c r="M9" s="442">
        <f>SUM(J9:L9)</f>
        <v>0</v>
      </c>
      <c r="N9" s="442">
        <f>H9-M9</f>
        <v>414741.44999999995</v>
      </c>
      <c r="O9" s="426">
        <v>1805</v>
      </c>
    </row>
    <row r="10" spans="2:15" x14ac:dyDescent="0.25">
      <c r="B10" s="440" t="s">
        <v>599</v>
      </c>
      <c r="C10" s="440" t="s">
        <v>658</v>
      </c>
      <c r="D10" s="441" t="s">
        <v>824</v>
      </c>
      <c r="E10" s="442">
        <v>850332.86000000022</v>
      </c>
      <c r="F10" s="442">
        <v>0</v>
      </c>
      <c r="G10" s="442">
        <v>0</v>
      </c>
      <c r="H10" s="442">
        <f t="shared" ref="H10:H59" si="0">SUM(E10:G10)</f>
        <v>850332.86000000022</v>
      </c>
      <c r="I10" s="439"/>
      <c r="J10" s="442">
        <v>333558.03999999992</v>
      </c>
      <c r="K10" s="442">
        <v>54822.33</v>
      </c>
      <c r="L10" s="442">
        <v>0</v>
      </c>
      <c r="M10" s="442">
        <f t="shared" ref="M10:M59" si="1">SUM(J10:L10)</f>
        <v>388380.36999999994</v>
      </c>
      <c r="N10" s="442">
        <f t="shared" ref="N10:N59" si="2">H10-M10</f>
        <v>461952.49000000028</v>
      </c>
      <c r="O10" s="426">
        <v>1808</v>
      </c>
    </row>
    <row r="11" spans="2:15" x14ac:dyDescent="0.25">
      <c r="B11" s="440" t="s">
        <v>825</v>
      </c>
      <c r="C11" s="440" t="s">
        <v>826</v>
      </c>
      <c r="D11" s="441" t="s">
        <v>32</v>
      </c>
      <c r="E11" s="442">
        <v>0.01</v>
      </c>
      <c r="F11" s="442">
        <v>0</v>
      </c>
      <c r="G11" s="442">
        <v>0</v>
      </c>
      <c r="H11" s="442">
        <f t="shared" si="0"/>
        <v>0.01</v>
      </c>
      <c r="I11" s="439"/>
      <c r="J11" s="442">
        <v>0.01</v>
      </c>
      <c r="K11" s="442">
        <v>0</v>
      </c>
      <c r="L11" s="442">
        <v>0</v>
      </c>
      <c r="M11" s="442">
        <f t="shared" si="1"/>
        <v>0.01</v>
      </c>
      <c r="N11" s="442">
        <f t="shared" si="2"/>
        <v>0</v>
      </c>
      <c r="O11" s="426">
        <v>1810</v>
      </c>
    </row>
    <row r="12" spans="2:15" x14ac:dyDescent="0.25">
      <c r="B12" s="440" t="s">
        <v>599</v>
      </c>
      <c r="C12" s="440" t="s">
        <v>723</v>
      </c>
      <c r="D12" s="441" t="s">
        <v>827</v>
      </c>
      <c r="E12" s="442">
        <v>1278581.6500000001</v>
      </c>
      <c r="F12" s="442">
        <v>182939.71</v>
      </c>
      <c r="G12" s="442">
        <v>0</v>
      </c>
      <c r="H12" s="442">
        <f t="shared" si="0"/>
        <v>1461521.36</v>
      </c>
      <c r="I12" s="439"/>
      <c r="J12" s="442">
        <v>166447.95000000004</v>
      </c>
      <c r="K12" s="442">
        <v>37740.03</v>
      </c>
      <c r="L12" s="442">
        <v>0</v>
      </c>
      <c r="M12" s="442">
        <f t="shared" si="1"/>
        <v>204187.98000000004</v>
      </c>
      <c r="N12" s="442">
        <f t="shared" si="2"/>
        <v>1257333.3800000001</v>
      </c>
      <c r="O12" s="426">
        <v>1820</v>
      </c>
    </row>
    <row r="13" spans="2:15" x14ac:dyDescent="0.25">
      <c r="B13" s="440" t="s">
        <v>599</v>
      </c>
      <c r="C13" s="440" t="s">
        <v>828</v>
      </c>
      <c r="D13" s="441" t="s">
        <v>829</v>
      </c>
      <c r="E13" s="442">
        <v>6416231.9399999948</v>
      </c>
      <c r="F13" s="442">
        <v>129922.13</v>
      </c>
      <c r="G13" s="442">
        <v>0</v>
      </c>
      <c r="H13" s="442">
        <f t="shared" si="0"/>
        <v>6546154.0699999947</v>
      </c>
      <c r="I13" s="439"/>
      <c r="J13" s="442">
        <v>545127.45000000042</v>
      </c>
      <c r="K13" s="442">
        <v>163295.28</v>
      </c>
      <c r="L13" s="442">
        <v>0</v>
      </c>
      <c r="M13" s="442">
        <f t="shared" si="1"/>
        <v>708422.73000000045</v>
      </c>
      <c r="N13" s="442">
        <f t="shared" si="2"/>
        <v>5837731.3399999943</v>
      </c>
      <c r="O13" s="426">
        <v>1820</v>
      </c>
    </row>
    <row r="14" spans="2:15" x14ac:dyDescent="0.25">
      <c r="B14" s="440" t="s">
        <v>599</v>
      </c>
      <c r="C14" s="440" t="s">
        <v>830</v>
      </c>
      <c r="D14" s="441" t="s">
        <v>831</v>
      </c>
      <c r="E14" s="442">
        <v>4956726.2999999942</v>
      </c>
      <c r="F14" s="442">
        <v>114085.09</v>
      </c>
      <c r="G14" s="442">
        <v>0</v>
      </c>
      <c r="H14" s="442">
        <f t="shared" si="0"/>
        <v>5070811.3899999941</v>
      </c>
      <c r="I14" s="439"/>
      <c r="J14" s="442">
        <v>372124.85000000009</v>
      </c>
      <c r="K14" s="442">
        <v>128448.2</v>
      </c>
      <c r="L14" s="442">
        <v>0</v>
      </c>
      <c r="M14" s="442">
        <f t="shared" si="1"/>
        <v>500573.0500000001</v>
      </c>
      <c r="N14" s="442">
        <f t="shared" si="2"/>
        <v>4570238.3399999943</v>
      </c>
      <c r="O14" s="426">
        <v>1820</v>
      </c>
    </row>
    <row r="15" spans="2:15" x14ac:dyDescent="0.25">
      <c r="B15" s="440" t="s">
        <v>832</v>
      </c>
      <c r="C15" s="440" t="s">
        <v>725</v>
      </c>
      <c r="D15" s="441" t="s">
        <v>833</v>
      </c>
      <c r="E15" s="442">
        <v>22778992.869999945</v>
      </c>
      <c r="F15" s="442">
        <v>5492922</v>
      </c>
      <c r="G15" s="442">
        <v>-83019.09</v>
      </c>
      <c r="H15" s="442">
        <f t="shared" si="0"/>
        <v>28188895.779999945</v>
      </c>
      <c r="I15" s="439"/>
      <c r="J15" s="442">
        <v>1881563.7099999974</v>
      </c>
      <c r="K15" s="442">
        <v>521979.85</v>
      </c>
      <c r="L15" s="442">
        <v>-10553.5</v>
      </c>
      <c r="M15" s="442">
        <f t="shared" si="1"/>
        <v>2392990.0599999973</v>
      </c>
      <c r="N15" s="442">
        <f t="shared" si="2"/>
        <v>25795905.719999947</v>
      </c>
      <c r="O15" s="426">
        <v>1830</v>
      </c>
    </row>
    <row r="16" spans="2:15" x14ac:dyDescent="0.25">
      <c r="B16" s="440" t="s">
        <v>599</v>
      </c>
      <c r="C16" s="440" t="s">
        <v>834</v>
      </c>
      <c r="D16" s="441" t="s">
        <v>835</v>
      </c>
      <c r="E16" s="442">
        <v>58783720.949999489</v>
      </c>
      <c r="F16" s="442">
        <v>4323534.5</v>
      </c>
      <c r="G16" s="442">
        <v>-435533.17000000004</v>
      </c>
      <c r="H16" s="442">
        <f t="shared" si="0"/>
        <v>62671722.279999487</v>
      </c>
      <c r="I16" s="439"/>
      <c r="J16" s="442">
        <v>6720334.3999999501</v>
      </c>
      <c r="K16" s="442">
        <v>1678492.2799999998</v>
      </c>
      <c r="L16" s="442">
        <v>-69912.03</v>
      </c>
      <c r="M16" s="442">
        <f t="shared" si="1"/>
        <v>8328914.6499999491</v>
      </c>
      <c r="N16" s="442">
        <f t="shared" si="2"/>
        <v>54342807.629999541</v>
      </c>
      <c r="O16" s="426">
        <v>1830</v>
      </c>
    </row>
    <row r="17" spans="2:15" x14ac:dyDescent="0.25">
      <c r="B17" s="440" t="s">
        <v>832</v>
      </c>
      <c r="C17" s="440" t="s">
        <v>727</v>
      </c>
      <c r="D17" s="441" t="s">
        <v>185</v>
      </c>
      <c r="E17" s="442">
        <v>24651267.000000004</v>
      </c>
      <c r="F17" s="442">
        <v>2657510.2799999998</v>
      </c>
      <c r="G17" s="442">
        <v>-361869.37</v>
      </c>
      <c r="H17" s="442">
        <f t="shared" si="0"/>
        <v>26946907.910000004</v>
      </c>
      <c r="I17" s="439"/>
      <c r="J17" s="442">
        <v>2116456.56</v>
      </c>
      <c r="K17" s="442">
        <v>552869.01</v>
      </c>
      <c r="L17" s="442">
        <v>-45089.549999999996</v>
      </c>
      <c r="M17" s="442">
        <f t="shared" si="1"/>
        <v>2624236.0200000005</v>
      </c>
      <c r="N17" s="442">
        <f t="shared" si="2"/>
        <v>24322671.890000004</v>
      </c>
      <c r="O17" s="426">
        <v>1835</v>
      </c>
    </row>
    <row r="18" spans="2:15" x14ac:dyDescent="0.25">
      <c r="B18" s="440" t="s">
        <v>599</v>
      </c>
      <c r="C18" s="440" t="s">
        <v>836</v>
      </c>
      <c r="D18" s="441" t="s">
        <v>837</v>
      </c>
      <c r="E18" s="442">
        <v>22647644.36000032</v>
      </c>
      <c r="F18" s="442">
        <v>2198893.02</v>
      </c>
      <c r="G18" s="442">
        <v>-184574.46000000002</v>
      </c>
      <c r="H18" s="442">
        <f t="shared" si="0"/>
        <v>24661962.920000318</v>
      </c>
      <c r="I18" s="439"/>
      <c r="J18" s="442">
        <v>2712390.1900000041</v>
      </c>
      <c r="K18" s="442">
        <v>684658.5</v>
      </c>
      <c r="L18" s="442">
        <v>-31783.69</v>
      </c>
      <c r="M18" s="442">
        <f t="shared" si="1"/>
        <v>3365265.0000000042</v>
      </c>
      <c r="N18" s="442">
        <f t="shared" si="2"/>
        <v>21296697.920000315</v>
      </c>
      <c r="O18" s="426">
        <v>1835</v>
      </c>
    </row>
    <row r="19" spans="2:15" x14ac:dyDescent="0.25">
      <c r="B19" s="440" t="s">
        <v>838</v>
      </c>
      <c r="C19" s="440" t="s">
        <v>839</v>
      </c>
      <c r="D19" s="441" t="s">
        <v>840</v>
      </c>
      <c r="E19" s="442">
        <v>110744.54000000001</v>
      </c>
      <c r="F19" s="442">
        <v>22425.57</v>
      </c>
      <c r="G19" s="442">
        <v>0</v>
      </c>
      <c r="H19" s="442">
        <f t="shared" si="0"/>
        <v>133170.11000000002</v>
      </c>
      <c r="I19" s="439"/>
      <c r="J19" s="442">
        <v>14480.79</v>
      </c>
      <c r="K19" s="442">
        <v>4084.3800000000006</v>
      </c>
      <c r="L19" s="442">
        <v>0</v>
      </c>
      <c r="M19" s="442">
        <f t="shared" si="1"/>
        <v>18565.170000000002</v>
      </c>
      <c r="N19" s="442">
        <f t="shared" si="2"/>
        <v>114604.94000000002</v>
      </c>
      <c r="O19" s="426">
        <v>1835</v>
      </c>
    </row>
    <row r="20" spans="2:15" x14ac:dyDescent="0.25">
      <c r="B20" s="440" t="s">
        <v>832</v>
      </c>
      <c r="C20" s="440" t="s">
        <v>841</v>
      </c>
      <c r="D20" s="441" t="s">
        <v>842</v>
      </c>
      <c r="E20" s="442">
        <v>14057212.890000001</v>
      </c>
      <c r="F20" s="442">
        <v>1564199.64</v>
      </c>
      <c r="G20" s="442">
        <v>-739339.27</v>
      </c>
      <c r="H20" s="442">
        <f t="shared" si="0"/>
        <v>14882073.260000002</v>
      </c>
      <c r="I20" s="439"/>
      <c r="J20" s="442">
        <v>1380247.4999999995</v>
      </c>
      <c r="K20" s="442">
        <v>324245.49</v>
      </c>
      <c r="L20" s="442">
        <v>-96731.34</v>
      </c>
      <c r="M20" s="442">
        <f t="shared" si="1"/>
        <v>1607761.6499999994</v>
      </c>
      <c r="N20" s="442">
        <f t="shared" si="2"/>
        <v>13274311.610000003</v>
      </c>
      <c r="O20" s="426">
        <v>1835</v>
      </c>
    </row>
    <row r="21" spans="2:15" x14ac:dyDescent="0.25">
      <c r="B21" s="440" t="s">
        <v>599</v>
      </c>
      <c r="C21" s="440" t="s">
        <v>843</v>
      </c>
      <c r="D21" s="441" t="s">
        <v>844</v>
      </c>
      <c r="E21" s="442">
        <v>75538753.450000018</v>
      </c>
      <c r="F21" s="442">
        <v>6014564.8899999997</v>
      </c>
      <c r="G21" s="442">
        <v>-31301.829999999998</v>
      </c>
      <c r="H21" s="442">
        <f t="shared" si="0"/>
        <v>81522016.51000002</v>
      </c>
      <c r="I21" s="439"/>
      <c r="J21" s="442">
        <v>10411203.160000004</v>
      </c>
      <c r="K21" s="442">
        <v>2483259.7599999998</v>
      </c>
      <c r="L21" s="442">
        <v>-5079.59</v>
      </c>
      <c r="M21" s="442">
        <f t="shared" si="1"/>
        <v>12889383.330000004</v>
      </c>
      <c r="N21" s="442">
        <f t="shared" si="2"/>
        <v>68632633.180000022</v>
      </c>
      <c r="O21" s="426">
        <v>1840</v>
      </c>
    </row>
    <row r="22" spans="2:15" x14ac:dyDescent="0.25">
      <c r="B22" s="440" t="s">
        <v>845</v>
      </c>
      <c r="C22" s="440" t="s">
        <v>846</v>
      </c>
      <c r="D22" s="441" t="s">
        <v>847</v>
      </c>
      <c r="E22" s="442">
        <v>34682109.309999995</v>
      </c>
      <c r="F22" s="442">
        <v>3438906.54</v>
      </c>
      <c r="G22" s="442">
        <v>-63766.670000000006</v>
      </c>
      <c r="H22" s="442">
        <f t="shared" si="0"/>
        <v>38057249.179999992</v>
      </c>
      <c r="I22" s="439"/>
      <c r="J22" s="442">
        <v>2711500.2600000007</v>
      </c>
      <c r="K22" s="442">
        <v>603238.25000000012</v>
      </c>
      <c r="L22" s="442">
        <v>-5918.5</v>
      </c>
      <c r="M22" s="442">
        <f t="shared" si="1"/>
        <v>3308820.0100000007</v>
      </c>
      <c r="N22" s="442">
        <f t="shared" si="2"/>
        <v>34748429.169999994</v>
      </c>
      <c r="O22" s="426">
        <v>1845</v>
      </c>
    </row>
    <row r="23" spans="2:15" x14ac:dyDescent="0.25">
      <c r="B23" s="440" t="s">
        <v>599</v>
      </c>
      <c r="C23" s="440" t="s">
        <v>729</v>
      </c>
      <c r="D23" s="441" t="s">
        <v>848</v>
      </c>
      <c r="E23" s="442">
        <v>24065833.700000014</v>
      </c>
      <c r="F23" s="442">
        <v>4511716.1099999994</v>
      </c>
      <c r="G23" s="442">
        <v>-406200.00999999995</v>
      </c>
      <c r="H23" s="442">
        <f t="shared" si="0"/>
        <v>28171349.800000012</v>
      </c>
      <c r="I23" s="439"/>
      <c r="J23" s="442">
        <v>3391675.7599999993</v>
      </c>
      <c r="K23" s="442">
        <v>805220.05999999994</v>
      </c>
      <c r="L23" s="442">
        <v>-70079.23000000001</v>
      </c>
      <c r="M23" s="442">
        <f t="shared" si="1"/>
        <v>4126816.5899999994</v>
      </c>
      <c r="N23" s="442">
        <f t="shared" si="2"/>
        <v>24044533.210000012</v>
      </c>
      <c r="O23" s="426">
        <v>1845</v>
      </c>
    </row>
    <row r="24" spans="2:15" x14ac:dyDescent="0.25">
      <c r="B24" s="440" t="s">
        <v>599</v>
      </c>
      <c r="C24" s="440" t="s">
        <v>731</v>
      </c>
      <c r="D24" s="441" t="s">
        <v>849</v>
      </c>
      <c r="E24" s="442">
        <v>23112650.679999989</v>
      </c>
      <c r="F24" s="442">
        <v>3664830.67</v>
      </c>
      <c r="G24" s="442">
        <v>-15710.02</v>
      </c>
      <c r="H24" s="442">
        <f t="shared" si="0"/>
        <v>26761771.329999987</v>
      </c>
      <c r="I24" s="439"/>
      <c r="J24" s="442">
        <v>1983189.0099999981</v>
      </c>
      <c r="K24" s="442">
        <v>676747.1</v>
      </c>
      <c r="L24" s="442">
        <v>-2870.93</v>
      </c>
      <c r="M24" s="442">
        <f t="shared" si="1"/>
        <v>2657065.1799999978</v>
      </c>
      <c r="N24" s="442">
        <f t="shared" si="2"/>
        <v>24104706.149999991</v>
      </c>
      <c r="O24" s="426">
        <v>1845</v>
      </c>
    </row>
    <row r="25" spans="2:15" x14ac:dyDescent="0.25">
      <c r="B25" s="440" t="s">
        <v>850</v>
      </c>
      <c r="C25" s="440" t="s">
        <v>851</v>
      </c>
      <c r="D25" s="441" t="s">
        <v>852</v>
      </c>
      <c r="E25" s="442">
        <v>3643051.1999999983</v>
      </c>
      <c r="F25" s="442">
        <v>336010.01</v>
      </c>
      <c r="G25" s="442">
        <v>-35643.600000000006</v>
      </c>
      <c r="H25" s="442">
        <f t="shared" si="0"/>
        <v>3943417.609999998</v>
      </c>
      <c r="I25" s="439"/>
      <c r="J25" s="442">
        <v>1505923.35</v>
      </c>
      <c r="K25" s="442">
        <v>221439.05000000002</v>
      </c>
      <c r="L25" s="442">
        <v>-10210.57</v>
      </c>
      <c r="M25" s="442">
        <f t="shared" si="1"/>
        <v>1717151.83</v>
      </c>
      <c r="N25" s="442">
        <f t="shared" si="2"/>
        <v>2226265.7799999979</v>
      </c>
      <c r="O25" s="426">
        <v>1845</v>
      </c>
    </row>
    <row r="26" spans="2:15" x14ac:dyDescent="0.25">
      <c r="B26" s="440" t="s">
        <v>850</v>
      </c>
      <c r="C26" s="440" t="s">
        <v>853</v>
      </c>
      <c r="D26" s="441" t="s">
        <v>214</v>
      </c>
      <c r="E26" s="442">
        <v>10752004.239999978</v>
      </c>
      <c r="F26" s="442">
        <v>1983924.89</v>
      </c>
      <c r="G26" s="442">
        <v>-122075.33</v>
      </c>
      <c r="H26" s="442">
        <f t="shared" si="0"/>
        <v>12613853.799999978</v>
      </c>
      <c r="I26" s="439"/>
      <c r="J26" s="442">
        <v>2930875.529999997</v>
      </c>
      <c r="K26" s="442">
        <v>553611.31999999995</v>
      </c>
      <c r="L26" s="442">
        <v>-37555.71</v>
      </c>
      <c r="M26" s="442">
        <f t="shared" si="1"/>
        <v>3446931.1399999969</v>
      </c>
      <c r="N26" s="442">
        <f t="shared" si="2"/>
        <v>9166922.6599999815</v>
      </c>
      <c r="O26" s="426">
        <v>1845</v>
      </c>
    </row>
    <row r="27" spans="2:15" x14ac:dyDescent="0.25">
      <c r="B27" s="440" t="s">
        <v>599</v>
      </c>
      <c r="C27" s="440" t="s">
        <v>734</v>
      </c>
      <c r="D27" s="441" t="s">
        <v>854</v>
      </c>
      <c r="E27" s="442">
        <v>40469833.850000426</v>
      </c>
      <c r="F27" s="442">
        <v>3758147.71</v>
      </c>
      <c r="G27" s="442">
        <v>-763182.51</v>
      </c>
      <c r="H27" s="442">
        <f t="shared" si="0"/>
        <v>43464799.050000429</v>
      </c>
      <c r="I27" s="439"/>
      <c r="J27" s="442">
        <v>5211585.7399999248</v>
      </c>
      <c r="K27" s="442">
        <v>1253680.02</v>
      </c>
      <c r="L27" s="442">
        <v>-115005.78</v>
      </c>
      <c r="M27" s="442">
        <f t="shared" si="1"/>
        <v>6350259.979999925</v>
      </c>
      <c r="N27" s="442">
        <f t="shared" si="2"/>
        <v>37114539.070000507</v>
      </c>
      <c r="O27" s="426">
        <v>1850</v>
      </c>
    </row>
    <row r="28" spans="2:15" x14ac:dyDescent="0.25">
      <c r="B28" s="440" t="s">
        <v>838</v>
      </c>
      <c r="C28" s="440" t="s">
        <v>736</v>
      </c>
      <c r="D28" s="441" t="s">
        <v>855</v>
      </c>
      <c r="E28" s="442">
        <v>34720260.710001424</v>
      </c>
      <c r="F28" s="442">
        <v>3707467.7300000004</v>
      </c>
      <c r="G28" s="442">
        <v>-232208.22</v>
      </c>
      <c r="H28" s="442">
        <f t="shared" si="0"/>
        <v>38195520.220001429</v>
      </c>
      <c r="I28" s="439"/>
      <c r="J28" s="442">
        <v>6234717.6399999978</v>
      </c>
      <c r="K28" s="442">
        <v>1471597.31</v>
      </c>
      <c r="L28" s="442">
        <v>-53493.83</v>
      </c>
      <c r="M28" s="442">
        <f t="shared" si="1"/>
        <v>7652821.1199999973</v>
      </c>
      <c r="N28" s="442">
        <f t="shared" si="2"/>
        <v>30542699.100001432</v>
      </c>
      <c r="O28" s="426">
        <v>1850</v>
      </c>
    </row>
    <row r="29" spans="2:15" x14ac:dyDescent="0.25">
      <c r="B29" s="440" t="s">
        <v>832</v>
      </c>
      <c r="C29" s="440" t="s">
        <v>740</v>
      </c>
      <c r="D29" s="441" t="s">
        <v>672</v>
      </c>
      <c r="E29" s="442">
        <v>20627714.609999999</v>
      </c>
      <c r="F29" s="442">
        <v>1399045</v>
      </c>
      <c r="G29" s="442">
        <v>0</v>
      </c>
      <c r="H29" s="442">
        <f t="shared" si="0"/>
        <v>22026759.609999999</v>
      </c>
      <c r="I29" s="439"/>
      <c r="J29" s="442">
        <v>2089689.2200000011</v>
      </c>
      <c r="K29" s="442">
        <v>470479.5</v>
      </c>
      <c r="L29" s="442">
        <v>0</v>
      </c>
      <c r="M29" s="442">
        <f t="shared" si="1"/>
        <v>2560168.7200000011</v>
      </c>
      <c r="N29" s="442">
        <f t="shared" si="2"/>
        <v>19466590.889999997</v>
      </c>
      <c r="O29" s="426">
        <v>1855</v>
      </c>
    </row>
    <row r="30" spans="2:15" x14ac:dyDescent="0.25">
      <c r="B30" s="440" t="s">
        <v>850</v>
      </c>
      <c r="C30" s="440" t="s">
        <v>673</v>
      </c>
      <c r="D30" s="441" t="s">
        <v>856</v>
      </c>
      <c r="E30" s="442">
        <v>17713130.859999996</v>
      </c>
      <c r="F30" s="442">
        <v>501817.59</v>
      </c>
      <c r="G30" s="442">
        <v>0</v>
      </c>
      <c r="H30" s="442">
        <f t="shared" si="0"/>
        <v>18214948.449999996</v>
      </c>
      <c r="I30" s="439"/>
      <c r="J30" s="442">
        <v>2978342.7299999995</v>
      </c>
      <c r="K30" s="442">
        <v>796252.06999999983</v>
      </c>
      <c r="L30" s="442">
        <v>0</v>
      </c>
      <c r="M30" s="442">
        <f t="shared" si="1"/>
        <v>3774594.7999999993</v>
      </c>
      <c r="N30" s="442">
        <f t="shared" si="2"/>
        <v>14440353.649999997</v>
      </c>
      <c r="O30" s="426">
        <v>1860</v>
      </c>
    </row>
    <row r="31" spans="2:15" x14ac:dyDescent="0.25">
      <c r="B31" s="440" t="s">
        <v>604</v>
      </c>
      <c r="C31" s="440" t="s">
        <v>242</v>
      </c>
      <c r="D31" s="441" t="s">
        <v>243</v>
      </c>
      <c r="E31" s="442">
        <v>20065729.920000006</v>
      </c>
      <c r="F31" s="442">
        <v>31665.99</v>
      </c>
      <c r="G31" s="442">
        <v>-310000.19999999995</v>
      </c>
      <c r="H31" s="442">
        <f t="shared" si="0"/>
        <v>19787395.710000005</v>
      </c>
      <c r="I31" s="439"/>
      <c r="J31" s="442">
        <v>7769965.5100000007</v>
      </c>
      <c r="K31" s="442">
        <v>1595665.42</v>
      </c>
      <c r="L31" s="442">
        <v>-147014.97</v>
      </c>
      <c r="M31" s="442">
        <f t="shared" si="1"/>
        <v>9218615.959999999</v>
      </c>
      <c r="N31" s="442">
        <f t="shared" si="2"/>
        <v>10568779.750000006</v>
      </c>
      <c r="O31" s="426">
        <v>1860</v>
      </c>
    </row>
    <row r="32" spans="2:15" x14ac:dyDescent="0.25">
      <c r="B32" s="440" t="s">
        <v>604</v>
      </c>
      <c r="C32" s="440" t="s">
        <v>857</v>
      </c>
      <c r="D32" s="441" t="s">
        <v>232</v>
      </c>
      <c r="E32" s="442">
        <v>6538513.8499999978</v>
      </c>
      <c r="F32" s="442">
        <v>358478.99</v>
      </c>
      <c r="G32" s="442">
        <v>-89558.34</v>
      </c>
      <c r="H32" s="442">
        <f t="shared" si="0"/>
        <v>6807434.4999999981</v>
      </c>
      <c r="I32" s="439"/>
      <c r="J32" s="442">
        <v>1418591.9600000002</v>
      </c>
      <c r="K32" s="442">
        <v>447506.55000000005</v>
      </c>
      <c r="L32" s="442">
        <v>-42429.34</v>
      </c>
      <c r="M32" s="442">
        <f t="shared" si="1"/>
        <v>1823669.1700000002</v>
      </c>
      <c r="N32" s="442">
        <f t="shared" si="2"/>
        <v>4983765.3299999982</v>
      </c>
      <c r="O32" s="426">
        <v>1860</v>
      </c>
    </row>
    <row r="33" spans="2:15" x14ac:dyDescent="0.25">
      <c r="B33" s="440" t="s">
        <v>850</v>
      </c>
      <c r="C33" s="443" t="s">
        <v>858</v>
      </c>
      <c r="D33" s="441" t="s">
        <v>859</v>
      </c>
      <c r="E33" s="442">
        <v>0</v>
      </c>
      <c r="F33" s="442">
        <v>1188963.8799999999</v>
      </c>
      <c r="G33" s="442">
        <v>0</v>
      </c>
      <c r="H33" s="442">
        <f t="shared" si="0"/>
        <v>1188963.8799999999</v>
      </c>
      <c r="I33" s="439"/>
      <c r="J33" s="442">
        <v>0</v>
      </c>
      <c r="K33" s="442">
        <v>11761.3</v>
      </c>
      <c r="L33" s="442">
        <v>0</v>
      </c>
      <c r="M33" s="442">
        <f t="shared" si="1"/>
        <v>11761.3</v>
      </c>
      <c r="N33" s="442">
        <f t="shared" si="2"/>
        <v>1177202.5799999998</v>
      </c>
      <c r="O33" s="426">
        <v>1860</v>
      </c>
    </row>
    <row r="34" spans="2:15" x14ac:dyDescent="0.25">
      <c r="B34" s="440" t="s">
        <v>850</v>
      </c>
      <c r="C34" s="440" t="s">
        <v>860</v>
      </c>
      <c r="D34" s="441" t="s">
        <v>42</v>
      </c>
      <c r="E34" s="442">
        <v>7291816.6500000004</v>
      </c>
      <c r="F34" s="442">
        <v>0</v>
      </c>
      <c r="G34" s="442">
        <v>0</v>
      </c>
      <c r="H34" s="442">
        <f t="shared" si="0"/>
        <v>7291816.6500000004</v>
      </c>
      <c r="I34" s="439"/>
      <c r="J34" s="442">
        <v>2430605.7599999998</v>
      </c>
      <c r="K34" s="442">
        <v>2430605.7599999998</v>
      </c>
      <c r="L34" s="442">
        <v>0</v>
      </c>
      <c r="M34" s="442">
        <f t="shared" si="1"/>
        <v>4861211.5199999996</v>
      </c>
      <c r="N34" s="442">
        <f t="shared" si="2"/>
        <v>2430605.1300000008</v>
      </c>
      <c r="O34" s="426">
        <v>1860</v>
      </c>
    </row>
    <row r="35" spans="2:15" x14ac:dyDescent="0.25">
      <c r="B35" s="440" t="s">
        <v>341</v>
      </c>
      <c r="C35" s="440" t="s">
        <v>861</v>
      </c>
      <c r="D35" s="441" t="s">
        <v>30</v>
      </c>
      <c r="E35" s="442">
        <v>1067629.4099999999</v>
      </c>
      <c r="F35" s="442">
        <v>0</v>
      </c>
      <c r="G35" s="442">
        <v>0</v>
      </c>
      <c r="H35" s="442">
        <f t="shared" si="0"/>
        <v>1067629.4099999999</v>
      </c>
      <c r="I35" s="439"/>
      <c r="J35" s="442">
        <v>0</v>
      </c>
      <c r="K35" s="442">
        <v>0</v>
      </c>
      <c r="L35" s="442">
        <v>0</v>
      </c>
      <c r="M35" s="442">
        <f t="shared" si="1"/>
        <v>0</v>
      </c>
      <c r="N35" s="442">
        <f t="shared" si="2"/>
        <v>1067629.4099999999</v>
      </c>
      <c r="O35" s="426">
        <v>1805</v>
      </c>
    </row>
    <row r="36" spans="2:15" x14ac:dyDescent="0.25">
      <c r="B36" s="440" t="s">
        <v>832</v>
      </c>
      <c r="C36" s="440" t="s">
        <v>862</v>
      </c>
      <c r="D36" s="441" t="s">
        <v>657</v>
      </c>
      <c r="E36" s="442">
        <v>90487.12</v>
      </c>
      <c r="F36" s="442">
        <v>0</v>
      </c>
      <c r="G36" s="442">
        <v>0</v>
      </c>
      <c r="H36" s="442">
        <f t="shared" si="0"/>
        <v>90487.12</v>
      </c>
      <c r="I36" s="439"/>
      <c r="J36" s="442">
        <v>16684.199999999997</v>
      </c>
      <c r="K36" s="442">
        <v>3336.8399999999997</v>
      </c>
      <c r="L36" s="442">
        <v>0</v>
      </c>
      <c r="M36" s="442">
        <f t="shared" si="1"/>
        <v>20021.039999999997</v>
      </c>
      <c r="N36" s="442">
        <f t="shared" si="2"/>
        <v>70466.080000000002</v>
      </c>
      <c r="O36" s="426">
        <v>1609</v>
      </c>
    </row>
    <row r="37" spans="2:15" x14ac:dyDescent="0.25">
      <c r="B37" s="440" t="s">
        <v>838</v>
      </c>
      <c r="C37" s="440" t="s">
        <v>676</v>
      </c>
      <c r="D37" s="441" t="s">
        <v>659</v>
      </c>
      <c r="E37" s="442">
        <v>28692804.440000005</v>
      </c>
      <c r="F37" s="442">
        <v>3333584.96</v>
      </c>
      <c r="G37" s="442">
        <v>0</v>
      </c>
      <c r="H37" s="442">
        <f t="shared" si="0"/>
        <v>32026389.400000006</v>
      </c>
      <c r="I37" s="439"/>
      <c r="J37" s="442">
        <v>5474754.3100000005</v>
      </c>
      <c r="K37" s="442">
        <v>1177642.6300000001</v>
      </c>
      <c r="L37" s="442">
        <v>0</v>
      </c>
      <c r="M37" s="442">
        <f t="shared" si="1"/>
        <v>6652396.9400000004</v>
      </c>
      <c r="N37" s="442">
        <f t="shared" si="2"/>
        <v>25373992.460000005</v>
      </c>
      <c r="O37" s="426">
        <v>1908</v>
      </c>
    </row>
    <row r="38" spans="2:15" x14ac:dyDescent="0.25">
      <c r="B38" s="440" t="s">
        <v>825</v>
      </c>
      <c r="C38" s="440" t="s">
        <v>863</v>
      </c>
      <c r="D38" s="441" t="s">
        <v>32</v>
      </c>
      <c r="E38" s="442">
        <v>0</v>
      </c>
      <c r="F38" s="442">
        <v>0</v>
      </c>
      <c r="G38" s="442">
        <v>0</v>
      </c>
      <c r="H38" s="442">
        <f t="shared" si="0"/>
        <v>0</v>
      </c>
      <c r="I38" s="439"/>
      <c r="J38" s="442">
        <v>0</v>
      </c>
      <c r="K38" s="442">
        <v>0</v>
      </c>
      <c r="L38" s="442">
        <v>0</v>
      </c>
      <c r="M38" s="442">
        <f t="shared" si="1"/>
        <v>0</v>
      </c>
      <c r="N38" s="442">
        <f t="shared" si="2"/>
        <v>0</v>
      </c>
      <c r="O38" s="426">
        <v>1908</v>
      </c>
    </row>
    <row r="39" spans="2:15" x14ac:dyDescent="0.25">
      <c r="B39" s="440" t="s">
        <v>864</v>
      </c>
      <c r="C39" s="440" t="s">
        <v>678</v>
      </c>
      <c r="D39" s="441" t="s">
        <v>865</v>
      </c>
      <c r="E39" s="442">
        <v>4413295.5699999994</v>
      </c>
      <c r="F39" s="442">
        <v>31900.95</v>
      </c>
      <c r="G39" s="442">
        <v>0</v>
      </c>
      <c r="H39" s="442">
        <v>4445196.5199999996</v>
      </c>
      <c r="I39" s="439"/>
      <c r="J39" s="442">
        <v>1729064.89</v>
      </c>
      <c r="K39" s="442">
        <v>463196.85000000003</v>
      </c>
      <c r="L39" s="442">
        <v>0</v>
      </c>
      <c r="M39" s="442">
        <f t="shared" si="1"/>
        <v>2192261.7399999998</v>
      </c>
      <c r="N39" s="442">
        <f t="shared" si="2"/>
        <v>2252934.7799999998</v>
      </c>
      <c r="O39" s="426">
        <v>1915</v>
      </c>
    </row>
    <row r="40" spans="2:15" x14ac:dyDescent="0.25">
      <c r="B40" s="440" t="s">
        <v>866</v>
      </c>
      <c r="C40" s="440" t="s">
        <v>680</v>
      </c>
      <c r="D40" s="441" t="s">
        <v>867</v>
      </c>
      <c r="E40" s="442">
        <v>4065302.6099999882</v>
      </c>
      <c r="F40" s="442">
        <v>558194.93000000005</v>
      </c>
      <c r="G40" s="442">
        <v>0</v>
      </c>
      <c r="H40" s="442">
        <f t="shared" si="0"/>
        <v>4623497.5399999879</v>
      </c>
      <c r="I40" s="439"/>
      <c r="J40" s="442">
        <v>2527477.390000002</v>
      </c>
      <c r="K40" s="442">
        <v>817716.51</v>
      </c>
      <c r="L40" s="442">
        <v>0</v>
      </c>
      <c r="M40" s="442">
        <f t="shared" si="1"/>
        <v>3345193.9000000022</v>
      </c>
      <c r="N40" s="442">
        <f t="shared" si="2"/>
        <v>1278303.6399999857</v>
      </c>
      <c r="O40" s="426">
        <v>1920</v>
      </c>
    </row>
    <row r="41" spans="2:15" x14ac:dyDescent="0.25">
      <c r="B41" s="440" t="s">
        <v>825</v>
      </c>
      <c r="C41" s="440" t="s">
        <v>868</v>
      </c>
      <c r="D41" s="441" t="s">
        <v>869</v>
      </c>
      <c r="E41" s="442">
        <v>9520.9400000000023</v>
      </c>
      <c r="F41" s="442">
        <v>0</v>
      </c>
      <c r="G41" s="442">
        <v>0</v>
      </c>
      <c r="H41" s="442">
        <f t="shared" si="0"/>
        <v>9520.9400000000023</v>
      </c>
      <c r="I41" s="439"/>
      <c r="J41" s="442">
        <v>9520.9400000000023</v>
      </c>
      <c r="K41" s="442">
        <v>0</v>
      </c>
      <c r="L41" s="442">
        <v>0</v>
      </c>
      <c r="M41" s="442">
        <f t="shared" si="1"/>
        <v>9520.9400000000023</v>
      </c>
      <c r="N41" s="442">
        <f t="shared" si="2"/>
        <v>0</v>
      </c>
      <c r="O41" s="426">
        <v>1920</v>
      </c>
    </row>
    <row r="42" spans="2:15" x14ac:dyDescent="0.25">
      <c r="B42" s="440" t="s">
        <v>825</v>
      </c>
      <c r="C42" s="440" t="s">
        <v>870</v>
      </c>
      <c r="D42" s="441" t="s">
        <v>871</v>
      </c>
      <c r="E42" s="442">
        <v>4540128.7200000016</v>
      </c>
      <c r="F42" s="442">
        <v>99224</v>
      </c>
      <c r="G42" s="442">
        <v>0</v>
      </c>
      <c r="H42" s="442">
        <f t="shared" si="0"/>
        <v>4639352.7200000016</v>
      </c>
      <c r="I42" s="439"/>
      <c r="J42" s="442">
        <v>3243786.5000000009</v>
      </c>
      <c r="K42" s="442">
        <v>610662.05999999994</v>
      </c>
      <c r="L42" s="442">
        <v>0</v>
      </c>
      <c r="M42" s="442">
        <f t="shared" si="1"/>
        <v>3854448.560000001</v>
      </c>
      <c r="N42" s="442">
        <f t="shared" si="2"/>
        <v>784904.16000000061</v>
      </c>
      <c r="O42" s="426">
        <v>1920</v>
      </c>
    </row>
    <row r="43" spans="2:15" x14ac:dyDescent="0.25">
      <c r="B43" s="440" t="s">
        <v>604</v>
      </c>
      <c r="C43" s="440" t="s">
        <v>681</v>
      </c>
      <c r="D43" s="441" t="s">
        <v>872</v>
      </c>
      <c r="E43" s="442">
        <v>6848654.8299999936</v>
      </c>
      <c r="F43" s="442">
        <v>276368.82</v>
      </c>
      <c r="G43" s="442">
        <v>-0.03</v>
      </c>
      <c r="H43" s="442">
        <f t="shared" si="0"/>
        <v>7125023.6199999936</v>
      </c>
      <c r="I43" s="439"/>
      <c r="J43" s="442">
        <v>3649992.0800000005</v>
      </c>
      <c r="K43" s="442">
        <v>514962.77</v>
      </c>
      <c r="L43" s="442">
        <v>-0.03</v>
      </c>
      <c r="M43" s="442">
        <f t="shared" si="1"/>
        <v>4164954.8200000008</v>
      </c>
      <c r="N43" s="442">
        <f t="shared" si="2"/>
        <v>2960068.7999999928</v>
      </c>
      <c r="O43" s="426">
        <v>1930</v>
      </c>
    </row>
    <row r="44" spans="2:15" x14ac:dyDescent="0.25">
      <c r="B44" s="440" t="s">
        <v>873</v>
      </c>
      <c r="C44" s="440" t="s">
        <v>874</v>
      </c>
      <c r="D44" s="441" t="s">
        <v>875</v>
      </c>
      <c r="E44" s="442">
        <v>2349823.02</v>
      </c>
      <c r="F44" s="442">
        <v>309977</v>
      </c>
      <c r="G44" s="442">
        <v>-0.04</v>
      </c>
      <c r="H44" s="442">
        <f t="shared" si="0"/>
        <v>2659799.98</v>
      </c>
      <c r="I44" s="439"/>
      <c r="J44" s="442">
        <v>1825616.4700000002</v>
      </c>
      <c r="K44" s="442">
        <v>211419.02000000002</v>
      </c>
      <c r="L44" s="442">
        <v>-0.04</v>
      </c>
      <c r="M44" s="442">
        <f t="shared" si="1"/>
        <v>2037035.4500000002</v>
      </c>
      <c r="N44" s="442">
        <f t="shared" si="2"/>
        <v>622764.5299999998</v>
      </c>
      <c r="O44" s="426">
        <v>1930</v>
      </c>
    </row>
    <row r="45" spans="2:15" x14ac:dyDescent="0.25">
      <c r="B45" s="440" t="s">
        <v>825</v>
      </c>
      <c r="C45" s="440" t="s">
        <v>876</v>
      </c>
      <c r="D45" s="441" t="s">
        <v>877</v>
      </c>
      <c r="E45" s="442">
        <v>264417.65999999997</v>
      </c>
      <c r="F45" s="442">
        <v>28536</v>
      </c>
      <c r="G45" s="442">
        <v>-0.01</v>
      </c>
      <c r="H45" s="442">
        <f t="shared" si="0"/>
        <v>292953.64999999997</v>
      </c>
      <c r="I45" s="439"/>
      <c r="J45" s="442">
        <v>161912.25</v>
      </c>
      <c r="K45" s="442">
        <v>38147.560000000005</v>
      </c>
      <c r="L45" s="442">
        <v>-0.01</v>
      </c>
      <c r="M45" s="442">
        <f t="shared" si="1"/>
        <v>200059.8</v>
      </c>
      <c r="N45" s="442">
        <f t="shared" si="2"/>
        <v>92893.849999999977</v>
      </c>
      <c r="O45" s="426">
        <v>1930</v>
      </c>
    </row>
    <row r="46" spans="2:15" x14ac:dyDescent="0.25">
      <c r="B46" s="440" t="s">
        <v>864</v>
      </c>
      <c r="C46" s="440" t="s">
        <v>682</v>
      </c>
      <c r="D46" s="441" t="s">
        <v>49</v>
      </c>
      <c r="E46" s="442">
        <v>421165.68000000005</v>
      </c>
      <c r="F46" s="442">
        <v>166178</v>
      </c>
      <c r="G46" s="442">
        <v>0</v>
      </c>
      <c r="H46" s="442">
        <f t="shared" si="0"/>
        <v>587343.68000000005</v>
      </c>
      <c r="I46" s="439"/>
      <c r="J46" s="442">
        <v>260881.46999999997</v>
      </c>
      <c r="K46" s="442">
        <v>51366.32</v>
      </c>
      <c r="L46" s="442">
        <v>0</v>
      </c>
      <c r="M46" s="442">
        <f t="shared" si="1"/>
        <v>312247.78999999998</v>
      </c>
      <c r="N46" s="442">
        <f t="shared" si="2"/>
        <v>275095.89000000007</v>
      </c>
      <c r="O46" s="426">
        <v>1935</v>
      </c>
    </row>
    <row r="47" spans="2:15" x14ac:dyDescent="0.25">
      <c r="B47" s="440" t="s">
        <v>864</v>
      </c>
      <c r="C47" s="440" t="s">
        <v>683</v>
      </c>
      <c r="D47" s="441" t="s">
        <v>878</v>
      </c>
      <c r="E47" s="442">
        <v>4276978.1900000041</v>
      </c>
      <c r="F47" s="442">
        <v>297718.85000000003</v>
      </c>
      <c r="G47" s="442">
        <v>0</v>
      </c>
      <c r="H47" s="442">
        <f t="shared" si="0"/>
        <v>4574697.0400000038</v>
      </c>
      <c r="I47" s="439"/>
      <c r="J47" s="442">
        <v>1860246.1799999985</v>
      </c>
      <c r="K47" s="442">
        <v>431673.05</v>
      </c>
      <c r="L47" s="442">
        <v>0</v>
      </c>
      <c r="M47" s="442">
        <f t="shared" si="1"/>
        <v>2291919.2299999986</v>
      </c>
      <c r="N47" s="442">
        <f t="shared" si="2"/>
        <v>2282777.8100000052</v>
      </c>
      <c r="O47" s="426">
        <v>1940</v>
      </c>
    </row>
    <row r="48" spans="2:15" x14ac:dyDescent="0.25">
      <c r="B48" s="440" t="s">
        <v>864</v>
      </c>
      <c r="C48" s="440" t="s">
        <v>879</v>
      </c>
      <c r="D48" s="441" t="s">
        <v>880</v>
      </c>
      <c r="E48" s="442">
        <v>1134334.0189999996</v>
      </c>
      <c r="F48" s="442">
        <v>219310.7</v>
      </c>
      <c r="G48" s="442">
        <v>0</v>
      </c>
      <c r="H48" s="442">
        <f t="shared" si="0"/>
        <v>1353644.7189999996</v>
      </c>
      <c r="I48" s="439"/>
      <c r="J48" s="442">
        <v>564333.55999999971</v>
      </c>
      <c r="K48" s="442">
        <v>109115.92</v>
      </c>
      <c r="L48" s="442">
        <v>0</v>
      </c>
      <c r="M48" s="442">
        <f t="shared" si="1"/>
        <v>673449.47999999975</v>
      </c>
      <c r="N48" s="442">
        <f t="shared" si="2"/>
        <v>680195.23899999983</v>
      </c>
      <c r="O48" s="426">
        <v>1945</v>
      </c>
    </row>
    <row r="49" spans="2:15" x14ac:dyDescent="0.25">
      <c r="B49" s="440" t="s">
        <v>864</v>
      </c>
      <c r="C49" s="440" t="s">
        <v>750</v>
      </c>
      <c r="D49" s="441" t="s">
        <v>52</v>
      </c>
      <c r="E49" s="442">
        <v>35360.079999999994</v>
      </c>
      <c r="F49" s="442">
        <v>0</v>
      </c>
      <c r="G49" s="442">
        <v>0</v>
      </c>
      <c r="H49" s="442">
        <f t="shared" si="0"/>
        <v>35360.079999999994</v>
      </c>
      <c r="I49" s="439"/>
      <c r="J49" s="442">
        <v>35360.079999999994</v>
      </c>
      <c r="K49" s="442">
        <v>0</v>
      </c>
      <c r="L49" s="442">
        <v>0</v>
      </c>
      <c r="M49" s="442">
        <f t="shared" si="1"/>
        <v>35360.079999999994</v>
      </c>
      <c r="N49" s="442">
        <f t="shared" si="2"/>
        <v>0</v>
      </c>
      <c r="O49" s="426">
        <v>1945</v>
      </c>
    </row>
    <row r="50" spans="2:15" x14ac:dyDescent="0.25">
      <c r="B50" s="440" t="s">
        <v>864</v>
      </c>
      <c r="C50" s="440" t="s">
        <v>685</v>
      </c>
      <c r="D50" s="441" t="s">
        <v>53</v>
      </c>
      <c r="E50" s="442">
        <v>1884620.8100000008</v>
      </c>
      <c r="F50" s="442">
        <v>17622.57</v>
      </c>
      <c r="G50" s="442">
        <v>0</v>
      </c>
      <c r="H50" s="442">
        <f t="shared" si="0"/>
        <v>1902243.3800000008</v>
      </c>
      <c r="I50" s="439"/>
      <c r="J50" s="442">
        <v>1033428.5299999999</v>
      </c>
      <c r="K50" s="442">
        <v>221094.29</v>
      </c>
      <c r="L50" s="442">
        <v>0</v>
      </c>
      <c r="M50" s="442">
        <f t="shared" si="1"/>
        <v>1254522.8199999998</v>
      </c>
      <c r="N50" s="442">
        <f t="shared" si="2"/>
        <v>647720.56000000099</v>
      </c>
      <c r="O50" s="426">
        <v>1955</v>
      </c>
    </row>
    <row r="51" spans="2:15" x14ac:dyDescent="0.25">
      <c r="B51" s="440" t="s">
        <v>873</v>
      </c>
      <c r="C51" s="440" t="s">
        <v>881</v>
      </c>
      <c r="D51" s="441" t="s">
        <v>882</v>
      </c>
      <c r="E51" s="442">
        <v>312338.08</v>
      </c>
      <c r="F51" s="442">
        <v>0</v>
      </c>
      <c r="G51" s="442">
        <v>0</v>
      </c>
      <c r="H51" s="442">
        <f t="shared" si="0"/>
        <v>312338.08</v>
      </c>
      <c r="I51" s="439"/>
      <c r="J51" s="442">
        <v>258012.60000000003</v>
      </c>
      <c r="K51" s="442">
        <v>48824.42</v>
      </c>
      <c r="L51" s="442">
        <v>0</v>
      </c>
      <c r="M51" s="442">
        <f t="shared" si="1"/>
        <v>306837.02</v>
      </c>
      <c r="N51" s="442">
        <f t="shared" si="2"/>
        <v>5501.0599999999977</v>
      </c>
      <c r="O51" s="426">
        <v>1970</v>
      </c>
    </row>
    <row r="52" spans="2:15" x14ac:dyDescent="0.25">
      <c r="B52" s="440" t="s">
        <v>883</v>
      </c>
      <c r="C52" s="440" t="s">
        <v>884</v>
      </c>
      <c r="D52" s="441" t="s">
        <v>885</v>
      </c>
      <c r="E52" s="442">
        <v>0</v>
      </c>
      <c r="F52" s="442">
        <v>0</v>
      </c>
      <c r="G52" s="442">
        <v>0</v>
      </c>
      <c r="H52" s="442">
        <f t="shared" si="0"/>
        <v>0</v>
      </c>
      <c r="I52" s="439"/>
      <c r="J52" s="442">
        <v>0</v>
      </c>
      <c r="K52" s="442">
        <v>0</v>
      </c>
      <c r="L52" s="442">
        <v>0</v>
      </c>
      <c r="M52" s="442">
        <f t="shared" si="1"/>
        <v>0</v>
      </c>
      <c r="N52" s="442">
        <f t="shared" si="2"/>
        <v>0</v>
      </c>
      <c r="O52" s="426">
        <v>1960</v>
      </c>
    </row>
    <row r="53" spans="2:15" x14ac:dyDescent="0.25">
      <c r="B53" s="440" t="s">
        <v>883</v>
      </c>
      <c r="C53" s="440" t="s">
        <v>886</v>
      </c>
      <c r="D53" s="441" t="s">
        <v>887</v>
      </c>
      <c r="E53" s="442">
        <v>0</v>
      </c>
      <c r="F53" s="442">
        <v>0</v>
      </c>
      <c r="G53" s="442">
        <v>0</v>
      </c>
      <c r="H53" s="442">
        <f t="shared" si="0"/>
        <v>0</v>
      </c>
      <c r="I53" s="439"/>
      <c r="J53" s="442">
        <v>0</v>
      </c>
      <c r="K53" s="442">
        <v>0</v>
      </c>
      <c r="L53" s="442">
        <v>0</v>
      </c>
      <c r="M53" s="442">
        <f t="shared" si="1"/>
        <v>0</v>
      </c>
      <c r="N53" s="442">
        <f t="shared" si="2"/>
        <v>0</v>
      </c>
      <c r="O53" s="426">
        <v>1960</v>
      </c>
    </row>
    <row r="54" spans="2:15" x14ac:dyDescent="0.25">
      <c r="B54" s="440" t="s">
        <v>604</v>
      </c>
      <c r="C54" s="440" t="s">
        <v>888</v>
      </c>
      <c r="D54" s="441" t="s">
        <v>889</v>
      </c>
      <c r="E54" s="442">
        <v>300312.95000000007</v>
      </c>
      <c r="F54" s="442">
        <v>0</v>
      </c>
      <c r="G54" s="442">
        <v>0</v>
      </c>
      <c r="H54" s="442">
        <f t="shared" si="0"/>
        <v>300312.95000000007</v>
      </c>
      <c r="I54" s="439"/>
      <c r="J54" s="442">
        <v>133904.75</v>
      </c>
      <c r="K54" s="442">
        <v>24214.539999999997</v>
      </c>
      <c r="L54" s="442">
        <v>0</v>
      </c>
      <c r="M54" s="442">
        <f t="shared" si="1"/>
        <v>158119.29</v>
      </c>
      <c r="N54" s="442">
        <f t="shared" si="2"/>
        <v>142193.66000000006</v>
      </c>
      <c r="O54" s="426">
        <v>1980</v>
      </c>
    </row>
    <row r="55" spans="2:15" x14ac:dyDescent="0.25">
      <c r="B55" s="440" t="s">
        <v>604</v>
      </c>
      <c r="C55" s="440" t="s">
        <v>890</v>
      </c>
      <c r="D55" s="441" t="s">
        <v>891</v>
      </c>
      <c r="E55" s="442">
        <v>689392.89000000013</v>
      </c>
      <c r="F55" s="442">
        <v>0</v>
      </c>
      <c r="G55" s="442">
        <v>0</v>
      </c>
      <c r="H55" s="442">
        <f t="shared" si="0"/>
        <v>689392.89000000013</v>
      </c>
      <c r="I55" s="439"/>
      <c r="J55" s="442">
        <v>337171.21</v>
      </c>
      <c r="K55" s="442">
        <v>51894.080000000002</v>
      </c>
      <c r="L55" s="442">
        <v>0</v>
      </c>
      <c r="M55" s="442">
        <f t="shared" si="1"/>
        <v>389065.29000000004</v>
      </c>
      <c r="N55" s="442">
        <f t="shared" si="2"/>
        <v>300327.60000000009</v>
      </c>
      <c r="O55" s="426">
        <v>1980</v>
      </c>
    </row>
    <row r="56" spans="2:15" x14ac:dyDescent="0.25">
      <c r="B56" s="440" t="s">
        <v>873</v>
      </c>
      <c r="C56" s="440" t="s">
        <v>892</v>
      </c>
      <c r="D56" s="441" t="s">
        <v>893</v>
      </c>
      <c r="E56" s="442">
        <v>0</v>
      </c>
      <c r="F56" s="442">
        <v>0</v>
      </c>
      <c r="G56" s="442">
        <v>0</v>
      </c>
      <c r="H56" s="442">
        <f t="shared" si="0"/>
        <v>0</v>
      </c>
      <c r="I56" s="439"/>
      <c r="J56" s="442">
        <v>0</v>
      </c>
      <c r="K56" s="442">
        <v>0</v>
      </c>
      <c r="L56" s="442">
        <v>0</v>
      </c>
      <c r="M56" s="442">
        <f t="shared" si="1"/>
        <v>0</v>
      </c>
      <c r="N56" s="442">
        <f t="shared" si="2"/>
        <v>0</v>
      </c>
      <c r="O56" s="426">
        <v>1985</v>
      </c>
    </row>
    <row r="57" spans="2:15" x14ac:dyDescent="0.25">
      <c r="B57" s="440" t="e">
        <f ca="1">_xll.DBRA("CXMD:Fixed Asset Components",#REF!,"Useful Life")</f>
        <v>#NAME?</v>
      </c>
      <c r="C57" s="440" t="s">
        <v>752</v>
      </c>
      <c r="D57" s="441" t="s">
        <v>894</v>
      </c>
      <c r="E57" s="442">
        <v>-34882612.159999967</v>
      </c>
      <c r="F57" s="442">
        <v>0</v>
      </c>
      <c r="G57" s="442">
        <v>552948</v>
      </c>
      <c r="H57" s="442">
        <f t="shared" si="0"/>
        <v>-34329664.159999967</v>
      </c>
      <c r="I57" s="439"/>
      <c r="J57" s="442">
        <v>-8104787.1100000003</v>
      </c>
      <c r="K57" s="442">
        <v>-1607579.88</v>
      </c>
      <c r="L57" s="442">
        <v>88472</v>
      </c>
      <c r="M57" s="442">
        <f t="shared" si="1"/>
        <v>-9623894.9900000002</v>
      </c>
      <c r="N57" s="442">
        <f t="shared" si="2"/>
        <v>-24705769.169999965</v>
      </c>
      <c r="O57" s="426">
        <v>1995</v>
      </c>
    </row>
    <row r="58" spans="2:15" x14ac:dyDescent="0.25">
      <c r="B58" s="440" t="e">
        <f ca="1">_xll.DBRA("CXMD:Fixed Asset Components",#REF!,"Useful Life")</f>
        <v>#NAME?</v>
      </c>
      <c r="C58" s="440" t="s">
        <v>755</v>
      </c>
      <c r="D58" s="441" t="s">
        <v>895</v>
      </c>
      <c r="E58" s="442">
        <v>7956729.5200000005</v>
      </c>
      <c r="F58" s="442">
        <v>0</v>
      </c>
      <c r="G58" s="442">
        <v>0</v>
      </c>
      <c r="H58" s="442">
        <f t="shared" si="0"/>
        <v>7956729.5200000005</v>
      </c>
      <c r="I58" s="439"/>
      <c r="J58" s="442">
        <v>1861520.7199999997</v>
      </c>
      <c r="K58" s="442">
        <v>357112.18</v>
      </c>
      <c r="L58" s="442">
        <v>0</v>
      </c>
      <c r="M58" s="442">
        <f t="shared" si="1"/>
        <v>2218632.9</v>
      </c>
      <c r="N58" s="442">
        <f t="shared" si="2"/>
        <v>5738096.620000001</v>
      </c>
      <c r="O58" s="426">
        <v>1609</v>
      </c>
    </row>
    <row r="59" spans="2:15" x14ac:dyDescent="0.25">
      <c r="B59" s="440" t="e">
        <f ca="1">_xll.DBRA("CXMD:Fixed Asset Components",#REF!,"Useful Life")</f>
        <v>#NAME?</v>
      </c>
      <c r="C59" s="440" t="s">
        <v>896</v>
      </c>
      <c r="D59" s="441" t="s">
        <v>68</v>
      </c>
      <c r="E59" s="442">
        <v>825340.65</v>
      </c>
      <c r="F59" s="442">
        <v>-825340.65</v>
      </c>
      <c r="G59" s="442">
        <v>0</v>
      </c>
      <c r="H59" s="442">
        <f t="shared" si="0"/>
        <v>0</v>
      </c>
      <c r="I59" s="439"/>
      <c r="J59" s="442">
        <v>0</v>
      </c>
      <c r="K59" s="442">
        <v>0</v>
      </c>
      <c r="L59" s="442">
        <v>0</v>
      </c>
      <c r="M59" s="442">
        <f t="shared" si="1"/>
        <v>0</v>
      </c>
      <c r="N59" s="442">
        <f t="shared" si="2"/>
        <v>0</v>
      </c>
      <c r="O59" s="426">
        <v>2050</v>
      </c>
    </row>
    <row r="60" spans="2:15" x14ac:dyDescent="0.25">
      <c r="B60" s="444"/>
      <c r="C60" s="445"/>
      <c r="D60" s="446" t="s">
        <v>81</v>
      </c>
      <c r="E60" s="447">
        <f>SUM(E9:E59)</f>
        <v>511463624.87900162</v>
      </c>
      <c r="F60" s="447">
        <f t="shared" ref="F60:H60" si="3">SUM(F9:F59)</f>
        <v>52095248.070000015</v>
      </c>
      <c r="G60" s="447">
        <f t="shared" si="3"/>
        <v>-3321034.1699999995</v>
      </c>
      <c r="H60" s="447">
        <f t="shared" si="3"/>
        <v>560237838.77900159</v>
      </c>
      <c r="I60" s="448"/>
      <c r="J60" s="447">
        <f t="shared" ref="J60:N60" si="4">SUM(J9:J59)</f>
        <v>84189478.09999986</v>
      </c>
      <c r="K60" s="447">
        <f t="shared" si="4"/>
        <v>21496497.98</v>
      </c>
      <c r="L60" s="447">
        <f t="shared" si="4"/>
        <v>-655256.6399999999</v>
      </c>
      <c r="M60" s="447">
        <f t="shared" si="4"/>
        <v>105030719.43999988</v>
      </c>
      <c r="N60" s="447">
        <f t="shared" si="4"/>
        <v>455207119.33900172</v>
      </c>
    </row>
    <row r="61" spans="2:15" x14ac:dyDescent="0.25">
      <c r="B61" s="440" t="e">
        <f ca="1">_xll.DBRA("CXMD:Fixed Asset Components",#REF!,"Useful Life")</f>
        <v>#NAME?</v>
      </c>
      <c r="C61" s="440">
        <v>2055</v>
      </c>
      <c r="D61" s="441" t="s">
        <v>897</v>
      </c>
      <c r="E61" s="442">
        <v>6140224.1499999911</v>
      </c>
      <c r="F61" s="442">
        <v>-1424344.7699999998</v>
      </c>
      <c r="G61" s="442">
        <v>0</v>
      </c>
      <c r="H61" s="442">
        <f t="shared" ref="H61:H63" si="5">SUM(E61:G61)</f>
        <v>4715879.3799999915</v>
      </c>
      <c r="I61" s="439"/>
      <c r="J61" s="442">
        <v>0</v>
      </c>
      <c r="K61" s="442">
        <v>0</v>
      </c>
      <c r="L61" s="442">
        <v>0</v>
      </c>
      <c r="M61" s="442">
        <f t="shared" ref="M61:M63" si="6">SUM(J61:L61)</f>
        <v>0</v>
      </c>
      <c r="N61" s="442">
        <f t="shared" ref="N61:N63" si="7">H61-M61</f>
        <v>4715879.3799999915</v>
      </c>
      <c r="O61" s="426">
        <v>2055</v>
      </c>
    </row>
    <row r="62" spans="2:15" x14ac:dyDescent="0.25">
      <c r="B62" s="440" t="e">
        <f ca="1">_xll.DBRA("CXMD:Fixed Asset Components",#REF!,"Useful Life")</f>
        <v>#NAME?</v>
      </c>
      <c r="C62" s="440">
        <v>2055</v>
      </c>
      <c r="D62" s="441" t="s">
        <v>898</v>
      </c>
      <c r="E62" s="442">
        <v>408415.02</v>
      </c>
      <c r="F62" s="442">
        <v>-261591.48</v>
      </c>
      <c r="G62" s="442">
        <v>0</v>
      </c>
      <c r="H62" s="442">
        <f t="shared" si="5"/>
        <v>146823.54</v>
      </c>
      <c r="I62" s="439"/>
      <c r="J62" s="442">
        <v>0</v>
      </c>
      <c r="K62" s="442">
        <v>0</v>
      </c>
      <c r="L62" s="442">
        <v>0</v>
      </c>
      <c r="M62" s="442">
        <f t="shared" si="6"/>
        <v>0</v>
      </c>
      <c r="N62" s="442">
        <f t="shared" si="7"/>
        <v>146823.54</v>
      </c>
      <c r="O62" s="426">
        <v>2055</v>
      </c>
    </row>
    <row r="63" spans="2:15" x14ac:dyDescent="0.25">
      <c r="B63" s="440" t="e">
        <f ca="1">_xll.DBRA("CXMD:Fixed Asset Components",#REF!,"Useful Life")</f>
        <v>#NAME?</v>
      </c>
      <c r="C63" s="440">
        <v>2055</v>
      </c>
      <c r="D63" s="441" t="s">
        <v>899</v>
      </c>
      <c r="E63" s="442">
        <v>-825340.65</v>
      </c>
      <c r="F63" s="442">
        <v>825340.65</v>
      </c>
      <c r="G63" s="442">
        <v>0</v>
      </c>
      <c r="H63" s="442">
        <f t="shared" si="5"/>
        <v>0</v>
      </c>
      <c r="I63" s="439"/>
      <c r="J63" s="442">
        <v>0</v>
      </c>
      <c r="K63" s="442">
        <v>0</v>
      </c>
      <c r="L63" s="442">
        <v>0</v>
      </c>
      <c r="M63" s="442">
        <f t="shared" si="6"/>
        <v>0</v>
      </c>
      <c r="N63" s="442">
        <f t="shared" si="7"/>
        <v>0</v>
      </c>
      <c r="O63" s="426">
        <v>2055</v>
      </c>
    </row>
    <row r="64" spans="2:15" x14ac:dyDescent="0.25">
      <c r="B64" s="444"/>
      <c r="C64" s="445"/>
      <c r="D64" s="446" t="s">
        <v>900</v>
      </c>
      <c r="E64" s="447">
        <f>SUM(E60:E63)</f>
        <v>517186923.3990016</v>
      </c>
      <c r="F64" s="447">
        <f t="shared" ref="F64:H64" si="8">SUM(F60:F63)</f>
        <v>51234652.470000014</v>
      </c>
      <c r="G64" s="447">
        <f t="shared" si="8"/>
        <v>-3321034.1699999995</v>
      </c>
      <c r="H64" s="447">
        <f t="shared" si="8"/>
        <v>565100541.69900155</v>
      </c>
      <c r="I64" s="448"/>
      <c r="J64" s="447">
        <f t="shared" ref="J64:N64" si="9">SUM(J60:J63)</f>
        <v>84189478.09999986</v>
      </c>
      <c r="K64" s="447">
        <f t="shared" si="9"/>
        <v>21496497.98</v>
      </c>
      <c r="L64" s="447">
        <f t="shared" si="9"/>
        <v>-655256.6399999999</v>
      </c>
      <c r="M64" s="447">
        <f t="shared" si="9"/>
        <v>105030719.43999988</v>
      </c>
      <c r="N64" s="447">
        <f t="shared" si="9"/>
        <v>460069822.25900173</v>
      </c>
    </row>
    <row r="65" spans="2:15" x14ac:dyDescent="0.25">
      <c r="B65" s="449"/>
      <c r="C65" s="449"/>
      <c r="D65" s="450" t="s">
        <v>511</v>
      </c>
      <c r="E65" s="451"/>
      <c r="F65" s="451"/>
      <c r="G65" s="451"/>
      <c r="H65" s="451"/>
      <c r="I65" s="439"/>
      <c r="J65" s="451"/>
      <c r="K65" s="451"/>
      <c r="L65" s="451"/>
      <c r="M65" s="451"/>
      <c r="N65" s="451"/>
    </row>
    <row r="66" spans="2:15" x14ac:dyDescent="0.25">
      <c r="B66" s="440" t="e">
        <f ca="1">_xll.DBRA("CXMD:Fixed Asset Components",#REF!,"Useful Life")</f>
        <v>#NAME?</v>
      </c>
      <c r="C66" s="440" t="s">
        <v>901</v>
      </c>
      <c r="D66" s="441" t="s">
        <v>902</v>
      </c>
      <c r="E66" s="442">
        <v>19045847.300000001</v>
      </c>
      <c r="F66" s="442">
        <v>-504000</v>
      </c>
      <c r="G66" s="442">
        <v>0</v>
      </c>
      <c r="H66" s="442">
        <f t="shared" ref="H66:H68" si="10">SUM(E66:G66)</f>
        <v>18541847.300000001</v>
      </c>
      <c r="I66" s="439"/>
      <c r="J66" s="442">
        <v>2252757.9299999997</v>
      </c>
      <c r="K66" s="442">
        <v>985321.79</v>
      </c>
      <c r="L66" s="442">
        <v>0</v>
      </c>
      <c r="M66" s="442">
        <f t="shared" ref="M66:M68" si="11">SUM(J66:L66)</f>
        <v>3238079.7199999997</v>
      </c>
      <c r="N66" s="442">
        <f t="shared" ref="N66:N68" si="12">H66-M66</f>
        <v>15303767.580000002</v>
      </c>
      <c r="O66" s="426">
        <v>1609</v>
      </c>
    </row>
    <row r="67" spans="2:15" x14ac:dyDescent="0.25">
      <c r="B67" s="440" t="s">
        <v>866</v>
      </c>
      <c r="C67" s="440" t="s">
        <v>903</v>
      </c>
      <c r="D67" s="441" t="s">
        <v>904</v>
      </c>
      <c r="E67" s="442">
        <v>6756089.0399999991</v>
      </c>
      <c r="F67" s="442">
        <v>404430.62</v>
      </c>
      <c r="G67" s="442">
        <v>0</v>
      </c>
      <c r="H67" s="442">
        <f t="shared" si="10"/>
        <v>7160519.6599999992</v>
      </c>
      <c r="I67" s="439"/>
      <c r="J67" s="442">
        <v>4895525.8100000005</v>
      </c>
      <c r="K67" s="442">
        <v>994577.58</v>
      </c>
      <c r="L67" s="442">
        <v>0</v>
      </c>
      <c r="M67" s="442">
        <f t="shared" si="11"/>
        <v>5890103.3900000006</v>
      </c>
      <c r="N67" s="442">
        <f t="shared" si="12"/>
        <v>1270416.2699999986</v>
      </c>
      <c r="O67" s="426">
        <v>1611</v>
      </c>
    </row>
    <row r="68" spans="2:15" x14ac:dyDescent="0.25">
      <c r="B68" s="440" t="s">
        <v>825</v>
      </c>
      <c r="C68" s="440" t="s">
        <v>905</v>
      </c>
      <c r="D68" s="441" t="s">
        <v>906</v>
      </c>
      <c r="E68" s="442">
        <v>8894770.5499999989</v>
      </c>
      <c r="F68" s="442">
        <v>65528.85</v>
      </c>
      <c r="G68" s="442">
        <v>0</v>
      </c>
      <c r="H68" s="442">
        <f t="shared" si="10"/>
        <v>8960299.3999999985</v>
      </c>
      <c r="I68" s="439"/>
      <c r="J68" s="442">
        <v>4270593.1500000004</v>
      </c>
      <c r="K68" s="442">
        <v>1342491.02</v>
      </c>
      <c r="L68" s="442">
        <v>0</v>
      </c>
      <c r="M68" s="442">
        <f t="shared" si="11"/>
        <v>5613084.1699999999</v>
      </c>
      <c r="N68" s="442">
        <f t="shared" si="12"/>
        <v>3347215.2299999986</v>
      </c>
      <c r="O68" s="426">
        <v>1611</v>
      </c>
    </row>
    <row r="69" spans="2:15" x14ac:dyDescent="0.25">
      <c r="B69" s="444"/>
      <c r="C69" s="445"/>
      <c r="D69" s="446" t="s">
        <v>907</v>
      </c>
      <c r="E69" s="447">
        <f>SUM(E66:E68)</f>
        <v>34696706.890000001</v>
      </c>
      <c r="F69" s="447">
        <f t="shared" ref="F69:H69" si="13">SUM(F66:F68)</f>
        <v>-34040.530000000006</v>
      </c>
      <c r="G69" s="447">
        <f t="shared" si="13"/>
        <v>0</v>
      </c>
      <c r="H69" s="447">
        <f t="shared" si="13"/>
        <v>34662666.359999999</v>
      </c>
      <c r="I69" s="448"/>
      <c r="J69" s="447">
        <f t="shared" ref="J69:N69" si="14">SUM(J66:J68)</f>
        <v>11418876.890000001</v>
      </c>
      <c r="K69" s="447">
        <f t="shared" si="14"/>
        <v>3322390.39</v>
      </c>
      <c r="L69" s="447">
        <f t="shared" si="14"/>
        <v>0</v>
      </c>
      <c r="M69" s="447">
        <f t="shared" si="14"/>
        <v>14741267.279999999</v>
      </c>
      <c r="N69" s="447">
        <f t="shared" si="14"/>
        <v>19921399.079999998</v>
      </c>
    </row>
    <row r="70" spans="2:15" x14ac:dyDescent="0.25">
      <c r="B70" s="449"/>
      <c r="C70" s="449"/>
      <c r="D70" s="450" t="s">
        <v>908</v>
      </c>
      <c r="E70" s="451"/>
      <c r="F70" s="451"/>
      <c r="G70" s="451"/>
      <c r="H70" s="451"/>
      <c r="I70" s="439"/>
      <c r="J70" s="451"/>
      <c r="K70" s="451"/>
      <c r="L70" s="451"/>
      <c r="M70" s="451"/>
      <c r="N70" s="451"/>
    </row>
    <row r="71" spans="2:15" x14ac:dyDescent="0.25">
      <c r="B71" s="440" t="s">
        <v>866</v>
      </c>
      <c r="C71" s="440" t="s">
        <v>757</v>
      </c>
      <c r="D71" s="441" t="s">
        <v>909</v>
      </c>
      <c r="E71" s="442">
        <v>1283363.3700000001</v>
      </c>
      <c r="F71" s="442">
        <v>0</v>
      </c>
      <c r="G71" s="442">
        <v>0</v>
      </c>
      <c r="H71" s="442">
        <f>SUM(E71:G71)</f>
        <v>1283363.3700000001</v>
      </c>
      <c r="I71" s="439"/>
      <c r="J71" s="442">
        <v>820130</v>
      </c>
      <c r="K71" s="442">
        <v>139109.16</v>
      </c>
      <c r="L71" s="442">
        <v>0</v>
      </c>
      <c r="M71" s="442">
        <f>SUM(J71:L71)</f>
        <v>959239.16</v>
      </c>
      <c r="N71" s="442">
        <f>H71-M71</f>
        <v>324124.21000000008</v>
      </c>
      <c r="O71" s="426">
        <v>2005</v>
      </c>
    </row>
    <row r="72" spans="2:15" x14ac:dyDescent="0.25">
      <c r="B72" s="444"/>
      <c r="C72" s="445"/>
      <c r="D72" s="446" t="s">
        <v>910</v>
      </c>
      <c r="E72" s="447">
        <f>E71</f>
        <v>1283363.3700000001</v>
      </c>
      <c r="F72" s="447">
        <f t="shared" ref="F72:H72" si="15">F71</f>
        <v>0</v>
      </c>
      <c r="G72" s="447">
        <f t="shared" si="15"/>
        <v>0</v>
      </c>
      <c r="H72" s="447">
        <f t="shared" si="15"/>
        <v>1283363.3700000001</v>
      </c>
      <c r="I72" s="448"/>
      <c r="J72" s="447">
        <f t="shared" ref="J72:N72" si="16">J71</f>
        <v>820130</v>
      </c>
      <c r="K72" s="447">
        <f t="shared" si="16"/>
        <v>139109.16</v>
      </c>
      <c r="L72" s="447">
        <f t="shared" si="16"/>
        <v>0</v>
      </c>
      <c r="M72" s="447">
        <f t="shared" si="16"/>
        <v>959239.16</v>
      </c>
      <c r="N72" s="447">
        <f t="shared" si="16"/>
        <v>324124.21000000008</v>
      </c>
    </row>
    <row r="73" spans="2:15" x14ac:dyDescent="0.25">
      <c r="B73" s="449"/>
      <c r="C73" s="449"/>
      <c r="D73" s="452"/>
      <c r="E73" s="451"/>
      <c r="F73" s="451"/>
      <c r="G73" s="451"/>
      <c r="H73" s="451"/>
      <c r="I73" s="439"/>
      <c r="J73" s="451"/>
      <c r="K73" s="451"/>
      <c r="L73" s="451"/>
      <c r="M73" s="451"/>
      <c r="N73" s="451"/>
    </row>
    <row r="74" spans="2:15" x14ac:dyDescent="0.25">
      <c r="B74" s="444"/>
      <c r="C74" s="445"/>
      <c r="D74" s="446" t="s">
        <v>911</v>
      </c>
      <c r="E74" s="447">
        <f>E72+E69+E64</f>
        <v>553166993.65900159</v>
      </c>
      <c r="F74" s="447">
        <f t="shared" ref="F74:H74" si="17">F72+F69+F64</f>
        <v>51200611.940000013</v>
      </c>
      <c r="G74" s="447">
        <f t="shared" si="17"/>
        <v>-3321034.1699999995</v>
      </c>
      <c r="H74" s="447">
        <f t="shared" si="17"/>
        <v>601046571.42900157</v>
      </c>
      <c r="I74" s="448"/>
      <c r="J74" s="447">
        <f t="shared" ref="J74:N74" si="18">J72+J69+J64</f>
        <v>96428484.989999861</v>
      </c>
      <c r="K74" s="447">
        <f t="shared" si="18"/>
        <v>24957997.530000001</v>
      </c>
      <c r="L74" s="447">
        <f t="shared" si="18"/>
        <v>-655256.6399999999</v>
      </c>
      <c r="M74" s="447">
        <f t="shared" si="18"/>
        <v>120731225.87999988</v>
      </c>
      <c r="N74" s="447">
        <f t="shared" si="18"/>
        <v>480315345.54900175</v>
      </c>
    </row>
    <row r="75" spans="2:15" x14ac:dyDescent="0.25">
      <c r="B75" s="449"/>
      <c r="C75" s="449"/>
      <c r="D75" s="450"/>
      <c r="E75" s="451"/>
      <c r="F75" s="451"/>
      <c r="G75" s="451"/>
      <c r="H75" s="451"/>
      <c r="I75" s="439"/>
      <c r="J75" s="451"/>
      <c r="K75" s="451"/>
      <c r="L75" s="451"/>
      <c r="M75" s="451"/>
      <c r="N75" s="451"/>
    </row>
    <row r="76" spans="2:15" x14ac:dyDescent="0.25">
      <c r="B76" s="440"/>
      <c r="C76" s="440">
        <v>2440</v>
      </c>
      <c r="D76" s="441" t="s">
        <v>912</v>
      </c>
      <c r="E76" s="442">
        <v>-31800938.800000001</v>
      </c>
      <c r="F76" s="442">
        <v>-12187807.280000011</v>
      </c>
      <c r="G76" s="442">
        <v>0</v>
      </c>
      <c r="H76" s="442">
        <f t="shared" ref="H76:H77" si="19">SUM(E76:G76)</f>
        <v>-43988746.080000013</v>
      </c>
      <c r="I76" s="439"/>
      <c r="J76" s="442">
        <v>-2062696.2999999998</v>
      </c>
      <c r="K76" s="442">
        <f>-2043540.31</f>
        <v>-2043540.31</v>
      </c>
      <c r="L76" s="442">
        <v>0</v>
      </c>
      <c r="M76" s="442">
        <f t="shared" ref="M76:M77" si="20">SUM(J76:L76)</f>
        <v>-4106236.61</v>
      </c>
      <c r="N76" s="442">
        <f>H76-M76</f>
        <v>-39882509.470000014</v>
      </c>
      <c r="O76" s="426">
        <v>2440</v>
      </c>
    </row>
    <row r="77" spans="2:15" x14ac:dyDescent="0.25">
      <c r="B77" s="440"/>
      <c r="C77" s="440">
        <v>2440</v>
      </c>
      <c r="D77" s="441" t="s">
        <v>913</v>
      </c>
      <c r="E77" s="442">
        <v>0</v>
      </c>
      <c r="F77" s="442">
        <v>-207870.40999999997</v>
      </c>
      <c r="G77" s="442">
        <v>0</v>
      </c>
      <c r="H77" s="442">
        <f t="shared" si="19"/>
        <v>-207870.40999999997</v>
      </c>
      <c r="I77" s="439"/>
      <c r="J77" s="442">
        <v>0</v>
      </c>
      <c r="K77" s="442">
        <v>0</v>
      </c>
      <c r="L77" s="442">
        <v>0</v>
      </c>
      <c r="M77" s="442">
        <f t="shared" si="20"/>
        <v>0</v>
      </c>
      <c r="N77" s="442">
        <f t="shared" ref="N77" si="21">H77-M77</f>
        <v>-207870.40999999997</v>
      </c>
      <c r="O77" s="426">
        <v>2440</v>
      </c>
    </row>
    <row r="78" spans="2:15" x14ac:dyDescent="0.25">
      <c r="B78" s="444"/>
      <c r="C78" s="445"/>
      <c r="D78" s="446" t="s">
        <v>914</v>
      </c>
      <c r="E78" s="447">
        <f>SUM(E76:E77)</f>
        <v>-31800938.800000001</v>
      </c>
      <c r="F78" s="447">
        <f t="shared" ref="F78:H78" si="22">SUM(F76:F77)</f>
        <v>-12395677.690000011</v>
      </c>
      <c r="G78" s="447">
        <f t="shared" si="22"/>
        <v>0</v>
      </c>
      <c r="H78" s="447">
        <f t="shared" si="22"/>
        <v>-44196616.49000001</v>
      </c>
      <c r="I78" s="448"/>
      <c r="J78" s="447">
        <f t="shared" ref="J78:N78" si="23">SUM(J76:J77)</f>
        <v>-2062696.2999999998</v>
      </c>
      <c r="K78" s="447">
        <f t="shared" si="23"/>
        <v>-2043540.31</v>
      </c>
      <c r="L78" s="447">
        <f t="shared" si="23"/>
        <v>0</v>
      </c>
      <c r="M78" s="447">
        <f t="shared" si="23"/>
        <v>-4106236.61</v>
      </c>
      <c r="N78" s="447">
        <f t="shared" si="23"/>
        <v>-40090379.88000001</v>
      </c>
    </row>
    <row r="79" spans="2:15" x14ac:dyDescent="0.25">
      <c r="C79" s="453"/>
      <c r="D79" s="454"/>
      <c r="E79" s="425"/>
      <c r="F79" s="425"/>
      <c r="G79" s="425"/>
      <c r="H79" s="425"/>
      <c r="I79" s="425"/>
      <c r="J79" s="425"/>
      <c r="K79" s="425"/>
      <c r="L79" s="425"/>
      <c r="M79" s="425"/>
      <c r="N79" s="425"/>
    </row>
    <row r="80" spans="2:15" x14ac:dyDescent="0.25">
      <c r="B80" s="440"/>
      <c r="C80" s="440"/>
      <c r="D80" s="441" t="s">
        <v>915</v>
      </c>
      <c r="E80" s="442">
        <v>-7291817.2800000003</v>
      </c>
      <c r="F80" s="442"/>
      <c r="G80" s="442"/>
      <c r="H80" s="442">
        <f t="shared" ref="H80" si="24">SUM(E80:G80)</f>
        <v>-7291817.2800000003</v>
      </c>
      <c r="I80" s="439"/>
      <c r="J80" s="442">
        <f>-10375517.38</f>
        <v>-10375517.380000001</v>
      </c>
      <c r="K80" s="442"/>
      <c r="L80" s="442"/>
      <c r="M80" s="442">
        <f t="shared" ref="M80:M81" si="25">SUM(J80:L80)</f>
        <v>-10375517.380000001</v>
      </c>
      <c r="N80" s="442">
        <f t="shared" ref="N80:N81" si="26">H80-M80</f>
        <v>3083700.1000000006</v>
      </c>
    </row>
    <row r="81" spans="2:14" x14ac:dyDescent="0.25">
      <c r="B81" s="440"/>
      <c r="C81" s="440"/>
      <c r="D81" s="441"/>
      <c r="E81" s="442"/>
      <c r="F81" s="442"/>
      <c r="G81" s="442"/>
      <c r="H81" s="442"/>
      <c r="I81" s="439"/>
      <c r="J81" s="442">
        <f>3083699.62</f>
        <v>3083699.62</v>
      </c>
      <c r="K81" s="442"/>
      <c r="L81" s="442"/>
      <c r="M81" s="442">
        <f t="shared" si="25"/>
        <v>3083699.62</v>
      </c>
      <c r="N81" s="442">
        <f t="shared" si="26"/>
        <v>-3083699.62</v>
      </c>
    </row>
    <row r="82" spans="2:14" x14ac:dyDescent="0.25">
      <c r="B82" s="455"/>
      <c r="C82" s="456"/>
      <c r="D82" s="457"/>
      <c r="E82" s="447">
        <f>SUM(E80:E81)</f>
        <v>-7291817.2800000003</v>
      </c>
      <c r="F82" s="447">
        <f t="shared" ref="F82:H82" si="27">SUM(F80:F81)</f>
        <v>0</v>
      </c>
      <c r="G82" s="447">
        <f t="shared" si="27"/>
        <v>0</v>
      </c>
      <c r="H82" s="447">
        <f t="shared" si="27"/>
        <v>-7291817.2800000003</v>
      </c>
      <c r="I82" s="448"/>
      <c r="J82" s="447">
        <f>SUM(J80:J81)</f>
        <v>-7291817.7600000007</v>
      </c>
      <c r="K82" s="447">
        <f t="shared" ref="K82:M82" si="28">SUM(K80:K81)</f>
        <v>0</v>
      </c>
      <c r="L82" s="447">
        <f t="shared" si="28"/>
        <v>0</v>
      </c>
      <c r="M82" s="447">
        <f t="shared" si="28"/>
        <v>-7291817.7600000007</v>
      </c>
      <c r="N82" s="447">
        <f>SUM(N80:N81)</f>
        <v>0.48000000044703484</v>
      </c>
    </row>
    <row r="84" spans="2:14" x14ac:dyDescent="0.25">
      <c r="B84" s="444"/>
      <c r="C84" s="445"/>
      <c r="D84" s="446" t="s">
        <v>900</v>
      </c>
      <c r="E84" s="447">
        <f>E78+E74+E82</f>
        <v>514074237.57900161</v>
      </c>
      <c r="F84" s="447">
        <f t="shared" ref="F84:N84" si="29">F78+F74+F82</f>
        <v>38804934.25</v>
      </c>
      <c r="G84" s="447">
        <f t="shared" si="29"/>
        <v>-3321034.1699999995</v>
      </c>
      <c r="H84" s="447">
        <f t="shared" si="29"/>
        <v>549558137.65900159</v>
      </c>
      <c r="I84" s="448">
        <v>0</v>
      </c>
      <c r="J84" s="447">
        <f t="shared" si="29"/>
        <v>87073970.929999858</v>
      </c>
      <c r="K84" s="447">
        <f t="shared" si="29"/>
        <v>22914457.220000003</v>
      </c>
      <c r="L84" s="447">
        <f t="shared" si="29"/>
        <v>-655256.6399999999</v>
      </c>
      <c r="M84" s="447">
        <f>M78+M74+M82</f>
        <v>109333171.50999987</v>
      </c>
      <c r="N84" s="447">
        <f t="shared" si="29"/>
        <v>440224966.14900178</v>
      </c>
    </row>
    <row r="85" spans="2:14" x14ac:dyDescent="0.25">
      <c r="D85" s="428" t="s">
        <v>916</v>
      </c>
      <c r="E85" s="429">
        <f>+'HZ - 2015'!H82</f>
        <v>514074237.54900008</v>
      </c>
      <c r="J85" s="429">
        <f>'HZ - 2015'!M82</f>
        <v>87073970.899999976</v>
      </c>
    </row>
    <row r="86" spans="2:14" x14ac:dyDescent="0.25">
      <c r="E86" s="429">
        <f>E84-E85</f>
        <v>3.0001521110534668E-2</v>
      </c>
      <c r="J86" s="429">
        <f>J84-J85</f>
        <v>2.9999881982803345E-2</v>
      </c>
    </row>
  </sheetData>
  <mergeCells count="5">
    <mergeCell ref="B3:N3"/>
    <mergeCell ref="B4:N4"/>
    <mergeCell ref="B5:N5"/>
    <mergeCell ref="E7:H7"/>
    <mergeCell ref="J7:M7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C2B2-24AD-409D-9C28-A084D9429135}">
  <dimension ref="B1:P82"/>
  <sheetViews>
    <sheetView topLeftCell="B1" workbookViewId="0">
      <selection activeCell="E57" sqref="E57"/>
    </sheetView>
  </sheetViews>
  <sheetFormatPr defaultColWidth="9.140625" defaultRowHeight="15" x14ac:dyDescent="0.25"/>
  <cols>
    <col min="1" max="1" width="7.5703125" style="426" customWidth="1"/>
    <col min="2" max="2" width="7" style="428" bestFit="1" customWidth="1"/>
    <col min="3" max="3" width="5.85546875" style="428" customWidth="1"/>
    <col min="4" max="4" width="59.42578125" style="428" customWidth="1"/>
    <col min="5" max="5" width="17.5703125" style="458" customWidth="1"/>
    <col min="6" max="6" width="16.28515625" style="458" customWidth="1"/>
    <col min="7" max="7" width="14.85546875" style="458" customWidth="1"/>
    <col min="8" max="8" width="17.5703125" style="458" customWidth="1"/>
    <col min="9" max="9" width="1.85546875" style="458" customWidth="1"/>
    <col min="10" max="10" width="17.5703125" style="458" customWidth="1"/>
    <col min="11" max="11" width="16" style="458" customWidth="1"/>
    <col min="12" max="12" width="14.42578125" style="458" customWidth="1"/>
    <col min="13" max="14" width="17.5703125" style="458" customWidth="1"/>
    <col min="15" max="16384" width="9.140625" style="426"/>
  </cols>
  <sheetData>
    <row r="1" spans="2:15" x14ac:dyDescent="0.25"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</row>
    <row r="2" spans="2:15" x14ac:dyDescent="0.25">
      <c r="B2" s="427"/>
    </row>
    <row r="3" spans="2:15" x14ac:dyDescent="0.25">
      <c r="B3" s="1290" t="s">
        <v>917</v>
      </c>
      <c r="C3" s="1290"/>
      <c r="D3" s="1290"/>
      <c r="E3" s="1290"/>
      <c r="F3" s="1290"/>
      <c r="G3" s="1290"/>
      <c r="H3" s="1290"/>
      <c r="I3" s="1290"/>
      <c r="J3" s="1290"/>
      <c r="K3" s="1290"/>
      <c r="L3" s="1290"/>
      <c r="M3" s="1290"/>
      <c r="N3" s="1290"/>
    </row>
    <row r="4" spans="2:15" x14ac:dyDescent="0.25">
      <c r="B4" s="1290" t="s">
        <v>640</v>
      </c>
      <c r="C4" s="1290"/>
      <c r="D4" s="1290"/>
      <c r="E4" s="1290"/>
      <c r="F4" s="1290"/>
      <c r="G4" s="1290"/>
      <c r="H4" s="1290"/>
      <c r="I4" s="1290"/>
      <c r="J4" s="1290"/>
      <c r="K4" s="1290"/>
      <c r="L4" s="1290"/>
      <c r="M4" s="1290"/>
      <c r="N4" s="1290"/>
    </row>
    <row r="5" spans="2:15" x14ac:dyDescent="0.25">
      <c r="B5" s="1290" t="s">
        <v>918</v>
      </c>
      <c r="C5" s="1290"/>
      <c r="D5" s="1290"/>
      <c r="E5" s="1290"/>
      <c r="F5" s="1290"/>
      <c r="G5" s="1290"/>
      <c r="H5" s="1290"/>
      <c r="I5" s="1290"/>
      <c r="J5" s="1290"/>
      <c r="K5" s="1290"/>
      <c r="L5" s="1290"/>
      <c r="M5" s="1290"/>
      <c r="N5" s="1290"/>
    </row>
    <row r="6" spans="2:15" x14ac:dyDescent="0.25">
      <c r="B6" s="430"/>
      <c r="C6" s="431"/>
      <c r="D6" s="432"/>
      <c r="E6" s="424"/>
      <c r="F6" s="424"/>
      <c r="G6" s="424"/>
      <c r="H6" s="424"/>
      <c r="I6" s="459"/>
      <c r="J6" s="424"/>
      <c r="K6" s="424"/>
      <c r="L6" s="424"/>
      <c r="M6" s="424"/>
      <c r="N6" s="459"/>
    </row>
    <row r="7" spans="2:15" x14ac:dyDescent="0.25">
      <c r="B7" s="434" t="s">
        <v>817</v>
      </c>
      <c r="C7" s="434"/>
      <c r="D7" s="435"/>
      <c r="E7" s="1293" t="s">
        <v>12</v>
      </c>
      <c r="F7" s="1293"/>
      <c r="G7" s="1293"/>
      <c r="H7" s="1293"/>
      <c r="I7" s="424"/>
      <c r="J7" s="1293" t="s">
        <v>13</v>
      </c>
      <c r="K7" s="1293"/>
      <c r="L7" s="1293"/>
      <c r="M7" s="1293"/>
      <c r="N7" s="460"/>
    </row>
    <row r="8" spans="2:15" ht="34.5" x14ac:dyDescent="0.25">
      <c r="B8" s="461" t="s">
        <v>818</v>
      </c>
      <c r="C8" s="461" t="s">
        <v>819</v>
      </c>
      <c r="D8" s="461" t="s">
        <v>820</v>
      </c>
      <c r="E8" s="461" t="s">
        <v>919</v>
      </c>
      <c r="F8" s="461" t="s">
        <v>22</v>
      </c>
      <c r="G8" s="461" t="s">
        <v>333</v>
      </c>
      <c r="H8" s="461" t="s">
        <v>21</v>
      </c>
      <c r="I8" s="462"/>
      <c r="J8" s="461" t="s">
        <v>919</v>
      </c>
      <c r="K8" s="461" t="s">
        <v>22</v>
      </c>
      <c r="L8" s="461" t="s">
        <v>333</v>
      </c>
      <c r="M8" s="461" t="s">
        <v>21</v>
      </c>
      <c r="N8" s="461" t="s">
        <v>23</v>
      </c>
      <c r="O8" s="801" t="s">
        <v>1103</v>
      </c>
    </row>
    <row r="9" spans="2:15" x14ac:dyDescent="0.25">
      <c r="B9" s="463">
        <v>25</v>
      </c>
      <c r="C9" s="463">
        <v>1675</v>
      </c>
      <c r="D9" s="464" t="s">
        <v>920</v>
      </c>
      <c r="E9" s="465">
        <v>0</v>
      </c>
      <c r="F9" s="465">
        <v>0</v>
      </c>
      <c r="G9" s="465">
        <v>0</v>
      </c>
      <c r="H9" s="465">
        <f>SUM(E9:G9)</f>
        <v>0</v>
      </c>
      <c r="I9" s="466"/>
      <c r="J9" s="465">
        <v>0</v>
      </c>
      <c r="K9" s="465">
        <v>0</v>
      </c>
      <c r="L9" s="465">
        <v>0</v>
      </c>
      <c r="M9" s="465">
        <f>SUM(J9:L9)</f>
        <v>0</v>
      </c>
      <c r="N9" s="465">
        <f>H9-M9</f>
        <v>0</v>
      </c>
      <c r="O9" s="426" t="e">
        <v>#N/A</v>
      </c>
    </row>
    <row r="10" spans="2:15" x14ac:dyDescent="0.25">
      <c r="B10" s="463" t="s">
        <v>29</v>
      </c>
      <c r="C10" s="463">
        <v>1805</v>
      </c>
      <c r="D10" s="464" t="s">
        <v>921</v>
      </c>
      <c r="E10" s="465">
        <v>414741.45</v>
      </c>
      <c r="F10" s="465">
        <v>0</v>
      </c>
      <c r="G10" s="465">
        <v>0</v>
      </c>
      <c r="H10" s="465">
        <f t="shared" ref="H10:H61" si="0">SUM(E10:G10)</f>
        <v>414741.45</v>
      </c>
      <c r="I10" s="466"/>
      <c r="J10" s="465">
        <v>0</v>
      </c>
      <c r="K10" s="465">
        <v>0</v>
      </c>
      <c r="L10" s="465">
        <v>0</v>
      </c>
      <c r="M10" s="465">
        <f t="shared" ref="M10:M71" si="1">SUM(J10:L10)</f>
        <v>0</v>
      </c>
      <c r="N10" s="465">
        <f t="shared" ref="N10:N71" si="2">H10-M10</f>
        <v>414741.45</v>
      </c>
      <c r="O10" s="426">
        <v>1805</v>
      </c>
    </row>
    <row r="11" spans="2:15" x14ac:dyDescent="0.25">
      <c r="B11" s="463">
        <v>40</v>
      </c>
      <c r="C11" s="463">
        <v>1808</v>
      </c>
      <c r="D11" s="464" t="s">
        <v>922</v>
      </c>
      <c r="E11" s="465">
        <v>880969.47000000009</v>
      </c>
      <c r="F11" s="465">
        <v>-30636.609999999986</v>
      </c>
      <c r="G11" s="465">
        <v>0</v>
      </c>
      <c r="H11" s="465">
        <f t="shared" si="0"/>
        <v>850332.8600000001</v>
      </c>
      <c r="I11" s="466"/>
      <c r="J11" s="465">
        <v>294855.56000000006</v>
      </c>
      <c r="K11" s="465">
        <v>38702.479999999981</v>
      </c>
      <c r="L11" s="465">
        <v>0</v>
      </c>
      <c r="M11" s="465">
        <f t="shared" si="1"/>
        <v>333558.04000000004</v>
      </c>
      <c r="N11" s="465">
        <f t="shared" si="2"/>
        <v>516774.82000000007</v>
      </c>
      <c r="O11" s="426">
        <v>1808</v>
      </c>
    </row>
    <row r="12" spans="2:15" x14ac:dyDescent="0.25">
      <c r="B12" s="463">
        <v>5</v>
      </c>
      <c r="C12" s="463">
        <v>1810</v>
      </c>
      <c r="D12" s="464" t="s">
        <v>923</v>
      </c>
      <c r="E12" s="465">
        <v>0.01</v>
      </c>
      <c r="F12" s="465">
        <v>0</v>
      </c>
      <c r="G12" s="465">
        <v>0</v>
      </c>
      <c r="H12" s="465">
        <f t="shared" si="0"/>
        <v>0.01</v>
      </c>
      <c r="I12" s="466"/>
      <c r="J12" s="465">
        <v>0.01</v>
      </c>
      <c r="K12" s="465">
        <v>0</v>
      </c>
      <c r="L12" s="465">
        <v>0</v>
      </c>
      <c r="M12" s="465">
        <f t="shared" si="1"/>
        <v>0.01</v>
      </c>
      <c r="N12" s="465">
        <f t="shared" si="2"/>
        <v>0</v>
      </c>
      <c r="O12" s="426">
        <v>1810</v>
      </c>
    </row>
    <row r="13" spans="2:15" x14ac:dyDescent="0.25">
      <c r="B13" s="463">
        <v>40</v>
      </c>
      <c r="C13" s="463">
        <v>1821</v>
      </c>
      <c r="D13" s="464" t="s">
        <v>924</v>
      </c>
      <c r="E13" s="465">
        <v>1278581.6499999999</v>
      </c>
      <c r="F13" s="465">
        <v>0</v>
      </c>
      <c r="G13" s="465">
        <v>0</v>
      </c>
      <c r="H13" s="465">
        <f t="shared" si="0"/>
        <v>1278581.6499999999</v>
      </c>
      <c r="I13" s="466"/>
      <c r="J13" s="465">
        <v>130714.35</v>
      </c>
      <c r="K13" s="465">
        <v>35733.600000000013</v>
      </c>
      <c r="L13" s="465">
        <v>0</v>
      </c>
      <c r="M13" s="465">
        <f t="shared" si="1"/>
        <v>166447.95000000001</v>
      </c>
      <c r="N13" s="465">
        <f t="shared" si="2"/>
        <v>1112133.7</v>
      </c>
      <c r="O13" s="426">
        <v>1820</v>
      </c>
    </row>
    <row r="14" spans="2:15" x14ac:dyDescent="0.25">
      <c r="B14" s="463">
        <v>40</v>
      </c>
      <c r="C14" s="463">
        <v>1822</v>
      </c>
      <c r="D14" s="464" t="s">
        <v>925</v>
      </c>
      <c r="E14" s="465">
        <v>6362309.0099999998</v>
      </c>
      <c r="F14" s="465">
        <v>53922.929999999702</v>
      </c>
      <c r="G14" s="465">
        <v>0</v>
      </c>
      <c r="H14" s="465">
        <f t="shared" si="0"/>
        <v>6416231.9399999995</v>
      </c>
      <c r="I14" s="466"/>
      <c r="J14" s="465">
        <v>388670.8</v>
      </c>
      <c r="K14" s="465">
        <v>156456.65000000005</v>
      </c>
      <c r="L14" s="465">
        <v>0</v>
      </c>
      <c r="M14" s="465">
        <f t="shared" si="1"/>
        <v>545127.45000000007</v>
      </c>
      <c r="N14" s="465">
        <f t="shared" si="2"/>
        <v>5871104.4899999993</v>
      </c>
      <c r="O14" s="426">
        <v>1820</v>
      </c>
    </row>
    <row r="15" spans="2:15" x14ac:dyDescent="0.25">
      <c r="B15" s="463">
        <v>40</v>
      </c>
      <c r="C15" s="463">
        <v>1823</v>
      </c>
      <c r="D15" s="464" t="s">
        <v>926</v>
      </c>
      <c r="E15" s="465">
        <v>4742657.8600000003</v>
      </c>
      <c r="F15" s="465">
        <v>214068.43999999983</v>
      </c>
      <c r="G15" s="465">
        <v>0</v>
      </c>
      <c r="H15" s="465">
        <f t="shared" si="0"/>
        <v>4956726.3</v>
      </c>
      <c r="I15" s="466"/>
      <c r="J15" s="465">
        <v>245960.34999999998</v>
      </c>
      <c r="K15" s="465">
        <v>126164.50000000001</v>
      </c>
      <c r="L15" s="465">
        <v>0</v>
      </c>
      <c r="M15" s="465">
        <f t="shared" si="1"/>
        <v>372124.85</v>
      </c>
      <c r="N15" s="465">
        <f t="shared" si="2"/>
        <v>4584601.45</v>
      </c>
      <c r="O15" s="426">
        <v>1820</v>
      </c>
    </row>
    <row r="16" spans="2:15" x14ac:dyDescent="0.25">
      <c r="B16" s="463">
        <v>50</v>
      </c>
      <c r="C16" s="463">
        <v>1831</v>
      </c>
      <c r="D16" s="464" t="s">
        <v>927</v>
      </c>
      <c r="E16" s="465">
        <v>20130983.190000001</v>
      </c>
      <c r="F16" s="465">
        <v>2682898.2599999979</v>
      </c>
      <c r="G16" s="465">
        <v>-34888.58</v>
      </c>
      <c r="H16" s="465">
        <f t="shared" si="0"/>
        <v>22778992.870000001</v>
      </c>
      <c r="I16" s="466"/>
      <c r="J16" s="465">
        <v>1414433.88</v>
      </c>
      <c r="K16" s="465">
        <v>470131.81000000011</v>
      </c>
      <c r="L16" s="465">
        <v>-3001.98</v>
      </c>
      <c r="M16" s="465">
        <f t="shared" si="1"/>
        <v>1881563.71</v>
      </c>
      <c r="N16" s="465">
        <f t="shared" si="2"/>
        <v>20897429.16</v>
      </c>
      <c r="O16" s="426">
        <v>1830</v>
      </c>
    </row>
    <row r="17" spans="2:15" x14ac:dyDescent="0.25">
      <c r="B17" s="463">
        <v>40</v>
      </c>
      <c r="C17" s="463">
        <v>1832</v>
      </c>
      <c r="D17" s="464" t="s">
        <v>928</v>
      </c>
      <c r="E17" s="465">
        <v>54431104.619999997</v>
      </c>
      <c r="F17" s="465">
        <v>4659128.3800000064</v>
      </c>
      <c r="G17" s="465">
        <v>-306512.05000000005</v>
      </c>
      <c r="H17" s="465">
        <f t="shared" si="0"/>
        <v>58783720.950000003</v>
      </c>
      <c r="I17" s="466"/>
      <c r="J17" s="465">
        <v>5179132.8900000006</v>
      </c>
      <c r="K17" s="465">
        <v>1581855.9999999991</v>
      </c>
      <c r="L17" s="465">
        <v>-40654.490000000005</v>
      </c>
      <c r="M17" s="465">
        <f t="shared" si="1"/>
        <v>6720334.3999999994</v>
      </c>
      <c r="N17" s="465">
        <f t="shared" si="2"/>
        <v>52063386.550000004</v>
      </c>
      <c r="O17" s="426">
        <v>1830</v>
      </c>
    </row>
    <row r="18" spans="2:15" x14ac:dyDescent="0.25">
      <c r="B18" s="463">
        <v>50</v>
      </c>
      <c r="C18" s="463">
        <v>1836</v>
      </c>
      <c r="D18" s="464" t="s">
        <v>929</v>
      </c>
      <c r="E18" s="465">
        <v>22578802.379999999</v>
      </c>
      <c r="F18" s="465">
        <v>2223641.580000001</v>
      </c>
      <c r="G18" s="465">
        <v>-151176.96000000002</v>
      </c>
      <c r="H18" s="465">
        <f t="shared" si="0"/>
        <v>24651267</v>
      </c>
      <c r="I18" s="466"/>
      <c r="J18" s="465">
        <v>1621236.33</v>
      </c>
      <c r="K18" s="465">
        <v>525227.25999999989</v>
      </c>
      <c r="L18" s="465">
        <v>-30007.030000000006</v>
      </c>
      <c r="M18" s="465">
        <f t="shared" si="1"/>
        <v>2116456.56</v>
      </c>
      <c r="N18" s="465">
        <f t="shared" si="2"/>
        <v>22534810.440000001</v>
      </c>
      <c r="O18" s="426">
        <v>1835</v>
      </c>
    </row>
    <row r="19" spans="2:15" x14ac:dyDescent="0.25">
      <c r="B19" s="463">
        <v>40</v>
      </c>
      <c r="C19" s="463">
        <v>1837</v>
      </c>
      <c r="D19" s="464" t="s">
        <v>930</v>
      </c>
      <c r="E19" s="465">
        <v>20593153.920000002</v>
      </c>
      <c r="F19" s="465">
        <v>2271216.379999998</v>
      </c>
      <c r="G19" s="465">
        <v>-216725.94</v>
      </c>
      <c r="H19" s="465">
        <f t="shared" si="0"/>
        <v>22647644.359999999</v>
      </c>
      <c r="I19" s="466"/>
      <c r="J19" s="465">
        <v>2107624.4700000002</v>
      </c>
      <c r="K19" s="465">
        <f>633050.4+58</f>
        <v>633108.4</v>
      </c>
      <c r="L19" s="465">
        <v>-28342.679999999997</v>
      </c>
      <c r="M19" s="465">
        <f t="shared" si="1"/>
        <v>2712390.19</v>
      </c>
      <c r="N19" s="465">
        <f t="shared" si="2"/>
        <v>19935254.169999998</v>
      </c>
      <c r="O19" s="426">
        <v>1835</v>
      </c>
    </row>
    <row r="20" spans="2:15" x14ac:dyDescent="0.25">
      <c r="B20" s="463">
        <v>30</v>
      </c>
      <c r="C20" s="463">
        <v>1838</v>
      </c>
      <c r="D20" s="464" t="s">
        <v>931</v>
      </c>
      <c r="E20" s="465">
        <v>110744.54000000001</v>
      </c>
      <c r="F20" s="465">
        <v>0</v>
      </c>
      <c r="G20" s="465">
        <v>0</v>
      </c>
      <c r="H20" s="465">
        <f t="shared" si="0"/>
        <v>110744.54000000001</v>
      </c>
      <c r="I20" s="466"/>
      <c r="J20" s="465">
        <v>10816.29</v>
      </c>
      <c r="K20" s="465">
        <v>3664.5000000000009</v>
      </c>
      <c r="L20" s="465">
        <v>0</v>
      </c>
      <c r="M20" s="465">
        <f t="shared" si="1"/>
        <v>14480.79</v>
      </c>
      <c r="N20" s="465">
        <f t="shared" si="2"/>
        <v>96263.75</v>
      </c>
      <c r="O20" s="426">
        <v>1835</v>
      </c>
    </row>
    <row r="21" spans="2:15" x14ac:dyDescent="0.25">
      <c r="B21" s="463">
        <v>50</v>
      </c>
      <c r="C21" s="463">
        <v>1839</v>
      </c>
      <c r="D21" s="464" t="s">
        <v>932</v>
      </c>
      <c r="E21" s="465">
        <v>13830320.059999999</v>
      </c>
      <c r="F21" s="465">
        <v>746096.98999999929</v>
      </c>
      <c r="G21" s="465">
        <v>-519204.16000000003</v>
      </c>
      <c r="H21" s="465">
        <f t="shared" si="0"/>
        <v>14057212.889999997</v>
      </c>
      <c r="I21" s="466"/>
      <c r="J21" s="465">
        <v>1127925.58</v>
      </c>
      <c r="K21" s="465">
        <v>321339.95999999996</v>
      </c>
      <c r="L21" s="465">
        <v>-69018.039999999994</v>
      </c>
      <c r="M21" s="465">
        <f t="shared" si="1"/>
        <v>1380247.5</v>
      </c>
      <c r="N21" s="465">
        <f t="shared" si="2"/>
        <v>12676965.389999997</v>
      </c>
      <c r="O21" s="426">
        <v>1835</v>
      </c>
    </row>
    <row r="22" spans="2:15" x14ac:dyDescent="0.25">
      <c r="B22" s="463">
        <v>40</v>
      </c>
      <c r="C22" s="463">
        <v>1843</v>
      </c>
      <c r="D22" s="464" t="s">
        <v>933</v>
      </c>
      <c r="E22" s="465">
        <v>69273725</v>
      </c>
      <c r="F22" s="465">
        <v>6267621.8499999978</v>
      </c>
      <c r="G22" s="465">
        <v>-2593.3999999999992</v>
      </c>
      <c r="H22" s="465">
        <f t="shared" si="0"/>
        <v>75538753.449999988</v>
      </c>
      <c r="I22" s="466"/>
      <c r="J22" s="465">
        <v>8088912.7300000004</v>
      </c>
      <c r="K22" s="465">
        <v>2324491.6599999974</v>
      </c>
      <c r="L22" s="465">
        <v>-2201.2300000000005</v>
      </c>
      <c r="M22" s="465">
        <f t="shared" si="1"/>
        <v>10411203.159999996</v>
      </c>
      <c r="N22" s="465">
        <f t="shared" si="2"/>
        <v>65127550.289999992</v>
      </c>
      <c r="O22" s="426">
        <v>1840</v>
      </c>
    </row>
    <row r="23" spans="2:15" x14ac:dyDescent="0.25">
      <c r="B23" s="463">
        <v>70</v>
      </c>
      <c r="C23" s="463">
        <v>1844</v>
      </c>
      <c r="D23" s="464" t="s">
        <v>934</v>
      </c>
      <c r="E23" s="465">
        <v>33639376.380000003</v>
      </c>
      <c r="F23" s="465">
        <v>1263027.6299999971</v>
      </c>
      <c r="G23" s="465">
        <v>-220294.70000000004</v>
      </c>
      <c r="H23" s="465">
        <f t="shared" si="0"/>
        <v>34682109.309999995</v>
      </c>
      <c r="I23" s="466"/>
      <c r="J23" s="465">
        <v>2154615.9</v>
      </c>
      <c r="K23" s="465">
        <v>579593.47</v>
      </c>
      <c r="L23" s="465">
        <v>-22709.11</v>
      </c>
      <c r="M23" s="465">
        <f t="shared" si="1"/>
        <v>2711500.2600000002</v>
      </c>
      <c r="N23" s="465">
        <f t="shared" si="2"/>
        <v>31970609.049999993</v>
      </c>
      <c r="O23" s="426">
        <v>1845</v>
      </c>
    </row>
    <row r="24" spans="2:15" x14ac:dyDescent="0.25">
      <c r="B24" s="463">
        <v>40</v>
      </c>
      <c r="C24" s="463">
        <v>1846</v>
      </c>
      <c r="D24" s="464" t="s">
        <v>935</v>
      </c>
      <c r="E24" s="465">
        <v>22028680.310000002</v>
      </c>
      <c r="F24" s="465">
        <v>2042048.3200000017</v>
      </c>
      <c r="G24" s="465">
        <v>-4894.9300000000048</v>
      </c>
      <c r="H24" s="465">
        <f t="shared" si="0"/>
        <v>24065833.700000003</v>
      </c>
      <c r="I24" s="466"/>
      <c r="J24" s="465">
        <v>2668748.56</v>
      </c>
      <c r="K24" s="465">
        <v>752352.47999999952</v>
      </c>
      <c r="L24" s="465">
        <v>-29425.279999999999</v>
      </c>
      <c r="M24" s="465">
        <f t="shared" si="1"/>
        <v>3391675.76</v>
      </c>
      <c r="N24" s="465">
        <f t="shared" si="2"/>
        <v>20674157.940000005</v>
      </c>
      <c r="O24" s="426">
        <v>1845</v>
      </c>
    </row>
    <row r="25" spans="2:15" x14ac:dyDescent="0.25">
      <c r="B25" s="463">
        <v>40</v>
      </c>
      <c r="C25" s="463">
        <v>1847</v>
      </c>
      <c r="D25" s="464" t="s">
        <v>936</v>
      </c>
      <c r="E25" s="465">
        <v>20206679.359999999</v>
      </c>
      <c r="F25" s="465">
        <v>2906103.9699999969</v>
      </c>
      <c r="G25" s="465">
        <v>-132.65000000000009</v>
      </c>
      <c r="H25" s="465">
        <f t="shared" si="0"/>
        <v>23112650.68</v>
      </c>
      <c r="I25" s="466"/>
      <c r="J25" s="465">
        <v>1382704.7999999998</v>
      </c>
      <c r="K25" s="465">
        <v>600777.5700000003</v>
      </c>
      <c r="L25" s="465">
        <v>-293.3599999999999</v>
      </c>
      <c r="M25" s="465">
        <f t="shared" si="1"/>
        <v>1983189.01</v>
      </c>
      <c r="N25" s="465">
        <f t="shared" si="2"/>
        <v>21129461.669999998</v>
      </c>
      <c r="O25" s="426">
        <v>1845</v>
      </c>
    </row>
    <row r="26" spans="2:15" x14ac:dyDescent="0.25">
      <c r="B26" s="463">
        <v>25</v>
      </c>
      <c r="C26" s="463">
        <v>1848</v>
      </c>
      <c r="D26" s="464" t="s">
        <v>937</v>
      </c>
      <c r="E26" s="465">
        <v>3674980.47</v>
      </c>
      <c r="F26" s="465">
        <v>0</v>
      </c>
      <c r="G26" s="465">
        <v>-31929.269999999997</v>
      </c>
      <c r="H26" s="465">
        <f t="shared" si="0"/>
        <v>3643051.2</v>
      </c>
      <c r="I26" s="466"/>
      <c r="J26" s="465">
        <v>1295548.9600000002</v>
      </c>
      <c r="K26" s="465">
        <v>225963.08999999994</v>
      </c>
      <c r="L26" s="465">
        <v>-15588.7</v>
      </c>
      <c r="M26" s="465">
        <f t="shared" si="1"/>
        <v>1505923.35</v>
      </c>
      <c r="N26" s="465">
        <f t="shared" si="2"/>
        <v>2137127.85</v>
      </c>
      <c r="O26" s="426">
        <v>1845</v>
      </c>
    </row>
    <row r="27" spans="2:15" x14ac:dyDescent="0.25">
      <c r="B27" s="463">
        <v>25</v>
      </c>
      <c r="C27" s="463">
        <v>1849</v>
      </c>
      <c r="D27" s="464" t="s">
        <v>938</v>
      </c>
      <c r="E27" s="465">
        <v>9287382.1099999994</v>
      </c>
      <c r="F27" s="465">
        <v>1464622.13</v>
      </c>
      <c r="G27" s="465">
        <v>0</v>
      </c>
      <c r="H27" s="465">
        <f t="shared" si="0"/>
        <v>10752004.239999998</v>
      </c>
      <c r="I27" s="466"/>
      <c r="J27" s="465">
        <v>2421999.1100000003</v>
      </c>
      <c r="K27" s="465">
        <v>508876.41999999993</v>
      </c>
      <c r="L27" s="465">
        <v>0</v>
      </c>
      <c r="M27" s="465">
        <f t="shared" si="1"/>
        <v>2930875.5300000003</v>
      </c>
      <c r="N27" s="465">
        <f t="shared" si="2"/>
        <v>7821128.7099999981</v>
      </c>
      <c r="O27" s="426">
        <v>1845</v>
      </c>
    </row>
    <row r="28" spans="2:15" x14ac:dyDescent="0.25">
      <c r="B28" s="463">
        <v>40</v>
      </c>
      <c r="C28" s="463">
        <v>1851</v>
      </c>
      <c r="D28" s="464" t="s">
        <v>939</v>
      </c>
      <c r="E28" s="465">
        <v>37378549.009999998</v>
      </c>
      <c r="F28" s="465">
        <v>3603654.8500000015</v>
      </c>
      <c r="G28" s="465">
        <v>-512370.01</v>
      </c>
      <c r="H28" s="465">
        <f t="shared" si="0"/>
        <v>40469833.850000001</v>
      </c>
      <c r="I28" s="466"/>
      <c r="J28" s="465">
        <v>4098493.82</v>
      </c>
      <c r="K28" s="465">
        <v>1186200.44</v>
      </c>
      <c r="L28" s="465">
        <v>-73108.51999999999</v>
      </c>
      <c r="M28" s="465">
        <f t="shared" si="1"/>
        <v>5211585.74</v>
      </c>
      <c r="N28" s="465">
        <f t="shared" si="2"/>
        <v>35258248.109999999</v>
      </c>
      <c r="O28" s="426">
        <v>1850</v>
      </c>
    </row>
    <row r="29" spans="2:15" x14ac:dyDescent="0.25">
      <c r="B29" s="463">
        <v>30</v>
      </c>
      <c r="C29" s="463">
        <v>1852</v>
      </c>
      <c r="D29" s="464" t="s">
        <v>940</v>
      </c>
      <c r="E29" s="465">
        <v>32740592.91</v>
      </c>
      <c r="F29" s="465">
        <v>2193770.6400000015</v>
      </c>
      <c r="G29" s="465">
        <v>-214102.84</v>
      </c>
      <c r="H29" s="465">
        <f t="shared" si="0"/>
        <v>34720260.710000001</v>
      </c>
      <c r="I29" s="466"/>
      <c r="J29" s="465">
        <v>4873541.16</v>
      </c>
      <c r="K29" s="465">
        <v>1402267.8699999996</v>
      </c>
      <c r="L29" s="465">
        <v>-41091.389999999992</v>
      </c>
      <c r="M29" s="465">
        <f t="shared" si="1"/>
        <v>6234717.6399999997</v>
      </c>
      <c r="N29" s="465">
        <f t="shared" si="2"/>
        <v>28485543.07</v>
      </c>
      <c r="O29" s="426">
        <v>1850</v>
      </c>
    </row>
    <row r="30" spans="2:15" x14ac:dyDescent="0.25">
      <c r="B30" s="463">
        <v>50</v>
      </c>
      <c r="C30" s="463">
        <v>1856</v>
      </c>
      <c r="D30" s="464" t="s">
        <v>672</v>
      </c>
      <c r="E30" s="465">
        <v>19674315.170000002</v>
      </c>
      <c r="F30" s="465">
        <v>953399.44000000041</v>
      </c>
      <c r="G30" s="465">
        <v>0</v>
      </c>
      <c r="H30" s="465">
        <f t="shared" si="0"/>
        <v>20627714.610000003</v>
      </c>
      <c r="I30" s="466"/>
      <c r="J30" s="465">
        <v>1641242.29</v>
      </c>
      <c r="K30" s="465">
        <v>448446.9299999997</v>
      </c>
      <c r="L30" s="465">
        <v>0</v>
      </c>
      <c r="M30" s="465">
        <f t="shared" si="1"/>
        <v>2089689.2199999997</v>
      </c>
      <c r="N30" s="465">
        <f t="shared" si="2"/>
        <v>18538025.390000004</v>
      </c>
      <c r="O30" s="426">
        <v>1855</v>
      </c>
    </row>
    <row r="31" spans="2:15" x14ac:dyDescent="0.25">
      <c r="B31" s="463">
        <v>25</v>
      </c>
      <c r="C31" s="463">
        <v>1860</v>
      </c>
      <c r="D31" s="464" t="s">
        <v>42</v>
      </c>
      <c r="E31" s="465">
        <v>16339153.059999999</v>
      </c>
      <c r="F31" s="465">
        <v>1373977.7999999998</v>
      </c>
      <c r="G31" s="465">
        <v>0</v>
      </c>
      <c r="H31" s="465">
        <f t="shared" si="0"/>
        <v>17713130.859999999</v>
      </c>
      <c r="I31" s="466"/>
      <c r="J31" s="465">
        <v>2241464.21</v>
      </c>
      <c r="K31" s="465">
        <v>736878.52000000014</v>
      </c>
      <c r="L31" s="465">
        <v>0</v>
      </c>
      <c r="M31" s="465">
        <f t="shared" si="1"/>
        <v>2978342.73</v>
      </c>
      <c r="N31" s="465">
        <f t="shared" si="2"/>
        <v>14734788.129999999</v>
      </c>
      <c r="O31" s="426">
        <v>1860</v>
      </c>
    </row>
    <row r="32" spans="2:15" x14ac:dyDescent="0.25">
      <c r="B32" s="463">
        <v>25</v>
      </c>
      <c r="C32" s="463">
        <v>1865</v>
      </c>
      <c r="D32" s="464" t="s">
        <v>941</v>
      </c>
      <c r="E32" s="465">
        <v>0</v>
      </c>
      <c r="F32" s="465">
        <v>0</v>
      </c>
      <c r="G32" s="465">
        <v>0</v>
      </c>
      <c r="H32" s="465">
        <f t="shared" si="0"/>
        <v>0</v>
      </c>
      <c r="I32" s="466"/>
      <c r="J32" s="465">
        <v>0</v>
      </c>
      <c r="K32" s="465">
        <v>0</v>
      </c>
      <c r="L32" s="465">
        <v>0</v>
      </c>
      <c r="M32" s="465">
        <f t="shared" si="1"/>
        <v>0</v>
      </c>
      <c r="N32" s="465">
        <f t="shared" si="2"/>
        <v>0</v>
      </c>
      <c r="O32" s="426">
        <v>1860</v>
      </c>
    </row>
    <row r="33" spans="2:15" x14ac:dyDescent="0.25">
      <c r="B33" s="463">
        <v>25</v>
      </c>
      <c r="C33" s="463">
        <v>1869</v>
      </c>
      <c r="D33" s="464" t="s">
        <v>42</v>
      </c>
      <c r="E33" s="465">
        <v>7291816.6500000004</v>
      </c>
      <c r="F33" s="465">
        <v>0</v>
      </c>
      <c r="G33" s="465">
        <v>0</v>
      </c>
      <c r="H33" s="465">
        <f t="shared" si="0"/>
        <v>7291816.6500000004</v>
      </c>
      <c r="I33" s="466"/>
      <c r="J33" s="465">
        <v>0</v>
      </c>
      <c r="K33" s="465">
        <v>2430605.7599999998</v>
      </c>
      <c r="L33" s="465">
        <v>0</v>
      </c>
      <c r="M33" s="465">
        <f t="shared" si="1"/>
        <v>2430605.7599999998</v>
      </c>
      <c r="N33" s="465">
        <f t="shared" si="2"/>
        <v>4861210.8900000006</v>
      </c>
      <c r="O33" s="426">
        <v>1860</v>
      </c>
    </row>
    <row r="34" spans="2:15" x14ac:dyDescent="0.25">
      <c r="B34" s="463">
        <v>15</v>
      </c>
      <c r="C34" s="463">
        <v>1862</v>
      </c>
      <c r="D34" s="464" t="s">
        <v>942</v>
      </c>
      <c r="E34" s="465">
        <v>20136513.789999999</v>
      </c>
      <c r="F34" s="465">
        <v>75369.570000004023</v>
      </c>
      <c r="G34" s="465">
        <v>-146153.44</v>
      </c>
      <c r="H34" s="465">
        <f t="shared" si="0"/>
        <v>20065729.920000002</v>
      </c>
      <c r="I34" s="466"/>
      <c r="J34" s="465">
        <v>6226759.1599999992</v>
      </c>
      <c r="K34" s="465">
        <v>1600343.9200000018</v>
      </c>
      <c r="L34" s="465">
        <v>-57137.570000000007</v>
      </c>
      <c r="M34" s="465">
        <f t="shared" si="1"/>
        <v>7769965.5100000007</v>
      </c>
      <c r="N34" s="465">
        <f t="shared" si="2"/>
        <v>12295764.41</v>
      </c>
      <c r="O34" s="426">
        <v>1860</v>
      </c>
    </row>
    <row r="35" spans="2:15" x14ac:dyDescent="0.25">
      <c r="B35" s="463">
        <v>15</v>
      </c>
      <c r="C35" s="463">
        <v>1863</v>
      </c>
      <c r="D35" s="464" t="s">
        <v>943</v>
      </c>
      <c r="E35" s="465">
        <v>5708545.8300000001</v>
      </c>
      <c r="F35" s="465">
        <v>832250.10999999964</v>
      </c>
      <c r="G35" s="465">
        <v>-2282.09</v>
      </c>
      <c r="H35" s="465">
        <f t="shared" si="0"/>
        <v>6538513.8499999996</v>
      </c>
      <c r="I35" s="466"/>
      <c r="J35" s="465">
        <v>1023423.13</v>
      </c>
      <c r="K35" s="465">
        <v>396018.62999999995</v>
      </c>
      <c r="L35" s="465">
        <v>-849.8</v>
      </c>
      <c r="M35" s="465">
        <f t="shared" si="1"/>
        <v>1418591.96</v>
      </c>
      <c r="N35" s="465">
        <f t="shared" si="2"/>
        <v>5119921.8899999997</v>
      </c>
      <c r="O35" s="426">
        <v>1860</v>
      </c>
    </row>
    <row r="36" spans="2:15" x14ac:dyDescent="0.25">
      <c r="B36" s="463" t="s">
        <v>29</v>
      </c>
      <c r="C36" s="463">
        <v>1905</v>
      </c>
      <c r="D36" s="464" t="s">
        <v>30</v>
      </c>
      <c r="E36" s="465">
        <v>1067629.4099999999</v>
      </c>
      <c r="F36" s="465">
        <v>0</v>
      </c>
      <c r="G36" s="465">
        <v>0</v>
      </c>
      <c r="H36" s="465">
        <f t="shared" si="0"/>
        <v>1067629.4099999999</v>
      </c>
      <c r="I36" s="466"/>
      <c r="J36" s="465">
        <v>0</v>
      </c>
      <c r="K36" s="465">
        <v>0</v>
      </c>
      <c r="L36" s="465">
        <v>0</v>
      </c>
      <c r="M36" s="465">
        <f t="shared" si="1"/>
        <v>0</v>
      </c>
      <c r="N36" s="465">
        <f t="shared" si="2"/>
        <v>1067629.4099999999</v>
      </c>
      <c r="O36" s="426">
        <v>1805</v>
      </c>
    </row>
    <row r="37" spans="2:15" x14ac:dyDescent="0.25">
      <c r="B37" s="463">
        <v>50</v>
      </c>
      <c r="C37" s="463">
        <v>1906</v>
      </c>
      <c r="D37" s="464" t="s">
        <v>944</v>
      </c>
      <c r="E37" s="465">
        <v>90487.12</v>
      </c>
      <c r="F37" s="465">
        <v>0</v>
      </c>
      <c r="G37" s="465">
        <v>0</v>
      </c>
      <c r="H37" s="465">
        <f t="shared" si="0"/>
        <v>90487.12</v>
      </c>
      <c r="I37" s="466"/>
      <c r="J37" s="465">
        <v>13347.359999999999</v>
      </c>
      <c r="K37" s="465">
        <v>3336.8399999999997</v>
      </c>
      <c r="L37" s="465">
        <v>0</v>
      </c>
      <c r="M37" s="465">
        <f t="shared" si="1"/>
        <v>16684.199999999997</v>
      </c>
      <c r="N37" s="465">
        <f t="shared" si="2"/>
        <v>73802.92</v>
      </c>
      <c r="O37" s="426">
        <v>1609</v>
      </c>
    </row>
    <row r="38" spans="2:15" x14ac:dyDescent="0.25">
      <c r="B38" s="463">
        <v>30</v>
      </c>
      <c r="C38" s="463">
        <v>1908</v>
      </c>
      <c r="D38" s="464" t="s">
        <v>945</v>
      </c>
      <c r="E38" s="465">
        <v>24819792.440000001</v>
      </c>
      <c r="F38" s="465">
        <v>4212686.5599999977</v>
      </c>
      <c r="G38" s="465">
        <v>-339674.56</v>
      </c>
      <c r="H38" s="465">
        <f t="shared" si="0"/>
        <v>28692804.440000001</v>
      </c>
      <c r="I38" s="466"/>
      <c r="J38" s="465">
        <v>4564535.72</v>
      </c>
      <c r="K38" s="465">
        <v>1249893.1499999997</v>
      </c>
      <c r="L38" s="465">
        <v>-339674.56</v>
      </c>
      <c r="M38" s="465">
        <f t="shared" si="1"/>
        <v>5474754.3099999996</v>
      </c>
      <c r="N38" s="465">
        <f t="shared" si="2"/>
        <v>23218050.130000003</v>
      </c>
      <c r="O38" s="426">
        <v>1908</v>
      </c>
    </row>
    <row r="39" spans="2:15" x14ac:dyDescent="0.25">
      <c r="B39" s="463">
        <v>5</v>
      </c>
      <c r="C39" s="463">
        <v>1910</v>
      </c>
      <c r="D39" s="464" t="s">
        <v>923</v>
      </c>
      <c r="E39" s="465">
        <v>0</v>
      </c>
      <c r="F39" s="465">
        <v>0</v>
      </c>
      <c r="G39" s="465">
        <v>0</v>
      </c>
      <c r="H39" s="465">
        <f t="shared" si="0"/>
        <v>0</v>
      </c>
      <c r="I39" s="466"/>
      <c r="J39" s="465">
        <v>0</v>
      </c>
      <c r="K39" s="465">
        <v>0</v>
      </c>
      <c r="L39" s="465">
        <v>0</v>
      </c>
      <c r="M39" s="465">
        <f t="shared" si="1"/>
        <v>0</v>
      </c>
      <c r="N39" s="465">
        <f t="shared" si="2"/>
        <v>0</v>
      </c>
      <c r="O39" s="426">
        <v>1908</v>
      </c>
    </row>
    <row r="40" spans="2:15" x14ac:dyDescent="0.25">
      <c r="B40" s="463">
        <v>10</v>
      </c>
      <c r="C40" s="463">
        <v>1915</v>
      </c>
      <c r="D40" s="464" t="s">
        <v>946</v>
      </c>
      <c r="E40" s="465">
        <v>4012921.46</v>
      </c>
      <c r="F40" s="465">
        <v>400374.1100000001</v>
      </c>
      <c r="G40" s="465">
        <v>0</v>
      </c>
      <c r="H40" s="465">
        <f t="shared" si="0"/>
        <v>4413295.57</v>
      </c>
      <c r="I40" s="466"/>
      <c r="J40" s="465">
        <v>1281114.5899999999</v>
      </c>
      <c r="K40" s="465">
        <v>447950.3000000001</v>
      </c>
      <c r="L40" s="465">
        <v>0</v>
      </c>
      <c r="M40" s="465">
        <f t="shared" si="1"/>
        <v>1729064.89</v>
      </c>
      <c r="N40" s="465">
        <f t="shared" si="2"/>
        <v>2684230.6800000006</v>
      </c>
      <c r="O40" s="426">
        <v>1915</v>
      </c>
    </row>
    <row r="41" spans="2:15" x14ac:dyDescent="0.25">
      <c r="B41" s="463">
        <v>3</v>
      </c>
      <c r="C41" s="463">
        <v>1920</v>
      </c>
      <c r="D41" s="464" t="s">
        <v>947</v>
      </c>
      <c r="E41" s="465">
        <v>3000028.0699999994</v>
      </c>
      <c r="F41" s="465">
        <v>1065274.540000001</v>
      </c>
      <c r="G41" s="465">
        <v>0</v>
      </c>
      <c r="H41" s="465">
        <v>4065302.6100000003</v>
      </c>
      <c r="I41" s="466"/>
      <c r="J41" s="465">
        <v>1895739.8500000003</v>
      </c>
      <c r="K41" s="465">
        <v>631737.53999999969</v>
      </c>
      <c r="L41" s="465">
        <v>0</v>
      </c>
      <c r="M41" s="465">
        <f t="shared" si="1"/>
        <v>2527477.39</v>
      </c>
      <c r="N41" s="465">
        <f t="shared" si="2"/>
        <v>1537825.2200000002</v>
      </c>
      <c r="O41" s="426">
        <v>1920</v>
      </c>
    </row>
    <row r="42" spans="2:15" x14ac:dyDescent="0.25">
      <c r="B42" s="463">
        <v>5</v>
      </c>
      <c r="C42" s="463">
        <v>1921</v>
      </c>
      <c r="D42" s="464" t="s">
        <v>948</v>
      </c>
      <c r="E42" s="465">
        <v>9520.91</v>
      </c>
      <c r="F42" s="465">
        <v>0</v>
      </c>
      <c r="G42" s="465">
        <v>0</v>
      </c>
      <c r="H42" s="465">
        <f t="shared" si="0"/>
        <v>9520.91</v>
      </c>
      <c r="I42" s="466"/>
      <c r="J42" s="465">
        <v>9520.91</v>
      </c>
      <c r="K42" s="465">
        <v>0</v>
      </c>
      <c r="L42" s="465">
        <v>0</v>
      </c>
      <c r="M42" s="465">
        <f t="shared" si="1"/>
        <v>9520.91</v>
      </c>
      <c r="N42" s="465">
        <f t="shared" si="2"/>
        <v>0</v>
      </c>
      <c r="O42" s="426">
        <v>1920</v>
      </c>
    </row>
    <row r="43" spans="2:15" x14ac:dyDescent="0.25">
      <c r="B43" s="463">
        <v>5</v>
      </c>
      <c r="C43" s="463">
        <v>1922</v>
      </c>
      <c r="D43" s="464" t="s">
        <v>949</v>
      </c>
      <c r="E43" s="465">
        <v>4463119.9300000025</v>
      </c>
      <c r="F43" s="465">
        <v>77008.789999998175</v>
      </c>
      <c r="G43" s="465">
        <v>0</v>
      </c>
      <c r="H43" s="465">
        <f t="shared" si="0"/>
        <v>4540128.7200000007</v>
      </c>
      <c r="I43" s="466"/>
      <c r="J43" s="465">
        <v>2478605.7700000014</v>
      </c>
      <c r="K43" s="465">
        <v>765180.72999999858</v>
      </c>
      <c r="L43" s="465">
        <v>0</v>
      </c>
      <c r="M43" s="465">
        <f t="shared" si="1"/>
        <v>3243786.5</v>
      </c>
      <c r="N43" s="465">
        <f t="shared" si="2"/>
        <v>1296342.2200000007</v>
      </c>
      <c r="O43" s="426">
        <v>1920</v>
      </c>
    </row>
    <row r="44" spans="2:15" x14ac:dyDescent="0.25">
      <c r="B44" s="463">
        <v>15</v>
      </c>
      <c r="C44" s="463">
        <v>1930</v>
      </c>
      <c r="D44" s="464" t="s">
        <v>950</v>
      </c>
      <c r="E44" s="465">
        <v>6365989.8100000005</v>
      </c>
      <c r="F44" s="465">
        <v>482665.01999999955</v>
      </c>
      <c r="G44" s="465">
        <v>0</v>
      </c>
      <c r="H44" s="465">
        <f t="shared" si="0"/>
        <v>6848654.8300000001</v>
      </c>
      <c r="I44" s="466"/>
      <c r="J44" s="465">
        <v>3003199</v>
      </c>
      <c r="K44" s="465">
        <v>646793.07999999984</v>
      </c>
      <c r="L44" s="465">
        <v>0</v>
      </c>
      <c r="M44" s="465">
        <f t="shared" si="1"/>
        <v>3649992.08</v>
      </c>
      <c r="N44" s="465">
        <f t="shared" si="2"/>
        <v>3198662.75</v>
      </c>
      <c r="O44" s="426">
        <v>1930</v>
      </c>
    </row>
    <row r="45" spans="2:15" x14ac:dyDescent="0.25">
      <c r="B45" s="463">
        <v>8</v>
      </c>
      <c r="C45" s="463">
        <v>1931</v>
      </c>
      <c r="D45" s="464" t="s">
        <v>951</v>
      </c>
      <c r="E45" s="465">
        <v>2177138.44</v>
      </c>
      <c r="F45" s="465">
        <v>172684.60000000009</v>
      </c>
      <c r="G45" s="465">
        <v>-0.02</v>
      </c>
      <c r="H45" s="465">
        <f t="shared" si="0"/>
        <v>2349823.02</v>
      </c>
      <c r="I45" s="466"/>
      <c r="J45" s="465">
        <v>1534055.87</v>
      </c>
      <c r="K45" s="465">
        <v>291560.61999999988</v>
      </c>
      <c r="L45" s="465">
        <v>-0.02</v>
      </c>
      <c r="M45" s="465">
        <f t="shared" si="1"/>
        <v>1825616.47</v>
      </c>
      <c r="N45" s="465">
        <f t="shared" si="2"/>
        <v>524206.55000000005</v>
      </c>
      <c r="O45" s="426">
        <v>1930</v>
      </c>
    </row>
    <row r="46" spans="2:15" x14ac:dyDescent="0.25">
      <c r="B46" s="463">
        <v>5</v>
      </c>
      <c r="C46" s="463">
        <v>1932</v>
      </c>
      <c r="D46" s="464" t="s">
        <v>952</v>
      </c>
      <c r="E46" s="465">
        <v>264417.66000000003</v>
      </c>
      <c r="F46" s="465">
        <v>0</v>
      </c>
      <c r="G46" s="465">
        <v>0</v>
      </c>
      <c r="H46" s="465">
        <f t="shared" si="0"/>
        <v>264417.66000000003</v>
      </c>
      <c r="I46" s="466"/>
      <c r="J46" s="465">
        <v>125418.05</v>
      </c>
      <c r="K46" s="465">
        <v>36494.199999999997</v>
      </c>
      <c r="L46" s="465">
        <v>0</v>
      </c>
      <c r="M46" s="465">
        <f t="shared" si="1"/>
        <v>161912.25</v>
      </c>
      <c r="N46" s="465">
        <f t="shared" si="2"/>
        <v>102505.41000000003</v>
      </c>
      <c r="O46" s="426">
        <v>1930</v>
      </c>
    </row>
    <row r="47" spans="2:15" x14ac:dyDescent="0.25">
      <c r="B47" s="463">
        <v>10</v>
      </c>
      <c r="C47" s="463">
        <v>1935</v>
      </c>
      <c r="D47" s="464" t="s">
        <v>953</v>
      </c>
      <c r="E47" s="465">
        <v>421165.68000000005</v>
      </c>
      <c r="F47" s="465">
        <v>0</v>
      </c>
      <c r="G47" s="465">
        <v>0</v>
      </c>
      <c r="H47" s="465">
        <f t="shared" si="0"/>
        <v>421165.68000000005</v>
      </c>
      <c r="I47" s="466"/>
      <c r="J47" s="465">
        <v>212444.76</v>
      </c>
      <c r="K47" s="465">
        <v>48436.710000000006</v>
      </c>
      <c r="L47" s="465">
        <v>0</v>
      </c>
      <c r="M47" s="465">
        <f t="shared" si="1"/>
        <v>260881.47000000003</v>
      </c>
      <c r="N47" s="465">
        <f t="shared" si="2"/>
        <v>160284.21000000002</v>
      </c>
      <c r="O47" s="426">
        <v>1935</v>
      </c>
    </row>
    <row r="48" spans="2:15" x14ac:dyDescent="0.25">
      <c r="B48" s="463">
        <v>10</v>
      </c>
      <c r="C48" s="463">
        <v>1940</v>
      </c>
      <c r="D48" s="464" t="s">
        <v>954</v>
      </c>
      <c r="E48" s="465">
        <v>3893997.23</v>
      </c>
      <c r="F48" s="465">
        <v>382980.9600000002</v>
      </c>
      <c r="G48" s="465">
        <v>0</v>
      </c>
      <c r="H48" s="465">
        <v>4276978.1900000004</v>
      </c>
      <c r="I48" s="466"/>
      <c r="J48" s="465">
        <v>1432250.79</v>
      </c>
      <c r="K48" s="465">
        <v>427995.39000000007</v>
      </c>
      <c r="L48" s="465">
        <v>0</v>
      </c>
      <c r="M48" s="465">
        <f t="shared" si="1"/>
        <v>1860246.1800000002</v>
      </c>
      <c r="N48" s="465">
        <f t="shared" si="2"/>
        <v>2416732.0100000002</v>
      </c>
      <c r="O48" s="426">
        <v>1940</v>
      </c>
    </row>
    <row r="49" spans="2:15" x14ac:dyDescent="0.25">
      <c r="B49" s="463">
        <v>10</v>
      </c>
      <c r="C49" s="463">
        <v>1945</v>
      </c>
      <c r="D49" s="464" t="s">
        <v>955</v>
      </c>
      <c r="E49" s="465">
        <v>1097628.8589999999</v>
      </c>
      <c r="F49" s="465">
        <v>36705.160000000033</v>
      </c>
      <c r="G49" s="465">
        <v>0</v>
      </c>
      <c r="H49" s="465">
        <f t="shared" si="0"/>
        <v>1134334.0189999999</v>
      </c>
      <c r="I49" s="466"/>
      <c r="J49" s="465">
        <v>440692.17</v>
      </c>
      <c r="K49" s="465">
        <v>123641.39000000004</v>
      </c>
      <c r="L49" s="465">
        <v>0</v>
      </c>
      <c r="M49" s="465">
        <f t="shared" si="1"/>
        <v>564333.56000000006</v>
      </c>
      <c r="N49" s="465">
        <f t="shared" si="2"/>
        <v>570000.4589999998</v>
      </c>
      <c r="O49" s="426">
        <v>1945</v>
      </c>
    </row>
    <row r="50" spans="2:15" x14ac:dyDescent="0.25">
      <c r="B50" s="463">
        <v>10</v>
      </c>
      <c r="C50" s="463">
        <v>1950</v>
      </c>
      <c r="D50" s="464" t="s">
        <v>956</v>
      </c>
      <c r="E50" s="465">
        <v>35360.079999999994</v>
      </c>
      <c r="F50" s="465">
        <v>0</v>
      </c>
      <c r="G50" s="465">
        <v>0</v>
      </c>
      <c r="H50" s="465">
        <f t="shared" si="0"/>
        <v>35360.079999999994</v>
      </c>
      <c r="I50" s="466"/>
      <c r="J50" s="465">
        <v>35360.079999999994</v>
      </c>
      <c r="K50" s="465">
        <v>0</v>
      </c>
      <c r="L50" s="465">
        <v>0</v>
      </c>
      <c r="M50" s="465">
        <f t="shared" si="1"/>
        <v>35360.079999999994</v>
      </c>
      <c r="N50" s="465">
        <f t="shared" si="2"/>
        <v>0</v>
      </c>
      <c r="O50" s="426">
        <v>1945</v>
      </c>
    </row>
    <row r="51" spans="2:15" x14ac:dyDescent="0.25">
      <c r="B51" s="463">
        <v>10</v>
      </c>
      <c r="C51" s="463">
        <v>1955</v>
      </c>
      <c r="D51" s="464" t="s">
        <v>957</v>
      </c>
      <c r="E51" s="465">
        <v>1769731.44</v>
      </c>
      <c r="F51" s="465">
        <v>114889.37000000017</v>
      </c>
      <c r="G51" s="465">
        <v>0</v>
      </c>
      <c r="H51" s="465">
        <f t="shared" si="0"/>
        <v>1884620.81</v>
      </c>
      <c r="I51" s="466"/>
      <c r="J51" s="465">
        <v>810731.07000000018</v>
      </c>
      <c r="K51" s="465">
        <v>222697.4599999999</v>
      </c>
      <c r="L51" s="465">
        <v>0</v>
      </c>
      <c r="M51" s="465">
        <f t="shared" si="1"/>
        <v>1033428.53</v>
      </c>
      <c r="N51" s="465">
        <f t="shared" si="2"/>
        <v>851192.28</v>
      </c>
      <c r="O51" s="426">
        <v>1955</v>
      </c>
    </row>
    <row r="52" spans="2:15" x14ac:dyDescent="0.25">
      <c r="B52" s="463">
        <v>8</v>
      </c>
      <c r="C52" s="463">
        <v>1970</v>
      </c>
      <c r="D52" s="464" t="s">
        <v>958</v>
      </c>
      <c r="E52" s="465">
        <v>312338.08</v>
      </c>
      <c r="F52" s="465">
        <v>0</v>
      </c>
      <c r="G52" s="465">
        <v>0</v>
      </c>
      <c r="H52" s="465">
        <f t="shared" si="0"/>
        <v>312338.08</v>
      </c>
      <c r="I52" s="466"/>
      <c r="J52" s="465">
        <v>206410.08000000002</v>
      </c>
      <c r="K52" s="465">
        <v>51602.520000000011</v>
      </c>
      <c r="L52" s="465">
        <v>0</v>
      </c>
      <c r="M52" s="465">
        <f t="shared" si="1"/>
        <v>258012.60000000003</v>
      </c>
      <c r="N52" s="465">
        <f t="shared" si="2"/>
        <v>54325.479999999981</v>
      </c>
      <c r="O52" s="426">
        <v>1970</v>
      </c>
    </row>
    <row r="53" spans="2:15" x14ac:dyDescent="0.25">
      <c r="B53" s="463">
        <v>15</v>
      </c>
      <c r="C53" s="463">
        <v>1981</v>
      </c>
      <c r="D53" s="464" t="s">
        <v>959</v>
      </c>
      <c r="E53" s="465">
        <v>300312.95</v>
      </c>
      <c r="F53" s="465">
        <v>0</v>
      </c>
      <c r="G53" s="465">
        <v>0</v>
      </c>
      <c r="H53" s="465">
        <f t="shared" si="0"/>
        <v>300312.95</v>
      </c>
      <c r="I53" s="466"/>
      <c r="J53" s="465">
        <v>106288.22</v>
      </c>
      <c r="K53" s="465">
        <v>27616.530000000006</v>
      </c>
      <c r="L53" s="465">
        <v>0</v>
      </c>
      <c r="M53" s="465">
        <f t="shared" si="1"/>
        <v>133904.75</v>
      </c>
      <c r="N53" s="465">
        <f t="shared" si="2"/>
        <v>166408.20000000001</v>
      </c>
      <c r="O53" s="426">
        <v>1980</v>
      </c>
    </row>
    <row r="54" spans="2:15" x14ac:dyDescent="0.25">
      <c r="B54" s="463">
        <v>15</v>
      </c>
      <c r="C54" s="463">
        <v>1982</v>
      </c>
      <c r="D54" s="464" t="s">
        <v>960</v>
      </c>
      <c r="E54" s="465">
        <v>689392.89</v>
      </c>
      <c r="F54" s="465">
        <v>0</v>
      </c>
      <c r="G54" s="465">
        <v>0</v>
      </c>
      <c r="H54" s="465">
        <f t="shared" si="0"/>
        <v>689392.89</v>
      </c>
      <c r="I54" s="466"/>
      <c r="J54" s="465">
        <v>284976.28999999998</v>
      </c>
      <c r="K54" s="465">
        <v>52194.92</v>
      </c>
      <c r="L54" s="465">
        <v>0</v>
      </c>
      <c r="M54" s="465">
        <f t="shared" si="1"/>
        <v>337171.20999999996</v>
      </c>
      <c r="N54" s="465">
        <f t="shared" si="2"/>
        <v>352221.68000000005</v>
      </c>
      <c r="O54" s="426">
        <v>1980</v>
      </c>
    </row>
    <row r="55" spans="2:15" x14ac:dyDescent="0.25">
      <c r="B55" s="463"/>
      <c r="C55" s="463">
        <v>1996</v>
      </c>
      <c r="D55" s="463" t="s">
        <v>961</v>
      </c>
      <c r="E55" s="465">
        <v>7956729.5199999996</v>
      </c>
      <c r="F55" s="465">
        <v>0</v>
      </c>
      <c r="G55" s="465">
        <v>0</v>
      </c>
      <c r="H55" s="465">
        <f t="shared" si="0"/>
        <v>7956729.5199999996</v>
      </c>
      <c r="I55" s="466"/>
      <c r="J55" s="465">
        <v>1505231.94</v>
      </c>
      <c r="K55" s="465">
        <v>356288.78000000014</v>
      </c>
      <c r="L55" s="465">
        <v>0</v>
      </c>
      <c r="M55" s="465">
        <f t="shared" si="1"/>
        <v>1861520.7200000002</v>
      </c>
      <c r="N55" s="465">
        <f t="shared" si="2"/>
        <v>6095208.7999999989</v>
      </c>
      <c r="O55" s="426">
        <v>1609</v>
      </c>
    </row>
    <row r="56" spans="2:15" x14ac:dyDescent="0.25">
      <c r="B56" s="463"/>
      <c r="C56" s="463">
        <v>1995</v>
      </c>
      <c r="D56" s="463" t="s">
        <v>962</v>
      </c>
      <c r="E56" s="465">
        <v>-34882612.160000004</v>
      </c>
      <c r="F56" s="465">
        <v>0</v>
      </c>
      <c r="G56" s="465">
        <v>0</v>
      </c>
      <c r="H56" s="465">
        <f t="shared" si="0"/>
        <v>-34882612.160000004</v>
      </c>
      <c r="I56" s="466"/>
      <c r="J56" s="465">
        <v>-6497207.2299999995</v>
      </c>
      <c r="K56" s="465">
        <v>-1607579.88</v>
      </c>
      <c r="L56" s="465">
        <v>0</v>
      </c>
      <c r="M56" s="465">
        <f t="shared" si="1"/>
        <v>-8104787.1099999994</v>
      </c>
      <c r="N56" s="465">
        <f t="shared" si="2"/>
        <v>-26777825.050000004</v>
      </c>
      <c r="O56" s="426">
        <v>1995</v>
      </c>
    </row>
    <row r="57" spans="2:15" x14ac:dyDescent="0.25">
      <c r="B57" s="463"/>
      <c r="C57" s="463">
        <v>2050</v>
      </c>
      <c r="D57" s="463" t="s">
        <v>68</v>
      </c>
      <c r="E57" s="465">
        <v>770643.29</v>
      </c>
      <c r="F57" s="465">
        <v>54697.359999999986</v>
      </c>
      <c r="G57" s="465">
        <v>0</v>
      </c>
      <c r="H57" s="465">
        <f t="shared" si="0"/>
        <v>825340.65</v>
      </c>
      <c r="I57" s="466"/>
      <c r="J57" s="465">
        <v>0</v>
      </c>
      <c r="K57" s="465">
        <v>0</v>
      </c>
      <c r="L57" s="465">
        <v>0</v>
      </c>
      <c r="M57" s="465">
        <f t="shared" si="1"/>
        <v>0</v>
      </c>
      <c r="N57" s="465">
        <f t="shared" si="2"/>
        <v>825340.65</v>
      </c>
      <c r="O57" s="426">
        <v>2050</v>
      </c>
    </row>
    <row r="58" spans="2:15" x14ac:dyDescent="0.25">
      <c r="B58" s="444"/>
      <c r="C58" s="445"/>
      <c r="D58" s="446"/>
      <c r="E58" s="467">
        <f>SUM(E9:E57)</f>
        <v>471370411.31900012</v>
      </c>
      <c r="F58" s="467">
        <f t="shared" ref="F58:H58" si="3">SUM(F9:F57)</f>
        <v>42796149.129999988</v>
      </c>
      <c r="G58" s="467">
        <f t="shared" si="3"/>
        <v>-2702935.5999999996</v>
      </c>
      <c r="H58" s="467">
        <f t="shared" si="3"/>
        <v>511463624.84900004</v>
      </c>
      <c r="I58" s="466"/>
      <c r="J58" s="467">
        <f>SUM(J9:J57)</f>
        <v>64081539.629999988</v>
      </c>
      <c r="K58" s="467">
        <f t="shared" ref="K58:N58" si="4">SUM(K9:K57)</f>
        <v>20861042.199999996</v>
      </c>
      <c r="L58" s="467">
        <f t="shared" si="4"/>
        <v>-753103.76</v>
      </c>
      <c r="M58" s="467">
        <f t="shared" si="4"/>
        <v>84189478.069999978</v>
      </c>
      <c r="N58" s="467">
        <f t="shared" si="4"/>
        <v>427274146.77900004</v>
      </c>
    </row>
    <row r="59" spans="2:15" x14ac:dyDescent="0.25">
      <c r="B59" s="463"/>
      <c r="C59" s="463">
        <v>2055</v>
      </c>
      <c r="D59" s="464" t="s">
        <v>897</v>
      </c>
      <c r="E59" s="465">
        <v>6680132.8500000006</v>
      </c>
      <c r="F59" s="465">
        <v>-539908.69999999995</v>
      </c>
      <c r="G59" s="465">
        <v>0</v>
      </c>
      <c r="H59" s="465">
        <f t="shared" si="0"/>
        <v>6140224.1500000004</v>
      </c>
      <c r="I59" s="466"/>
      <c r="J59" s="465">
        <v>0</v>
      </c>
      <c r="K59" s="465">
        <v>0</v>
      </c>
      <c r="L59" s="465">
        <v>0</v>
      </c>
      <c r="M59" s="465">
        <f t="shared" si="1"/>
        <v>0</v>
      </c>
      <c r="N59" s="465">
        <f t="shared" si="2"/>
        <v>6140224.1500000004</v>
      </c>
      <c r="O59" s="426">
        <v>2055</v>
      </c>
    </row>
    <row r="60" spans="2:15" x14ac:dyDescent="0.25">
      <c r="B60" s="463"/>
      <c r="C60" s="463">
        <v>2055</v>
      </c>
      <c r="D60" s="464" t="s">
        <v>899</v>
      </c>
      <c r="E60" s="465">
        <v>-770643.29</v>
      </c>
      <c r="F60" s="465">
        <v>-54697.359999999986</v>
      </c>
      <c r="G60" s="465">
        <v>0</v>
      </c>
      <c r="H60" s="465">
        <f t="shared" si="0"/>
        <v>-825340.65</v>
      </c>
      <c r="I60" s="466"/>
      <c r="J60" s="465">
        <v>0</v>
      </c>
      <c r="K60" s="465">
        <v>0</v>
      </c>
      <c r="L60" s="465">
        <v>0</v>
      </c>
      <c r="M60" s="465">
        <f t="shared" si="1"/>
        <v>0</v>
      </c>
      <c r="N60" s="465">
        <f t="shared" si="2"/>
        <v>-825340.65</v>
      </c>
      <c r="O60" s="426">
        <v>2055</v>
      </c>
    </row>
    <row r="61" spans="2:15" x14ac:dyDescent="0.25">
      <c r="B61" s="463"/>
      <c r="C61" s="463">
        <v>2055</v>
      </c>
      <c r="D61" s="464" t="s">
        <v>898</v>
      </c>
      <c r="E61" s="465">
        <v>242644.57</v>
      </c>
      <c r="F61" s="465">
        <v>165770.45000000001</v>
      </c>
      <c r="G61" s="465">
        <v>0</v>
      </c>
      <c r="H61" s="465">
        <f t="shared" si="0"/>
        <v>408415.02</v>
      </c>
      <c r="I61" s="466"/>
      <c r="J61" s="465">
        <v>0</v>
      </c>
      <c r="K61" s="465">
        <v>0</v>
      </c>
      <c r="L61" s="465">
        <v>0</v>
      </c>
      <c r="M61" s="465">
        <f t="shared" si="1"/>
        <v>0</v>
      </c>
      <c r="N61" s="465">
        <f t="shared" si="2"/>
        <v>408415.02</v>
      </c>
      <c r="O61" s="426">
        <v>2055</v>
      </c>
    </row>
    <row r="62" spans="2:15" x14ac:dyDescent="0.25">
      <c r="B62" s="444"/>
      <c r="C62" s="445"/>
      <c r="D62" s="446" t="s">
        <v>900</v>
      </c>
      <c r="E62" s="467">
        <f>SUM(E58:E61)</f>
        <v>477522545.44900012</v>
      </c>
      <c r="F62" s="467">
        <f t="shared" ref="F62:H62" si="5">SUM(F58:F61)</f>
        <v>42367313.519999988</v>
      </c>
      <c r="G62" s="467">
        <f t="shared" si="5"/>
        <v>-2702935.5999999996</v>
      </c>
      <c r="H62" s="467">
        <f t="shared" si="5"/>
        <v>517186923.36900002</v>
      </c>
      <c r="I62" s="466"/>
      <c r="J62" s="467">
        <f t="shared" ref="J62:N62" si="6">SUM(J58:J61)</f>
        <v>64081539.629999988</v>
      </c>
      <c r="K62" s="467">
        <f t="shared" si="6"/>
        <v>20861042.199999996</v>
      </c>
      <c r="L62" s="467">
        <f t="shared" si="6"/>
        <v>-753103.76</v>
      </c>
      <c r="M62" s="467">
        <f t="shared" si="6"/>
        <v>84189478.069999978</v>
      </c>
      <c r="N62" s="467">
        <f t="shared" si="6"/>
        <v>432997445.29900002</v>
      </c>
    </row>
    <row r="63" spans="2:15" x14ac:dyDescent="0.25">
      <c r="B63" s="468"/>
      <c r="C63" s="468"/>
      <c r="D63" s="469" t="s">
        <v>511</v>
      </c>
      <c r="E63" s="466"/>
      <c r="F63" s="466"/>
      <c r="G63" s="466"/>
      <c r="H63" s="466"/>
      <c r="I63" s="466"/>
      <c r="J63" s="469"/>
      <c r="K63" s="469"/>
      <c r="L63" s="469"/>
      <c r="M63" s="469"/>
      <c r="N63" s="469"/>
    </row>
    <row r="64" spans="2:15" x14ac:dyDescent="0.25">
      <c r="B64" s="463">
        <v>3</v>
      </c>
      <c r="C64" s="463">
        <v>1611</v>
      </c>
      <c r="D64" s="464" t="s">
        <v>963</v>
      </c>
      <c r="E64" s="465">
        <v>6097078.419999999</v>
      </c>
      <c r="F64" s="465">
        <v>659010.62000000046</v>
      </c>
      <c r="G64" s="465">
        <v>0</v>
      </c>
      <c r="H64" s="465">
        <f t="shared" ref="H64:H66" si="7">SUM(E64:G64)</f>
        <v>6756089.0399999991</v>
      </c>
      <c r="I64" s="466"/>
      <c r="J64" s="465">
        <v>3782699.42</v>
      </c>
      <c r="K64" s="465">
        <v>1112826.3900000001</v>
      </c>
      <c r="L64" s="465">
        <v>0</v>
      </c>
      <c r="M64" s="465">
        <f t="shared" si="1"/>
        <v>4895525.8100000005</v>
      </c>
      <c r="N64" s="465">
        <f t="shared" si="2"/>
        <v>1860563.2299999986</v>
      </c>
      <c r="O64" s="426">
        <v>1611</v>
      </c>
    </row>
    <row r="65" spans="2:16" x14ac:dyDescent="0.25">
      <c r="B65" s="463">
        <v>5</v>
      </c>
      <c r="C65" s="463">
        <v>1612</v>
      </c>
      <c r="D65" s="464" t="s">
        <v>964</v>
      </c>
      <c r="E65" s="465">
        <v>7596599.9699999997</v>
      </c>
      <c r="F65" s="465">
        <v>1298170.580000001</v>
      </c>
      <c r="G65" s="465">
        <v>0</v>
      </c>
      <c r="H65" s="465">
        <f t="shared" si="7"/>
        <v>8894770.5500000007</v>
      </c>
      <c r="I65" s="466"/>
      <c r="J65" s="465">
        <v>3320722.37</v>
      </c>
      <c r="K65" s="465">
        <v>949870.78000000026</v>
      </c>
      <c r="L65" s="465">
        <v>0</v>
      </c>
      <c r="M65" s="465">
        <f t="shared" si="1"/>
        <v>4270593.1500000004</v>
      </c>
      <c r="N65" s="465">
        <f t="shared" si="2"/>
        <v>4624177.4000000004</v>
      </c>
      <c r="O65" s="426">
        <v>1611</v>
      </c>
    </row>
    <row r="66" spans="2:16" x14ac:dyDescent="0.25">
      <c r="B66" s="463"/>
      <c r="C66" s="463">
        <v>1609</v>
      </c>
      <c r="D66" s="464" t="s">
        <v>965</v>
      </c>
      <c r="E66" s="465">
        <v>12419847.300000001</v>
      </c>
      <c r="F66" s="465">
        <v>6626000</v>
      </c>
      <c r="G66" s="465">
        <v>0</v>
      </c>
      <c r="H66" s="465">
        <f t="shared" si="7"/>
        <v>19045847.300000001</v>
      </c>
      <c r="I66" s="466"/>
      <c r="J66" s="465">
        <v>1454920.63</v>
      </c>
      <c r="K66" s="465">
        <v>797837.29999999981</v>
      </c>
      <c r="L66" s="465">
        <v>0</v>
      </c>
      <c r="M66" s="465">
        <f t="shared" si="1"/>
        <v>2252757.9299999997</v>
      </c>
      <c r="N66" s="465">
        <f t="shared" si="2"/>
        <v>16793089.370000001</v>
      </c>
      <c r="O66" s="426">
        <v>1609</v>
      </c>
    </row>
    <row r="67" spans="2:16" x14ac:dyDescent="0.25">
      <c r="B67" s="444"/>
      <c r="C67" s="445"/>
      <c r="D67" s="446" t="s">
        <v>907</v>
      </c>
      <c r="E67" s="467">
        <f>SUM(E64:E66)</f>
        <v>26113525.689999998</v>
      </c>
      <c r="F67" s="467">
        <f t="shared" ref="F67:H67" si="8">SUM(F64:F66)</f>
        <v>8583181.2000000011</v>
      </c>
      <c r="G67" s="467">
        <f t="shared" si="8"/>
        <v>0</v>
      </c>
      <c r="H67" s="467">
        <f t="shared" si="8"/>
        <v>34696706.890000001</v>
      </c>
      <c r="I67" s="466">
        <v>0</v>
      </c>
      <c r="J67" s="467">
        <f t="shared" ref="J67:N67" si="9">SUM(J64:J66)</f>
        <v>8558342.4199999999</v>
      </c>
      <c r="K67" s="467">
        <f t="shared" si="9"/>
        <v>2860534.47</v>
      </c>
      <c r="L67" s="467">
        <f t="shared" si="9"/>
        <v>0</v>
      </c>
      <c r="M67" s="467">
        <f t="shared" si="9"/>
        <v>11418876.890000001</v>
      </c>
      <c r="N67" s="467">
        <f t="shared" si="9"/>
        <v>23277830</v>
      </c>
    </row>
    <row r="68" spans="2:16" x14ac:dyDescent="0.25">
      <c r="B68" s="468"/>
      <c r="C68" s="468"/>
      <c r="D68" s="469" t="s">
        <v>908</v>
      </c>
      <c r="E68" s="466"/>
      <c r="F68" s="466"/>
      <c r="G68" s="466"/>
      <c r="H68" s="466"/>
      <c r="I68" s="466"/>
      <c r="J68" s="469"/>
      <c r="K68" s="469"/>
      <c r="L68" s="469"/>
      <c r="M68" s="469"/>
      <c r="N68" s="469"/>
    </row>
    <row r="69" spans="2:16" x14ac:dyDescent="0.25">
      <c r="B69" s="463">
        <v>3</v>
      </c>
      <c r="C69" s="463">
        <v>2005</v>
      </c>
      <c r="D69" s="464" t="s">
        <v>966</v>
      </c>
      <c r="E69" s="465">
        <v>820130</v>
      </c>
      <c r="F69" s="465">
        <v>463233.37000000011</v>
      </c>
      <c r="G69" s="465">
        <v>0</v>
      </c>
      <c r="H69" s="465">
        <f t="shared" ref="H69" si="10">SUM(E69:G69)</f>
        <v>1283363.3700000001</v>
      </c>
      <c r="I69" s="466"/>
      <c r="J69" s="465">
        <v>477166.55999999994</v>
      </c>
      <c r="K69" s="465">
        <v>342963.44000000006</v>
      </c>
      <c r="L69" s="465">
        <v>0</v>
      </c>
      <c r="M69" s="465">
        <f t="shared" si="1"/>
        <v>820130</v>
      </c>
      <c r="N69" s="465">
        <f t="shared" si="2"/>
        <v>463233.37000000011</v>
      </c>
      <c r="O69" s="426">
        <v>2005</v>
      </c>
    </row>
    <row r="70" spans="2:16" x14ac:dyDescent="0.25">
      <c r="B70" s="444"/>
      <c r="C70" s="445"/>
      <c r="D70" s="446" t="s">
        <v>910</v>
      </c>
      <c r="E70" s="467">
        <f>SUM(E68:E69)</f>
        <v>820130</v>
      </c>
      <c r="F70" s="467">
        <f t="shared" ref="F70:H70" si="11">SUM(F68:F69)</f>
        <v>463233.37000000011</v>
      </c>
      <c r="G70" s="467">
        <f t="shared" si="11"/>
        <v>0</v>
      </c>
      <c r="H70" s="467">
        <f t="shared" si="11"/>
        <v>1283363.3700000001</v>
      </c>
      <c r="I70" s="466"/>
      <c r="J70" s="467">
        <f t="shared" ref="J70:N70" si="12">SUM(J68:J69)</f>
        <v>477166.55999999994</v>
      </c>
      <c r="K70" s="467">
        <f t="shared" si="12"/>
        <v>342963.44000000006</v>
      </c>
      <c r="L70" s="467">
        <f t="shared" si="12"/>
        <v>0</v>
      </c>
      <c r="M70" s="467">
        <f t="shared" si="12"/>
        <v>820130</v>
      </c>
      <c r="N70" s="467">
        <f t="shared" si="12"/>
        <v>463233.37000000011</v>
      </c>
    </row>
    <row r="71" spans="2:16" x14ac:dyDescent="0.25">
      <c r="B71" s="468"/>
      <c r="C71" s="468"/>
      <c r="D71" s="469"/>
      <c r="E71" s="466"/>
      <c r="F71" s="466"/>
      <c r="G71" s="466"/>
      <c r="H71" s="466"/>
      <c r="I71" s="466"/>
      <c r="J71" s="465">
        <v>0</v>
      </c>
      <c r="K71" s="465">
        <v>0</v>
      </c>
      <c r="L71" s="465">
        <v>0</v>
      </c>
      <c r="M71" s="465">
        <f t="shared" si="1"/>
        <v>0</v>
      </c>
      <c r="N71" s="465">
        <f t="shared" si="2"/>
        <v>0</v>
      </c>
    </row>
    <row r="72" spans="2:16" x14ac:dyDescent="0.25">
      <c r="B72" s="444"/>
      <c r="C72" s="445"/>
      <c r="D72" s="446" t="s">
        <v>911</v>
      </c>
      <c r="E72" s="467">
        <f>E70+E67+E62</f>
        <v>504456201.13900012</v>
      </c>
      <c r="F72" s="467">
        <f t="shared" ref="F72:N72" si="13">F70+F67+F62</f>
        <v>51413728.089999989</v>
      </c>
      <c r="G72" s="467">
        <f t="shared" si="13"/>
        <v>-2702935.5999999996</v>
      </c>
      <c r="H72" s="467">
        <f t="shared" si="13"/>
        <v>553166993.62900007</v>
      </c>
      <c r="I72" s="466">
        <v>0</v>
      </c>
      <c r="J72" s="467">
        <f t="shared" si="13"/>
        <v>73117048.609999985</v>
      </c>
      <c r="K72" s="467">
        <f t="shared" si="13"/>
        <v>24064540.109999996</v>
      </c>
      <c r="L72" s="467">
        <f t="shared" si="13"/>
        <v>-753103.76</v>
      </c>
      <c r="M72" s="467">
        <f t="shared" si="13"/>
        <v>96428484.959999979</v>
      </c>
      <c r="N72" s="467">
        <f t="shared" si="13"/>
        <v>456738508.66900003</v>
      </c>
    </row>
    <row r="73" spans="2:16" x14ac:dyDescent="0.25">
      <c r="B73" s="468"/>
      <c r="C73" s="468"/>
      <c r="D73" s="469"/>
      <c r="E73" s="466"/>
      <c r="F73" s="466"/>
      <c r="G73" s="466"/>
      <c r="H73" s="466"/>
      <c r="I73" s="466"/>
      <c r="J73" s="469"/>
      <c r="K73" s="466"/>
      <c r="L73" s="466"/>
      <c r="M73" s="466"/>
      <c r="N73" s="466"/>
    </row>
    <row r="74" spans="2:16" x14ac:dyDescent="0.25">
      <c r="B74" s="463"/>
      <c r="C74" s="463">
        <v>2440</v>
      </c>
      <c r="D74" s="464" t="s">
        <v>912</v>
      </c>
      <c r="E74" s="465">
        <f>H74-F74</f>
        <v>-26936697.27</v>
      </c>
      <c r="F74" s="465">
        <v>-4864241.53</v>
      </c>
      <c r="G74" s="465">
        <v>0</v>
      </c>
      <c r="H74" s="465">
        <v>-31800938.800000001</v>
      </c>
      <c r="I74" s="466"/>
      <c r="J74" s="470">
        <v>-1285378.69</v>
      </c>
      <c r="K74" s="470">
        <v>-777317.60999999987</v>
      </c>
      <c r="L74" s="470"/>
      <c r="M74" s="470">
        <v>-2062696.2999999998</v>
      </c>
      <c r="N74" s="465">
        <f>H74-M74</f>
        <v>-29738242.5</v>
      </c>
      <c r="O74" s="426">
        <v>2440</v>
      </c>
    </row>
    <row r="75" spans="2:16" x14ac:dyDescent="0.25">
      <c r="B75" s="463"/>
      <c r="C75" s="463">
        <v>2440</v>
      </c>
      <c r="D75" s="464" t="s">
        <v>913</v>
      </c>
      <c r="E75" s="465">
        <f>H75-F75</f>
        <v>243058.23</v>
      </c>
      <c r="F75" s="465">
        <v>-243058.23</v>
      </c>
      <c r="G75" s="465">
        <v>0</v>
      </c>
      <c r="H75" s="465">
        <v>0</v>
      </c>
      <c r="I75" s="466"/>
      <c r="J75" s="470"/>
      <c r="K75" s="470"/>
      <c r="L75" s="470"/>
      <c r="M75" s="470">
        <f t="shared" ref="M75" si="14">SUM(J75:L75)</f>
        <v>0</v>
      </c>
      <c r="N75" s="465">
        <f t="shared" ref="N75" si="15">H75-M75</f>
        <v>0</v>
      </c>
      <c r="O75" s="426">
        <v>2440</v>
      </c>
    </row>
    <row r="76" spans="2:16" x14ac:dyDescent="0.25">
      <c r="B76" s="444"/>
      <c r="C76" s="445"/>
      <c r="D76" s="446" t="s">
        <v>914</v>
      </c>
      <c r="E76" s="467">
        <f>E74+E75</f>
        <v>-26693639.039999999</v>
      </c>
      <c r="F76" s="467">
        <f t="shared" ref="F76:H76" si="16">F74+F75</f>
        <v>-5107299.7600000007</v>
      </c>
      <c r="G76" s="467">
        <f t="shared" si="16"/>
        <v>0</v>
      </c>
      <c r="H76" s="467">
        <f t="shared" si="16"/>
        <v>-31800938.800000001</v>
      </c>
      <c r="I76" s="466"/>
      <c r="J76" s="467">
        <f t="shared" ref="J76:N76" si="17">J74+J75</f>
        <v>-1285378.69</v>
      </c>
      <c r="K76" s="467">
        <f t="shared" si="17"/>
        <v>-777317.60999999987</v>
      </c>
      <c r="L76" s="467">
        <f t="shared" si="17"/>
        <v>0</v>
      </c>
      <c r="M76" s="467">
        <f t="shared" si="17"/>
        <v>-2062696.2999999998</v>
      </c>
      <c r="N76" s="467">
        <f t="shared" si="17"/>
        <v>-29738242.5</v>
      </c>
    </row>
    <row r="77" spans="2:16" ht="15.75" thickBot="1" x14ac:dyDescent="0.3">
      <c r="B77" s="468"/>
      <c r="C77" s="468"/>
      <c r="D77" s="469"/>
      <c r="E77" s="471"/>
      <c r="F77" s="466"/>
      <c r="G77" s="466"/>
      <c r="H77" s="466"/>
      <c r="I77" s="466"/>
      <c r="J77" s="469"/>
      <c r="K77" s="469"/>
      <c r="L77" s="469"/>
      <c r="M77" s="469"/>
      <c r="N77" s="469"/>
    </row>
    <row r="78" spans="2:16" ht="15.75" thickTop="1" x14ac:dyDescent="0.25">
      <c r="B78" s="440"/>
      <c r="C78" s="440"/>
      <c r="D78" s="441" t="s">
        <v>915</v>
      </c>
      <c r="E78" s="465">
        <v>-7291817.2800000003</v>
      </c>
      <c r="F78" s="442"/>
      <c r="G78" s="442"/>
      <c r="H78" s="442">
        <f t="shared" ref="H78" si="18">SUM(E78:G78)</f>
        <v>-7291817.2800000003</v>
      </c>
      <c r="I78" s="439"/>
      <c r="J78" s="442">
        <f>-10375517.38</f>
        <v>-10375517.380000001</v>
      </c>
      <c r="K78" s="442"/>
      <c r="L78" s="442"/>
      <c r="M78" s="442">
        <f t="shared" ref="M78:M79" si="19">SUM(J78:L78)</f>
        <v>-10375517.380000001</v>
      </c>
      <c r="N78" s="442">
        <f t="shared" ref="N78:N79" si="20">H78-M78</f>
        <v>3083700.1000000006</v>
      </c>
      <c r="O78" s="426">
        <v>1860</v>
      </c>
      <c r="P78" s="426">
        <v>1835</v>
      </c>
    </row>
    <row r="79" spans="2:16" x14ac:dyDescent="0.25">
      <c r="B79" s="440"/>
      <c r="C79" s="440"/>
      <c r="D79" s="441"/>
      <c r="E79" s="442"/>
      <c r="F79" s="442"/>
      <c r="G79" s="442"/>
      <c r="H79" s="442"/>
      <c r="I79" s="439"/>
      <c r="J79" s="442">
        <f>3083699.62</f>
        <v>3083699.62</v>
      </c>
      <c r="K79" s="442"/>
      <c r="L79" s="442"/>
      <c r="M79" s="442">
        <f t="shared" si="19"/>
        <v>3083699.62</v>
      </c>
      <c r="N79" s="442">
        <f t="shared" si="20"/>
        <v>-3083699.62</v>
      </c>
      <c r="O79" s="426">
        <v>2440</v>
      </c>
    </row>
    <row r="80" spans="2:16" x14ac:dyDescent="0.25">
      <c r="B80" s="455"/>
      <c r="C80" s="456"/>
      <c r="D80" s="457"/>
      <c r="E80" s="447">
        <f>SUM(E78:E79)</f>
        <v>-7291817.2800000003</v>
      </c>
      <c r="F80" s="447">
        <f t="shared" ref="F80:H80" si="21">SUM(F78:F79)</f>
        <v>0</v>
      </c>
      <c r="G80" s="447">
        <f t="shared" si="21"/>
        <v>0</v>
      </c>
      <c r="H80" s="447">
        <f t="shared" si="21"/>
        <v>-7291817.2800000003</v>
      </c>
      <c r="I80" s="448"/>
      <c r="J80" s="447">
        <f>SUM(J78:J79)</f>
        <v>-7291817.7600000007</v>
      </c>
      <c r="K80" s="447">
        <f t="shared" ref="K80:M80" si="22">SUM(K78:K79)</f>
        <v>0</v>
      </c>
      <c r="L80" s="447">
        <f t="shared" si="22"/>
        <v>0</v>
      </c>
      <c r="M80" s="447">
        <f t="shared" si="22"/>
        <v>-7291817.7600000007</v>
      </c>
      <c r="N80" s="447">
        <f>SUM(N78:N79)</f>
        <v>0.48000000044703484</v>
      </c>
    </row>
    <row r="81" spans="2:14" x14ac:dyDescent="0.25">
      <c r="E81" s="429"/>
      <c r="F81" s="429"/>
      <c r="G81" s="429"/>
      <c r="H81" s="429"/>
      <c r="I81" s="429"/>
      <c r="J81" s="429"/>
      <c r="K81" s="429"/>
      <c r="L81" s="429"/>
      <c r="M81" s="429"/>
      <c r="N81" s="429"/>
    </row>
    <row r="82" spans="2:14" x14ac:dyDescent="0.25">
      <c r="B82" s="444"/>
      <c r="C82" s="445"/>
      <c r="D82" s="446" t="s">
        <v>900</v>
      </c>
      <c r="E82" s="467">
        <f>E72+E76+E80</f>
        <v>470470744.81900012</v>
      </c>
      <c r="F82" s="467">
        <f t="shared" ref="F82:H82" si="23">F72+F76+F80</f>
        <v>46306428.329999991</v>
      </c>
      <c r="G82" s="467">
        <f t="shared" si="23"/>
        <v>-2702935.5999999996</v>
      </c>
      <c r="H82" s="467">
        <f t="shared" si="23"/>
        <v>514074237.54900008</v>
      </c>
      <c r="I82" s="466">
        <v>0</v>
      </c>
      <c r="J82" s="467">
        <f>J72+J76+J80</f>
        <v>64539852.159999989</v>
      </c>
      <c r="K82" s="467">
        <f t="shared" ref="K82:N82" si="24">K72+K76+K80</f>
        <v>23287222.499999996</v>
      </c>
      <c r="L82" s="467">
        <f t="shared" si="24"/>
        <v>-753103.76</v>
      </c>
      <c r="M82" s="467">
        <f t="shared" si="24"/>
        <v>87073970.899999976</v>
      </c>
      <c r="N82" s="467">
        <f t="shared" si="24"/>
        <v>427000266.64900005</v>
      </c>
    </row>
  </sheetData>
  <mergeCells count="5">
    <mergeCell ref="B3:N3"/>
    <mergeCell ref="B4:N4"/>
    <mergeCell ref="B5:N5"/>
    <mergeCell ref="E7:H7"/>
    <mergeCell ref="J7:M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AC95-5F03-4357-B1B5-DC46DA207C95}">
  <dimension ref="A2:R117"/>
  <sheetViews>
    <sheetView zoomScale="80" zoomScaleNormal="80" workbookViewId="0">
      <pane xSplit="5" ySplit="8" topLeftCell="F9" activePane="bottomRight" state="frozen"/>
      <selection activeCell="G48" sqref="G48"/>
      <selection pane="topRight" activeCell="G48" sqref="G48"/>
      <selection pane="bottomLeft" activeCell="G48" sqref="G48"/>
      <selection pane="bottomRight" activeCell="G48" sqref="G48"/>
    </sheetView>
  </sheetViews>
  <sheetFormatPr defaultColWidth="8.85546875" defaultRowHeight="15" x14ac:dyDescent="0.25"/>
  <cols>
    <col min="1" max="1" width="12.140625" style="1091" customWidth="1"/>
    <col min="2" max="2" width="52.5703125" style="1007" bestFit="1" customWidth="1"/>
    <col min="3" max="3" width="17.5703125" style="1007" bestFit="1" customWidth="1"/>
    <col min="4" max="4" width="26.42578125" style="1007" bestFit="1" customWidth="1"/>
    <col min="5" max="5" width="20" style="1091" bestFit="1" customWidth="1"/>
    <col min="6" max="6" width="18.140625" style="1007" bestFit="1" customWidth="1"/>
    <col min="7" max="7" width="19.5703125" style="1007" bestFit="1" customWidth="1"/>
    <col min="8" max="8" width="14.5703125" style="1007" bestFit="1" customWidth="1"/>
    <col min="9" max="9" width="17.42578125" style="1007" customWidth="1"/>
    <col min="10" max="10" width="18.5703125" style="1007" bestFit="1" customWidth="1"/>
    <col min="11" max="12" width="19.42578125" style="1007" bestFit="1" customWidth="1"/>
    <col min="13" max="13" width="19.5703125" style="1007" bestFit="1" customWidth="1"/>
    <col min="14" max="14" width="19.5703125" style="1007" customWidth="1"/>
    <col min="15" max="15" width="19.42578125" style="1007" bestFit="1" customWidth="1"/>
    <col min="16" max="16" width="20" style="1007" bestFit="1" customWidth="1"/>
    <col min="17" max="17" width="10.140625" style="1007" customWidth="1"/>
    <col min="18" max="18" width="16.5703125" style="1007" customWidth="1"/>
    <col min="19" max="16384" width="8.85546875" style="1007"/>
  </cols>
  <sheetData>
    <row r="2" spans="1:17" ht="18.75" x14ac:dyDescent="0.3">
      <c r="A2" s="1005"/>
      <c r="B2" s="1005"/>
      <c r="C2" s="1005"/>
      <c r="D2" s="1005"/>
      <c r="E2" s="1005"/>
      <c r="F2" s="1294" t="s">
        <v>1194</v>
      </c>
      <c r="G2" s="1294"/>
      <c r="H2" s="1294"/>
      <c r="I2" s="1294"/>
      <c r="J2" s="1294"/>
      <c r="K2" s="1294"/>
      <c r="L2" s="1294"/>
      <c r="M2" s="1294"/>
      <c r="N2" s="1294"/>
      <c r="O2" s="1294"/>
      <c r="P2" s="1294"/>
    </row>
    <row r="3" spans="1:17" ht="18.75" x14ac:dyDescent="0.3">
      <c r="A3" s="1005"/>
      <c r="B3" s="1005"/>
      <c r="C3" s="1005"/>
      <c r="D3" s="1005"/>
      <c r="E3" s="1005"/>
      <c r="F3" s="1295" t="s">
        <v>1195</v>
      </c>
      <c r="G3" s="1295"/>
      <c r="H3" s="1295"/>
      <c r="I3" s="1295"/>
      <c r="J3" s="1295"/>
      <c r="K3" s="1295"/>
      <c r="L3" s="1295"/>
      <c r="M3" s="1295"/>
      <c r="N3" s="1295"/>
      <c r="O3" s="1295"/>
      <c r="P3" s="1295"/>
    </row>
    <row r="4" spans="1:17" ht="21.6" customHeight="1" x14ac:dyDescent="0.3">
      <c r="A4" s="1009"/>
      <c r="B4" s="1009"/>
      <c r="C4" s="1009"/>
      <c r="D4" s="1009"/>
      <c r="E4" s="1009"/>
      <c r="F4" s="1296" t="s">
        <v>1196</v>
      </c>
      <c r="G4" s="1296"/>
      <c r="H4" s="1296"/>
      <c r="I4" s="1296"/>
      <c r="J4" s="1296"/>
      <c r="K4" s="1296"/>
      <c r="L4" s="1296"/>
      <c r="M4" s="1296"/>
      <c r="N4" s="1296"/>
      <c r="O4" s="1296"/>
      <c r="P4" s="1296"/>
    </row>
    <row r="5" spans="1:17" ht="21.75" thickBot="1" x14ac:dyDescent="0.4">
      <c r="A5" s="1010"/>
      <c r="B5" s="1009"/>
      <c r="C5" s="1009"/>
      <c r="D5" s="1009"/>
      <c r="E5" s="1009"/>
      <c r="F5" s="1297" t="s">
        <v>1197</v>
      </c>
      <c r="G5" s="1298"/>
      <c r="H5" s="1298"/>
      <c r="I5" s="1298"/>
      <c r="J5" s="1298"/>
      <c r="K5" s="1298"/>
      <c r="L5" s="1298"/>
      <c r="M5" s="1298"/>
      <c r="N5" s="1298"/>
      <c r="O5" s="1298"/>
      <c r="P5" s="1298"/>
    </row>
    <row r="6" spans="1:17" s="1018" customFormat="1" ht="14.1" customHeight="1" x14ac:dyDescent="0.2">
      <c r="A6" s="1012"/>
      <c r="B6" s="1013"/>
      <c r="C6" s="1014"/>
      <c r="D6" s="1015"/>
      <c r="E6" s="1016"/>
      <c r="F6" s="1299" t="s">
        <v>315</v>
      </c>
      <c r="G6" s="1300"/>
      <c r="H6" s="1300"/>
      <c r="I6" s="1300"/>
      <c r="J6" s="1301"/>
      <c r="K6" s="1302" t="s">
        <v>316</v>
      </c>
      <c r="L6" s="1302"/>
      <c r="M6" s="1302"/>
      <c r="N6" s="1302"/>
      <c r="O6" s="1302"/>
      <c r="P6" s="1017" t="s">
        <v>317</v>
      </c>
    </row>
    <row r="7" spans="1:17" s="1028" customFormat="1" ht="12.75" x14ac:dyDescent="0.2">
      <c r="A7" s="1019"/>
      <c r="B7" s="1020"/>
      <c r="C7" s="1021"/>
      <c r="D7" s="1022"/>
      <c r="E7" s="1023"/>
      <c r="F7" s="1024" t="s">
        <v>319</v>
      </c>
      <c r="G7" s="1025" t="s">
        <v>22</v>
      </c>
      <c r="H7" s="1025"/>
      <c r="I7" s="1025"/>
      <c r="J7" s="1026" t="s">
        <v>322</v>
      </c>
      <c r="K7" s="1025" t="s">
        <v>319</v>
      </c>
      <c r="L7" s="1025"/>
      <c r="M7" s="1025"/>
      <c r="N7" s="1025"/>
      <c r="O7" s="1025" t="s">
        <v>322</v>
      </c>
      <c r="P7" s="1027" t="s">
        <v>324</v>
      </c>
    </row>
    <row r="8" spans="1:17" s="1028" customFormat="1" ht="42.75" customHeight="1" x14ac:dyDescent="0.2">
      <c r="A8" s="1029" t="s">
        <v>1198</v>
      </c>
      <c r="B8" s="1030" t="s">
        <v>651</v>
      </c>
      <c r="C8" s="1031" t="s">
        <v>1199</v>
      </c>
      <c r="D8" s="1032" t="s">
        <v>1200</v>
      </c>
      <c r="E8" s="1033" t="s">
        <v>974</v>
      </c>
      <c r="F8" s="1034" t="s">
        <v>328</v>
      </c>
      <c r="G8" s="1035"/>
      <c r="H8" s="1035" t="s">
        <v>333</v>
      </c>
      <c r="I8" s="1036" t="s">
        <v>1188</v>
      </c>
      <c r="J8" s="1037" t="s">
        <v>328</v>
      </c>
      <c r="K8" s="1035" t="s">
        <v>328</v>
      </c>
      <c r="L8" s="1035" t="s">
        <v>22</v>
      </c>
      <c r="M8" s="1035" t="s">
        <v>333</v>
      </c>
      <c r="N8" s="1036" t="s">
        <v>1188</v>
      </c>
      <c r="O8" s="1035" t="s">
        <v>328</v>
      </c>
      <c r="P8" s="1038" t="s">
        <v>336</v>
      </c>
      <c r="Q8" s="178" t="s">
        <v>1201</v>
      </c>
    </row>
    <row r="9" spans="1:17" s="848" customFormat="1" x14ac:dyDescent="0.25">
      <c r="A9" s="1039">
        <v>1200000</v>
      </c>
      <c r="B9" s="1040" t="s">
        <v>30</v>
      </c>
      <c r="C9" s="920" t="s">
        <v>1202</v>
      </c>
      <c r="D9" s="1041" t="s">
        <v>1202</v>
      </c>
      <c r="E9" s="1042" t="s">
        <v>1203</v>
      </c>
      <c r="F9" s="1043">
        <v>4379382.8</v>
      </c>
      <c r="G9" s="1043"/>
      <c r="H9" s="1043"/>
      <c r="I9" s="985"/>
      <c r="J9" s="1044">
        <f>SUM(F9:I9)</f>
        <v>4379382.8</v>
      </c>
      <c r="K9" s="1045">
        <v>0</v>
      </c>
      <c r="L9" s="1045"/>
      <c r="M9" s="1045"/>
      <c r="N9" s="1046"/>
      <c r="O9" s="1044">
        <f>SUM(K9:N9)</f>
        <v>0</v>
      </c>
      <c r="P9" s="1047">
        <f t="shared" ref="P9:P54" si="0">J9+O9</f>
        <v>4379382.8</v>
      </c>
      <c r="Q9" s="848">
        <v>1805</v>
      </c>
    </row>
    <row r="10" spans="1:17" s="848" customFormat="1" x14ac:dyDescent="0.25">
      <c r="A10" s="1039">
        <v>1210000</v>
      </c>
      <c r="B10" s="1040" t="s">
        <v>659</v>
      </c>
      <c r="C10" s="920" t="s">
        <v>1202</v>
      </c>
      <c r="D10" s="1041" t="s">
        <v>1202</v>
      </c>
      <c r="E10" s="1042" t="s">
        <v>1203</v>
      </c>
      <c r="F10" s="1043">
        <v>17602444.445</v>
      </c>
      <c r="G10" s="1043">
        <v>240286.56</v>
      </c>
      <c r="H10" s="1043"/>
      <c r="I10" s="985"/>
      <c r="J10" s="1044">
        <f t="shared" ref="J10:J54" si="1">SUM(F10:I10)</f>
        <v>17842731.004999999</v>
      </c>
      <c r="K10" s="1045">
        <v>-5618903.3357915832</v>
      </c>
      <c r="L10" s="1045">
        <v>-770230.04132706299</v>
      </c>
      <c r="M10" s="1045"/>
      <c r="N10" s="1043"/>
      <c r="O10" s="1044">
        <f t="shared" ref="O10:O54" si="2">SUM(K10:N10)</f>
        <v>-6389133.3771186462</v>
      </c>
      <c r="P10" s="1048">
        <f t="shared" si="0"/>
        <v>11453597.627881352</v>
      </c>
      <c r="Q10" s="848">
        <v>1808</v>
      </c>
    </row>
    <row r="11" spans="1:17" s="848" customFormat="1" x14ac:dyDescent="0.25">
      <c r="A11" s="1039">
        <v>1220100</v>
      </c>
      <c r="B11" s="1040" t="s">
        <v>1204</v>
      </c>
      <c r="C11" s="920" t="s">
        <v>1205</v>
      </c>
      <c r="D11" s="1041" t="s">
        <v>1206</v>
      </c>
      <c r="E11" s="1042" t="s">
        <v>1203</v>
      </c>
      <c r="F11" s="1043">
        <v>17715054.169999994</v>
      </c>
      <c r="G11" s="1043">
        <v>207236.04</v>
      </c>
      <c r="H11" s="1043"/>
      <c r="I11" s="985"/>
      <c r="J11" s="1044">
        <f t="shared" si="1"/>
        <v>17922290.209999993</v>
      </c>
      <c r="K11" s="1045">
        <v>-3264068.2358788643</v>
      </c>
      <c r="L11" s="1045">
        <v>-458725.52962744038</v>
      </c>
      <c r="M11" s="1045"/>
      <c r="N11" s="1043"/>
      <c r="O11" s="1044">
        <f t="shared" si="2"/>
        <v>-3722793.7655063048</v>
      </c>
      <c r="P11" s="1048">
        <f t="shared" si="0"/>
        <v>14199496.444493689</v>
      </c>
      <c r="Q11" s="848">
        <v>1815</v>
      </c>
    </row>
    <row r="12" spans="1:17" s="848" customFormat="1" x14ac:dyDescent="0.25">
      <c r="A12" s="1039">
        <v>1220200</v>
      </c>
      <c r="B12" s="1040" t="s">
        <v>1207</v>
      </c>
      <c r="C12" s="920" t="s">
        <v>1208</v>
      </c>
      <c r="D12" s="1041" t="s">
        <v>1208</v>
      </c>
      <c r="E12" s="1042" t="s">
        <v>1203</v>
      </c>
      <c r="F12" s="1043">
        <v>4324393.99</v>
      </c>
      <c r="G12" s="1043">
        <v>6450</v>
      </c>
      <c r="H12" s="1043"/>
      <c r="I12" s="985"/>
      <c r="J12" s="1044">
        <f t="shared" si="1"/>
        <v>4330843.99</v>
      </c>
      <c r="K12" s="1045">
        <v>-647543.73816800001</v>
      </c>
      <c r="L12" s="1045">
        <v>-114067.81327255553</v>
      </c>
      <c r="M12" s="1045"/>
      <c r="N12" s="1043"/>
      <c r="O12" s="1044">
        <f t="shared" si="2"/>
        <v>-761611.5514405556</v>
      </c>
      <c r="P12" s="1048">
        <f t="shared" si="0"/>
        <v>3569232.4385594446</v>
      </c>
      <c r="Q12" s="848">
        <v>1820</v>
      </c>
    </row>
    <row r="13" spans="1:17" s="848" customFormat="1" x14ac:dyDescent="0.25">
      <c r="A13" s="1039">
        <v>1230101</v>
      </c>
      <c r="B13" s="1040" t="s">
        <v>1209</v>
      </c>
      <c r="C13" s="920" t="s">
        <v>1210</v>
      </c>
      <c r="D13" s="1041" t="s">
        <v>1211</v>
      </c>
      <c r="E13" s="1042" t="s">
        <v>1203</v>
      </c>
      <c r="F13" s="1043">
        <v>28274255.869999997</v>
      </c>
      <c r="G13" s="1043">
        <v>2831858.5</v>
      </c>
      <c r="H13" s="1043"/>
      <c r="I13" s="985"/>
      <c r="J13" s="1044">
        <f t="shared" si="1"/>
        <v>31106114.369999997</v>
      </c>
      <c r="K13" s="1045">
        <v>-4612677.193221583</v>
      </c>
      <c r="L13" s="1045">
        <v>-685184.77022914286</v>
      </c>
      <c r="M13" s="1045"/>
      <c r="N13" s="1043"/>
      <c r="O13" s="1044">
        <f t="shared" si="2"/>
        <v>-5297861.9634507261</v>
      </c>
      <c r="P13" s="1048">
        <f t="shared" si="0"/>
        <v>25808252.406549271</v>
      </c>
      <c r="Q13" s="848">
        <v>1830</v>
      </c>
    </row>
    <row r="14" spans="1:17" s="848" customFormat="1" x14ac:dyDescent="0.25">
      <c r="A14" s="1039">
        <v>1230102</v>
      </c>
      <c r="B14" s="1040" t="s">
        <v>1212</v>
      </c>
      <c r="C14" s="920" t="s">
        <v>1210</v>
      </c>
      <c r="D14" s="1041" t="s">
        <v>1211</v>
      </c>
      <c r="E14" s="1042" t="s">
        <v>1203</v>
      </c>
      <c r="F14" s="1043">
        <v>18840096.969999999</v>
      </c>
      <c r="G14" s="1043">
        <v>1440020.1</v>
      </c>
      <c r="H14" s="1043"/>
      <c r="I14" s="985"/>
      <c r="J14" s="1044">
        <f t="shared" si="1"/>
        <v>20280117.07</v>
      </c>
      <c r="K14" s="1045">
        <v>-2906329.8104388211</v>
      </c>
      <c r="L14" s="1045">
        <v>-396805.19481220929</v>
      </c>
      <c r="M14" s="1045"/>
      <c r="N14" s="1043"/>
      <c r="O14" s="1044">
        <f t="shared" si="2"/>
        <v>-3303135.0052510304</v>
      </c>
      <c r="P14" s="1048">
        <f t="shared" si="0"/>
        <v>16976982.064748969</v>
      </c>
      <c r="Q14" s="848">
        <v>1835</v>
      </c>
    </row>
    <row r="15" spans="1:17" s="848" customFormat="1" x14ac:dyDescent="0.25">
      <c r="A15" s="1039">
        <v>1230201</v>
      </c>
      <c r="B15" s="1040" t="s">
        <v>38</v>
      </c>
      <c r="C15" s="920" t="s">
        <v>1210</v>
      </c>
      <c r="D15" s="1041" t="s">
        <v>1211</v>
      </c>
      <c r="E15" s="1042" t="s">
        <v>1203</v>
      </c>
      <c r="F15" s="1043">
        <v>50521989.039999999</v>
      </c>
      <c r="G15" s="1043">
        <v>3122398.5900000003</v>
      </c>
      <c r="H15" s="1043"/>
      <c r="I15" s="985"/>
      <c r="J15" s="1044">
        <f t="shared" si="1"/>
        <v>53644387.630000003</v>
      </c>
      <c r="K15" s="1045">
        <v>-8467736.43095861</v>
      </c>
      <c r="L15" s="1049">
        <v>-1102739.7702994938</v>
      </c>
      <c r="M15" s="1045"/>
      <c r="N15" s="1043"/>
      <c r="O15" s="1044">
        <f t="shared" si="2"/>
        <v>-9570476.2012581043</v>
      </c>
      <c r="P15" s="1048">
        <f t="shared" si="0"/>
        <v>44073911.428741902</v>
      </c>
      <c r="Q15" s="848">
        <v>1840</v>
      </c>
    </row>
    <row r="16" spans="1:17" s="848" customFormat="1" x14ac:dyDescent="0.25">
      <c r="A16" s="1039">
        <v>1230202</v>
      </c>
      <c r="B16" s="1040" t="s">
        <v>1213</v>
      </c>
      <c r="C16" s="920" t="s">
        <v>1210</v>
      </c>
      <c r="D16" s="1041" t="s">
        <v>1211</v>
      </c>
      <c r="E16" s="1042" t="s">
        <v>1203</v>
      </c>
      <c r="F16" s="1043">
        <v>42359714.449999996</v>
      </c>
      <c r="G16" s="1043">
        <v>2523423.11</v>
      </c>
      <c r="H16" s="1043"/>
      <c r="I16" s="985"/>
      <c r="J16" s="1044">
        <f t="shared" si="1"/>
        <v>44883137.559999995</v>
      </c>
      <c r="K16" s="1045">
        <v>-10137515.58810075</v>
      </c>
      <c r="L16" s="1045">
        <v>-1401069.7670118148</v>
      </c>
      <c r="M16" s="1045"/>
      <c r="N16" s="1043"/>
      <c r="O16" s="1044">
        <f t="shared" si="2"/>
        <v>-11538585.355112564</v>
      </c>
      <c r="P16" s="1048">
        <f t="shared" si="0"/>
        <v>33344552.204887431</v>
      </c>
      <c r="Q16" s="848">
        <v>1845</v>
      </c>
    </row>
    <row r="17" spans="1:18" s="848" customFormat="1" x14ac:dyDescent="0.25">
      <c r="A17" s="1039">
        <v>1230301</v>
      </c>
      <c r="B17" s="1040" t="s">
        <v>1214</v>
      </c>
      <c r="C17" s="920" t="s">
        <v>40</v>
      </c>
      <c r="D17" s="1041" t="s">
        <v>1211</v>
      </c>
      <c r="E17" s="1042" t="s">
        <v>1203</v>
      </c>
      <c r="F17" s="1043">
        <v>3740991.47</v>
      </c>
      <c r="G17" s="1043">
        <v>421413.55</v>
      </c>
      <c r="H17" s="1043"/>
      <c r="I17" s="985"/>
      <c r="J17" s="1044">
        <f t="shared" si="1"/>
        <v>4162405.02</v>
      </c>
      <c r="K17" s="1045">
        <v>-874831.2</v>
      </c>
      <c r="L17" s="1045">
        <v>-125126.01261726362</v>
      </c>
      <c r="M17" s="1045"/>
      <c r="N17" s="1043"/>
      <c r="O17" s="1044">
        <f t="shared" si="2"/>
        <v>-999957.21261726355</v>
      </c>
      <c r="P17" s="1048">
        <f t="shared" si="0"/>
        <v>3162447.8073827364</v>
      </c>
      <c r="Q17" s="848">
        <v>1850</v>
      </c>
    </row>
    <row r="18" spans="1:18" s="848" customFormat="1" x14ac:dyDescent="0.25">
      <c r="A18" s="1039">
        <v>1230302</v>
      </c>
      <c r="B18" s="1040" t="s">
        <v>1215</v>
      </c>
      <c r="C18" s="920" t="s">
        <v>40</v>
      </c>
      <c r="D18" s="1041" t="s">
        <v>1211</v>
      </c>
      <c r="E18" s="1042" t="s">
        <v>1203</v>
      </c>
      <c r="F18" s="1043">
        <v>16405928.57</v>
      </c>
      <c r="G18" s="1043">
        <v>1569770.44</v>
      </c>
      <c r="H18" s="1043"/>
      <c r="I18" s="985"/>
      <c r="J18" s="1044">
        <f t="shared" si="1"/>
        <v>17975699.010000002</v>
      </c>
      <c r="K18" s="1045">
        <v>-3661561.9</v>
      </c>
      <c r="L18" s="1045">
        <v>-511116.99252587144</v>
      </c>
      <c r="M18" s="1045"/>
      <c r="N18" s="1043"/>
      <c r="O18" s="1044">
        <f t="shared" si="2"/>
        <v>-4172678.8925258713</v>
      </c>
      <c r="P18" s="1048">
        <f t="shared" si="0"/>
        <v>13803020.117474131</v>
      </c>
      <c r="Q18" s="848">
        <v>1850</v>
      </c>
    </row>
    <row r="19" spans="1:18" s="848" customFormat="1" x14ac:dyDescent="0.25">
      <c r="A19" s="1039">
        <v>1230401</v>
      </c>
      <c r="B19" s="1040" t="s">
        <v>1216</v>
      </c>
      <c r="C19" s="920" t="s">
        <v>1217</v>
      </c>
      <c r="D19" s="1041" t="s">
        <v>1211</v>
      </c>
      <c r="E19" s="1042" t="s">
        <v>1203</v>
      </c>
      <c r="F19" s="1043">
        <v>898167.53</v>
      </c>
      <c r="G19" s="1043">
        <v>178324.84999999998</v>
      </c>
      <c r="H19" s="1043"/>
      <c r="I19" s="985"/>
      <c r="J19" s="1044">
        <f t="shared" si="1"/>
        <v>1076492.3799999999</v>
      </c>
      <c r="K19" s="1045">
        <v>-64494.740000000078</v>
      </c>
      <c r="L19" s="1045">
        <v>-16366.27269435095</v>
      </c>
      <c r="M19" s="1045"/>
      <c r="N19" s="1043"/>
      <c r="O19" s="1044">
        <f t="shared" si="2"/>
        <v>-80861.012694351026</v>
      </c>
      <c r="P19" s="1048">
        <f t="shared" si="0"/>
        <v>995631.36730564886</v>
      </c>
      <c r="Q19" s="848">
        <v>1855</v>
      </c>
    </row>
    <row r="20" spans="1:18" s="848" customFormat="1" x14ac:dyDescent="0.25">
      <c r="A20" s="1039">
        <v>1230402</v>
      </c>
      <c r="B20" s="1040" t="s">
        <v>1218</v>
      </c>
      <c r="C20" s="920" t="s">
        <v>1217</v>
      </c>
      <c r="D20" s="1041" t="s">
        <v>1211</v>
      </c>
      <c r="E20" s="1042" t="s">
        <v>1203</v>
      </c>
      <c r="F20" s="1043">
        <v>8698183.8200000003</v>
      </c>
      <c r="G20" s="1043">
        <v>531926.46000000008</v>
      </c>
      <c r="H20" s="1043"/>
      <c r="I20" s="985"/>
      <c r="J20" s="1044">
        <f t="shared" si="1"/>
        <v>9230110.2800000012</v>
      </c>
      <c r="K20" s="1045">
        <v>-2529408.1683617891</v>
      </c>
      <c r="L20" s="1045">
        <v>-349788.16649503331</v>
      </c>
      <c r="M20" s="1045"/>
      <c r="N20" s="1043"/>
      <c r="O20" s="1044">
        <f t="shared" si="2"/>
        <v>-2879196.3348568222</v>
      </c>
      <c r="P20" s="1048">
        <f t="shared" si="0"/>
        <v>6350913.945143179</v>
      </c>
      <c r="Q20" s="848">
        <v>1855</v>
      </c>
    </row>
    <row r="21" spans="1:18" s="848" customFormat="1" x14ac:dyDescent="0.25">
      <c r="A21" s="1039">
        <v>1030400</v>
      </c>
      <c r="B21" s="1040" t="s">
        <v>1219</v>
      </c>
      <c r="C21" s="920" t="s">
        <v>1217</v>
      </c>
      <c r="D21" s="1041" t="s">
        <v>1211</v>
      </c>
      <c r="E21" s="1042" t="s">
        <v>1203</v>
      </c>
      <c r="F21" s="1043">
        <v>9415999.4100000001</v>
      </c>
      <c r="G21" s="1043">
        <v>17863.719999999987</v>
      </c>
      <c r="H21" s="1043">
        <v>-120483.24</v>
      </c>
      <c r="I21" s="985"/>
      <c r="J21" s="1044">
        <f t="shared" si="1"/>
        <v>9313379.8900000006</v>
      </c>
      <c r="K21" s="1045">
        <v>-3909156.2326127766</v>
      </c>
      <c r="L21" s="1045">
        <v>-505732.28760979435</v>
      </c>
      <c r="M21" s="1045">
        <v>38559.25</v>
      </c>
      <c r="N21" s="1043"/>
      <c r="O21" s="1044">
        <f t="shared" si="2"/>
        <v>-4376329.2702225707</v>
      </c>
      <c r="P21" s="1048">
        <f t="shared" si="0"/>
        <v>4937050.6197774298</v>
      </c>
      <c r="Q21" s="848">
        <v>1860</v>
      </c>
    </row>
    <row r="22" spans="1:18" s="848" customFormat="1" x14ac:dyDescent="0.25">
      <c r="A22" s="1039">
        <v>1030401</v>
      </c>
      <c r="B22" s="1040" t="s">
        <v>1220</v>
      </c>
      <c r="C22" s="920" t="s">
        <v>1217</v>
      </c>
      <c r="D22" s="1041" t="s">
        <v>1211</v>
      </c>
      <c r="E22" s="1042" t="s">
        <v>1203</v>
      </c>
      <c r="F22" s="1043">
        <v>7704900.5999999996</v>
      </c>
      <c r="G22" s="1043">
        <v>388956.81</v>
      </c>
      <c r="H22" s="1043"/>
      <c r="I22" s="985"/>
      <c r="J22" s="1044">
        <f t="shared" si="1"/>
        <v>8093857.4099999992</v>
      </c>
      <c r="K22" s="1045">
        <v>-3473831.87293114</v>
      </c>
      <c r="L22" s="1045">
        <v>-449413.86647399468</v>
      </c>
      <c r="M22" s="1045"/>
      <c r="N22" s="1043"/>
      <c r="O22" s="1044">
        <f t="shared" si="2"/>
        <v>-3923245.7394051347</v>
      </c>
      <c r="P22" s="1048">
        <f t="shared" si="0"/>
        <v>4170611.6705948645</v>
      </c>
      <c r="Q22" s="848">
        <v>1860</v>
      </c>
    </row>
    <row r="23" spans="1:18" s="848" customFormat="1" x14ac:dyDescent="0.25">
      <c r="A23" s="1039">
        <v>1030402</v>
      </c>
      <c r="B23" s="1040" t="s">
        <v>1221</v>
      </c>
      <c r="C23" s="920" t="s">
        <v>1217</v>
      </c>
      <c r="D23" s="1041" t="s">
        <v>1211</v>
      </c>
      <c r="E23" s="1042" t="s">
        <v>1203</v>
      </c>
      <c r="F23" s="1043">
        <v>417635.02</v>
      </c>
      <c r="G23" s="1043"/>
      <c r="H23" s="1043"/>
      <c r="I23" s="985"/>
      <c r="J23" s="1044">
        <f t="shared" si="1"/>
        <v>417635.02</v>
      </c>
      <c r="K23" s="1045">
        <v>-242419.80656831176</v>
      </c>
      <c r="L23" s="1045">
        <v>-73408.115113400039</v>
      </c>
      <c r="M23" s="1045"/>
      <c r="N23" s="1043"/>
      <c r="O23" s="1044">
        <f t="shared" si="2"/>
        <v>-315827.9216817118</v>
      </c>
      <c r="P23" s="1048">
        <f t="shared" si="0"/>
        <v>101807.09831828822</v>
      </c>
      <c r="Q23" s="848">
        <v>1860</v>
      </c>
    </row>
    <row r="24" spans="1:18" s="848" customFormat="1" x14ac:dyDescent="0.25">
      <c r="A24" s="1039">
        <v>1030403</v>
      </c>
      <c r="B24" s="1040" t="s">
        <v>1222</v>
      </c>
      <c r="C24" s="920" t="s">
        <v>1217</v>
      </c>
      <c r="D24" s="1041" t="s">
        <v>1211</v>
      </c>
      <c r="E24" s="1042" t="s">
        <v>1203</v>
      </c>
      <c r="F24" s="1043">
        <v>579379.48</v>
      </c>
      <c r="G24" s="1043"/>
      <c r="H24" s="1043"/>
      <c r="I24" s="985"/>
      <c r="J24" s="1044">
        <f t="shared" si="1"/>
        <v>579379.48</v>
      </c>
      <c r="K24" s="1045">
        <v>-579379.48</v>
      </c>
      <c r="L24" s="1045">
        <v>0</v>
      </c>
      <c r="M24" s="1045"/>
      <c r="N24" s="1043"/>
      <c r="O24" s="1044">
        <f t="shared" si="2"/>
        <v>-579379.48</v>
      </c>
      <c r="P24" s="1048">
        <f t="shared" si="0"/>
        <v>0</v>
      </c>
      <c r="Q24" s="848">
        <v>1860</v>
      </c>
    </row>
    <row r="25" spans="1:18" s="848" customFormat="1" x14ac:dyDescent="0.25">
      <c r="A25" s="1039">
        <v>1030404</v>
      </c>
      <c r="B25" s="1040" t="s">
        <v>1223</v>
      </c>
      <c r="C25" s="920" t="s">
        <v>1217</v>
      </c>
      <c r="D25" s="1041" t="s">
        <v>1211</v>
      </c>
      <c r="E25" s="1042" t="s">
        <v>1203</v>
      </c>
      <c r="F25" s="1043">
        <v>249856.68</v>
      </c>
      <c r="G25" s="1043"/>
      <c r="H25" s="1043"/>
      <c r="I25" s="985"/>
      <c r="J25" s="1044">
        <f t="shared" si="1"/>
        <v>249856.68</v>
      </c>
      <c r="K25" s="1045">
        <v>-145031.43925861525</v>
      </c>
      <c r="L25" s="1045">
        <v>-43917.556878871379</v>
      </c>
      <c r="M25" s="1045"/>
      <c r="N25" s="1043"/>
      <c r="O25" s="1044">
        <f t="shared" si="2"/>
        <v>-188948.99613748663</v>
      </c>
      <c r="P25" s="1048">
        <f t="shared" si="0"/>
        <v>60907.683862513368</v>
      </c>
      <c r="Q25" s="848">
        <v>1860</v>
      </c>
    </row>
    <row r="26" spans="1:18" s="848" customFormat="1" x14ac:dyDescent="0.25">
      <c r="A26" s="1039">
        <v>1030406</v>
      </c>
      <c r="B26" s="1040" t="s">
        <v>1224</v>
      </c>
      <c r="C26" s="920" t="s">
        <v>1217</v>
      </c>
      <c r="D26" s="1041" t="s">
        <v>1211</v>
      </c>
      <c r="E26" s="1042" t="s">
        <v>1203</v>
      </c>
      <c r="F26" s="1043">
        <v>34344.879999999997</v>
      </c>
      <c r="G26" s="1043"/>
      <c r="H26" s="1043"/>
      <c r="I26" s="985"/>
      <c r="J26" s="1044">
        <f t="shared" si="1"/>
        <v>34344.879999999997</v>
      </c>
      <c r="K26" s="1045">
        <v>-19935.778293237669</v>
      </c>
      <c r="L26" s="1045">
        <v>-6036.8483460209563</v>
      </c>
      <c r="M26" s="1045"/>
      <c r="N26" s="1043"/>
      <c r="O26" s="1044">
        <f t="shared" si="2"/>
        <v>-25972.626639258626</v>
      </c>
      <c r="P26" s="1048">
        <f t="shared" si="0"/>
        <v>8372.2533607413716</v>
      </c>
      <c r="Q26" s="848">
        <v>1860</v>
      </c>
    </row>
    <row r="27" spans="1:18" s="848" customFormat="1" x14ac:dyDescent="0.25">
      <c r="A27" s="1039">
        <v>1241401</v>
      </c>
      <c r="B27" s="1040" t="s">
        <v>1225</v>
      </c>
      <c r="C27" s="920" t="s">
        <v>1226</v>
      </c>
      <c r="D27" s="1041" t="s">
        <v>1227</v>
      </c>
      <c r="E27" s="1042" t="s">
        <v>1203</v>
      </c>
      <c r="F27" s="1043">
        <v>1062451.27</v>
      </c>
      <c r="G27" s="1043"/>
      <c r="H27" s="1043"/>
      <c r="I27" s="985"/>
      <c r="J27" s="1044">
        <f t="shared" si="1"/>
        <v>1062451.27</v>
      </c>
      <c r="K27" s="1045">
        <v>-897626.15874999994</v>
      </c>
      <c r="L27" s="1045">
        <v>-22659.80901785714</v>
      </c>
      <c r="M27" s="1045"/>
      <c r="N27" s="1043"/>
      <c r="O27" s="1044">
        <f t="shared" si="2"/>
        <v>-920285.96776785713</v>
      </c>
      <c r="P27" s="1048">
        <f t="shared" si="0"/>
        <v>142165.30223214289</v>
      </c>
      <c r="Q27" s="848">
        <v>2075</v>
      </c>
      <c r="R27" s="1050"/>
    </row>
    <row r="28" spans="1:18" s="848" customFormat="1" x14ac:dyDescent="0.25">
      <c r="A28" s="1039">
        <v>1241402</v>
      </c>
      <c r="B28" s="1040" t="s">
        <v>1228</v>
      </c>
      <c r="C28" s="920" t="s">
        <v>1226</v>
      </c>
      <c r="D28" s="1041" t="s">
        <v>1227</v>
      </c>
      <c r="E28" s="1042" t="s">
        <v>1203</v>
      </c>
      <c r="F28" s="1043">
        <v>272945.96999999997</v>
      </c>
      <c r="G28" s="1043"/>
      <c r="H28" s="1043"/>
      <c r="I28" s="985"/>
      <c r="J28" s="1044">
        <f t="shared" si="1"/>
        <v>272945.96999999997</v>
      </c>
      <c r="K28" s="1045">
        <v>-262381.40687499999</v>
      </c>
      <c r="L28" s="1045">
        <v>-1382.856607142857</v>
      </c>
      <c r="M28" s="1045"/>
      <c r="N28" s="1043"/>
      <c r="O28" s="1044">
        <f t="shared" si="2"/>
        <v>-263764.26348214282</v>
      </c>
      <c r="P28" s="1048">
        <f t="shared" si="0"/>
        <v>9181.7065178571502</v>
      </c>
      <c r="Q28" s="848">
        <v>2075</v>
      </c>
      <c r="R28" s="1050"/>
    </row>
    <row r="29" spans="1:18" s="848" customFormat="1" x14ac:dyDescent="0.25">
      <c r="A29" s="1039">
        <v>1241403</v>
      </c>
      <c r="B29" s="1040" t="s">
        <v>1229</v>
      </c>
      <c r="C29" s="920" t="s">
        <v>1205</v>
      </c>
      <c r="D29" s="1041" t="s">
        <v>1227</v>
      </c>
      <c r="E29" s="1042" t="s">
        <v>1203</v>
      </c>
      <c r="F29" s="1043">
        <v>1653833.7999999998</v>
      </c>
      <c r="G29" s="1043"/>
      <c r="H29" s="1043"/>
      <c r="I29" s="985"/>
      <c r="J29" s="1044">
        <f t="shared" si="1"/>
        <v>1653833.7999999998</v>
      </c>
      <c r="K29" s="1045">
        <v>-1562650.5237499999</v>
      </c>
      <c r="L29" s="1045">
        <v>-11319.045892857146</v>
      </c>
      <c r="M29" s="1045"/>
      <c r="N29" s="1043"/>
      <c r="O29" s="1044">
        <f t="shared" si="2"/>
        <v>-1573969.5696428572</v>
      </c>
      <c r="P29" s="1048">
        <f t="shared" si="0"/>
        <v>79864.230357142631</v>
      </c>
      <c r="Q29" s="848">
        <v>1815</v>
      </c>
      <c r="R29" s="1050"/>
    </row>
    <row r="30" spans="1:18" s="848" customFormat="1" x14ac:dyDescent="0.25">
      <c r="A30" s="1039">
        <v>1241404</v>
      </c>
      <c r="B30" s="1040" t="s">
        <v>1230</v>
      </c>
      <c r="C30" s="920" t="s">
        <v>1226</v>
      </c>
      <c r="D30" s="1041" t="s">
        <v>1227</v>
      </c>
      <c r="E30" s="1042" t="s">
        <v>1203</v>
      </c>
      <c r="F30" s="1043">
        <v>206600.47999999998</v>
      </c>
      <c r="G30" s="1043"/>
      <c r="H30" s="1043"/>
      <c r="I30" s="985"/>
      <c r="J30" s="1044">
        <f t="shared" si="1"/>
        <v>206600.47999999998</v>
      </c>
      <c r="K30" s="1045">
        <v>-190950.47812499999</v>
      </c>
      <c r="L30" s="1045">
        <v>-2076.0245535714284</v>
      </c>
      <c r="M30" s="1045"/>
      <c r="N30" s="1043"/>
      <c r="O30" s="1044">
        <f t="shared" si="2"/>
        <v>-193026.50267857141</v>
      </c>
      <c r="P30" s="1048">
        <f t="shared" si="0"/>
        <v>13573.977321428567</v>
      </c>
      <c r="Q30" s="848">
        <v>2075</v>
      </c>
      <c r="R30" s="1050"/>
    </row>
    <row r="31" spans="1:18" s="848" customFormat="1" x14ac:dyDescent="0.25">
      <c r="A31" s="1039">
        <v>1241405</v>
      </c>
      <c r="B31" s="1040" t="s">
        <v>1231</v>
      </c>
      <c r="C31" s="920" t="s">
        <v>1217</v>
      </c>
      <c r="D31" s="1041" t="s">
        <v>1227</v>
      </c>
      <c r="E31" s="1042" t="s">
        <v>1203</v>
      </c>
      <c r="F31" s="1043">
        <v>15161.77</v>
      </c>
      <c r="G31" s="1043"/>
      <c r="H31" s="1043"/>
      <c r="I31" s="985"/>
      <c r="J31" s="1044">
        <f t="shared" si="1"/>
        <v>15161.77</v>
      </c>
      <c r="K31" s="1045">
        <v>-14043.209375</v>
      </c>
      <c r="L31" s="1045">
        <v>-148.38294642857161</v>
      </c>
      <c r="M31" s="1045"/>
      <c r="N31" s="1043"/>
      <c r="O31" s="1044">
        <f t="shared" si="2"/>
        <v>-14191.592321428572</v>
      </c>
      <c r="P31" s="1048">
        <f t="shared" si="0"/>
        <v>970.17767857142826</v>
      </c>
      <c r="Q31" s="848">
        <v>1860</v>
      </c>
      <c r="R31" s="1050"/>
    </row>
    <row r="32" spans="1:18" s="848" customFormat="1" x14ac:dyDescent="0.25">
      <c r="A32" s="1039">
        <v>1241406</v>
      </c>
      <c r="B32" s="1040" t="s">
        <v>1232</v>
      </c>
      <c r="C32" s="920" t="s">
        <v>1233</v>
      </c>
      <c r="D32" s="1041" t="s">
        <v>1234</v>
      </c>
      <c r="E32" s="1042" t="s">
        <v>1203</v>
      </c>
      <c r="F32" s="1043">
        <v>705428</v>
      </c>
      <c r="G32" s="1043"/>
      <c r="H32" s="1043"/>
      <c r="I32" s="985"/>
      <c r="J32" s="1044">
        <f t="shared" si="1"/>
        <v>705428</v>
      </c>
      <c r="K32" s="1045">
        <v>-269371.54253487248</v>
      </c>
      <c r="L32" s="1045">
        <v>-33117.642203419113</v>
      </c>
      <c r="M32" s="1045"/>
      <c r="N32" s="1043"/>
      <c r="O32" s="1044">
        <f t="shared" si="2"/>
        <v>-302489.1847382916</v>
      </c>
      <c r="P32" s="1048">
        <f t="shared" si="0"/>
        <v>402938.8152617084</v>
      </c>
      <c r="Q32" s="848">
        <v>1960</v>
      </c>
      <c r="R32" s="1050"/>
    </row>
    <row r="33" spans="1:18" s="848" customFormat="1" x14ac:dyDescent="0.25">
      <c r="A33" s="1039">
        <v>1241200</v>
      </c>
      <c r="B33" s="1040" t="s">
        <v>1235</v>
      </c>
      <c r="C33" s="920" t="s">
        <v>1233</v>
      </c>
      <c r="D33" s="1041" t="s">
        <v>1234</v>
      </c>
      <c r="E33" s="1042" t="s">
        <v>1203</v>
      </c>
      <c r="F33" s="1043">
        <v>50427.55</v>
      </c>
      <c r="G33" s="1043"/>
      <c r="H33" s="1043"/>
      <c r="I33" s="985"/>
      <c r="J33" s="1044">
        <f t="shared" si="1"/>
        <v>50427.55</v>
      </c>
      <c r="K33" s="1045">
        <v>-15523.2916</v>
      </c>
      <c r="L33" s="1045">
        <v>-2924.7979</v>
      </c>
      <c r="M33" s="1045"/>
      <c r="N33" s="1043"/>
      <c r="O33" s="1044">
        <f t="shared" si="2"/>
        <v>-18448.089500000002</v>
      </c>
      <c r="P33" s="1048">
        <f t="shared" si="0"/>
        <v>31979.460500000001</v>
      </c>
      <c r="Q33" s="848">
        <v>1960</v>
      </c>
      <c r="R33" s="1050"/>
    </row>
    <row r="34" spans="1:18" s="848" customFormat="1" x14ac:dyDescent="0.25">
      <c r="A34" s="1039">
        <v>1241407</v>
      </c>
      <c r="B34" s="1040" t="s">
        <v>1236</v>
      </c>
      <c r="C34" s="920" t="s">
        <v>1233</v>
      </c>
      <c r="D34" s="1041" t="s">
        <v>1237</v>
      </c>
      <c r="E34" s="1042" t="s">
        <v>1203</v>
      </c>
      <c r="F34" s="1043">
        <v>6990.89</v>
      </c>
      <c r="G34" s="1043">
        <v>39983.97</v>
      </c>
      <c r="H34" s="1043"/>
      <c r="I34" s="985"/>
      <c r="J34" s="1044">
        <f t="shared" si="1"/>
        <v>46974.86</v>
      </c>
      <c r="K34" s="1045">
        <v>-2563.3695238095243</v>
      </c>
      <c r="L34" s="1045">
        <v>-1752.2480476190476</v>
      </c>
      <c r="M34" s="1045"/>
      <c r="N34" s="1043"/>
      <c r="O34" s="1044">
        <f t="shared" si="2"/>
        <v>-4315.6175714285719</v>
      </c>
      <c r="P34" s="1048">
        <f t="shared" si="0"/>
        <v>42659.24242857143</v>
      </c>
      <c r="Q34" s="848">
        <v>1960</v>
      </c>
      <c r="R34" s="1050"/>
    </row>
    <row r="35" spans="1:18" s="848" customFormat="1" x14ac:dyDescent="0.25">
      <c r="A35" s="1039">
        <v>1240100</v>
      </c>
      <c r="B35" s="1040" t="s">
        <v>865</v>
      </c>
      <c r="C35" s="920" t="s">
        <v>1233</v>
      </c>
      <c r="D35" s="1041" t="s">
        <v>1238</v>
      </c>
      <c r="E35" s="1042" t="s">
        <v>1203</v>
      </c>
      <c r="F35" s="1043">
        <v>881089.27</v>
      </c>
      <c r="G35" s="1043">
        <v>4365.09</v>
      </c>
      <c r="H35" s="1043"/>
      <c r="I35" s="985"/>
      <c r="J35" s="1044">
        <f t="shared" si="1"/>
        <v>885454.36</v>
      </c>
      <c r="K35" s="1045">
        <v>-708404.50282380939</v>
      </c>
      <c r="L35" s="1045">
        <v>-37029.163964285712</v>
      </c>
      <c r="M35" s="1045"/>
      <c r="N35" s="1043"/>
      <c r="O35" s="1044">
        <f t="shared" si="2"/>
        <v>-745433.66678809514</v>
      </c>
      <c r="P35" s="1048">
        <f t="shared" si="0"/>
        <v>140020.69321190484</v>
      </c>
      <c r="Q35" s="848">
        <v>1915</v>
      </c>
    </row>
    <row r="36" spans="1:18" s="848" customFormat="1" x14ac:dyDescent="0.25">
      <c r="A36" s="1039">
        <v>1240201</v>
      </c>
      <c r="B36" s="1040" t="s">
        <v>47</v>
      </c>
      <c r="C36" s="920" t="s">
        <v>1239</v>
      </c>
      <c r="D36" s="1041" t="s">
        <v>1238</v>
      </c>
      <c r="E36" s="1042" t="s">
        <v>1203</v>
      </c>
      <c r="F36" s="1043">
        <v>3760624.790000001</v>
      </c>
      <c r="G36" s="1043"/>
      <c r="H36" s="1043">
        <v>-6987.5</v>
      </c>
      <c r="I36" s="985"/>
      <c r="J36" s="1044">
        <f t="shared" si="1"/>
        <v>3753637.290000001</v>
      </c>
      <c r="K36" s="1045">
        <v>-2984336.58566667</v>
      </c>
      <c r="L36" s="1045">
        <v>-315377.44900000002</v>
      </c>
      <c r="M36" s="1045">
        <v>5240.63</v>
      </c>
      <c r="N36" s="1043"/>
      <c r="O36" s="1044">
        <f t="shared" si="2"/>
        <v>-3294473.4046666701</v>
      </c>
      <c r="P36" s="1048">
        <f t="shared" si="0"/>
        <v>459163.88533333084</v>
      </c>
      <c r="Q36" s="848">
        <v>1920</v>
      </c>
    </row>
    <row r="37" spans="1:18" s="848" customFormat="1" x14ac:dyDescent="0.25">
      <c r="A37" s="1039">
        <v>1240301</v>
      </c>
      <c r="B37" s="1040" t="s">
        <v>1240</v>
      </c>
      <c r="C37" s="920" t="s">
        <v>1233</v>
      </c>
      <c r="D37" s="1041" t="s">
        <v>1238</v>
      </c>
      <c r="E37" s="1042" t="s">
        <v>1203</v>
      </c>
      <c r="F37" s="1043">
        <v>3815481.8299999996</v>
      </c>
      <c r="G37" s="1043">
        <v>665959.82000000007</v>
      </c>
      <c r="H37" s="1043"/>
      <c r="I37" s="985"/>
      <c r="J37" s="1044">
        <f t="shared" si="1"/>
        <v>4481441.6499999994</v>
      </c>
      <c r="K37" s="1045">
        <v>-2225959.984500003</v>
      </c>
      <c r="L37" s="1045">
        <v>-366544.46375</v>
      </c>
      <c r="M37" s="1045"/>
      <c r="N37" s="1043"/>
      <c r="O37" s="1044">
        <f t="shared" si="2"/>
        <v>-2592504.4482500032</v>
      </c>
      <c r="P37" s="1048">
        <f t="shared" si="0"/>
        <v>1888937.2017499963</v>
      </c>
      <c r="Q37" s="848">
        <v>1930</v>
      </c>
    </row>
    <row r="38" spans="1:18" s="848" customFormat="1" x14ac:dyDescent="0.25">
      <c r="A38" s="1039">
        <v>1240302</v>
      </c>
      <c r="B38" s="1040" t="s">
        <v>1241</v>
      </c>
      <c r="C38" s="920" t="s">
        <v>1233</v>
      </c>
      <c r="D38" s="1041" t="s">
        <v>1238</v>
      </c>
      <c r="E38" s="1042" t="s">
        <v>1203</v>
      </c>
      <c r="F38" s="1043">
        <v>774925.80999999994</v>
      </c>
      <c r="G38" s="1043"/>
      <c r="H38" s="1043"/>
      <c r="I38" s="985"/>
      <c r="J38" s="1044">
        <f t="shared" si="1"/>
        <v>774925.80999999994</v>
      </c>
      <c r="K38" s="1045">
        <v>-509532.02299999999</v>
      </c>
      <c r="L38" s="1045">
        <v>-95446.370999999999</v>
      </c>
      <c r="M38" s="1045"/>
      <c r="N38" s="1043"/>
      <c r="O38" s="1044">
        <f t="shared" si="2"/>
        <v>-604978.39399999997</v>
      </c>
      <c r="P38" s="1048">
        <f t="shared" si="0"/>
        <v>169947.41599999997</v>
      </c>
      <c r="Q38" s="848">
        <v>1930</v>
      </c>
    </row>
    <row r="39" spans="1:18" s="848" customFormat="1" x14ac:dyDescent="0.25">
      <c r="A39" s="1039">
        <v>1240400</v>
      </c>
      <c r="B39" s="1040" t="s">
        <v>49</v>
      </c>
      <c r="C39" s="920" t="s">
        <v>1233</v>
      </c>
      <c r="D39" s="1041" t="s">
        <v>1238</v>
      </c>
      <c r="E39" s="1042" t="s">
        <v>1203</v>
      </c>
      <c r="F39" s="1043">
        <v>53.99</v>
      </c>
      <c r="G39" s="1043"/>
      <c r="H39" s="1043"/>
      <c r="I39" s="985"/>
      <c r="J39" s="1044">
        <f t="shared" si="1"/>
        <v>53.99</v>
      </c>
      <c r="K39" s="1045">
        <v>-53.51</v>
      </c>
      <c r="L39" s="1045"/>
      <c r="M39" s="1045"/>
      <c r="N39" s="1043"/>
      <c r="O39" s="1044">
        <f t="shared" si="2"/>
        <v>-53.51</v>
      </c>
      <c r="P39" s="1048">
        <f t="shared" si="0"/>
        <v>0.48000000000000398</v>
      </c>
      <c r="Q39" s="848">
        <v>1935</v>
      </c>
    </row>
    <row r="40" spans="1:18" s="848" customFormat="1" x14ac:dyDescent="0.25">
      <c r="A40" s="1039">
        <v>1240500</v>
      </c>
      <c r="B40" s="1040" t="s">
        <v>878</v>
      </c>
      <c r="C40" s="920" t="s">
        <v>1233</v>
      </c>
      <c r="D40" s="1041" t="s">
        <v>1238</v>
      </c>
      <c r="E40" s="1042" t="s">
        <v>1203</v>
      </c>
      <c r="F40" s="1043">
        <v>1052534.6299999999</v>
      </c>
      <c r="G40" s="1043">
        <v>62322.58</v>
      </c>
      <c r="H40" s="1043"/>
      <c r="I40" s="985"/>
      <c r="J40" s="1044">
        <f t="shared" si="1"/>
        <v>1114857.21</v>
      </c>
      <c r="K40" s="1045">
        <v>-701641.24236507947</v>
      </c>
      <c r="L40" s="1045">
        <v>-68654.580341269844</v>
      </c>
      <c r="M40" s="1045"/>
      <c r="N40" s="1043"/>
      <c r="O40" s="1044">
        <f t="shared" si="2"/>
        <v>-770295.82270634931</v>
      </c>
      <c r="P40" s="1048">
        <f t="shared" si="0"/>
        <v>344561.38729365065</v>
      </c>
      <c r="Q40" s="848">
        <v>1940</v>
      </c>
    </row>
    <row r="41" spans="1:18" s="848" customFormat="1" x14ac:dyDescent="0.25">
      <c r="A41" s="1039">
        <v>1240600</v>
      </c>
      <c r="B41" s="1040" t="s">
        <v>880</v>
      </c>
      <c r="C41" s="920" t="s">
        <v>1233</v>
      </c>
      <c r="D41" s="1041" t="s">
        <v>1238</v>
      </c>
      <c r="E41" s="1042" t="s">
        <v>1203</v>
      </c>
      <c r="F41" s="1043">
        <v>2974.39</v>
      </c>
      <c r="G41" s="1043"/>
      <c r="H41" s="1043"/>
      <c r="I41" s="985"/>
      <c r="J41" s="1044">
        <f t="shared" si="1"/>
        <v>2974.39</v>
      </c>
      <c r="K41" s="1045">
        <v>-2974.2</v>
      </c>
      <c r="L41" s="1045"/>
      <c r="M41" s="1045"/>
      <c r="N41" s="1043"/>
      <c r="O41" s="1044">
        <f t="shared" si="2"/>
        <v>-2974.2</v>
      </c>
      <c r="P41" s="1048">
        <f t="shared" si="0"/>
        <v>0.19000000000005457</v>
      </c>
      <c r="Q41" s="848">
        <v>1945</v>
      </c>
    </row>
    <row r="42" spans="1:18" s="848" customFormat="1" x14ac:dyDescent="0.25">
      <c r="A42" s="1039">
        <v>1240700</v>
      </c>
      <c r="B42" s="1040" t="s">
        <v>1242</v>
      </c>
      <c r="C42" s="920" t="s">
        <v>1233</v>
      </c>
      <c r="D42" s="1041" t="s">
        <v>1238</v>
      </c>
      <c r="E42" s="1042" t="s">
        <v>1203</v>
      </c>
      <c r="F42" s="1043">
        <v>136371.49</v>
      </c>
      <c r="G42" s="1043"/>
      <c r="H42" s="1043"/>
      <c r="I42" s="985"/>
      <c r="J42" s="1044">
        <f t="shared" si="1"/>
        <v>136371.49</v>
      </c>
      <c r="K42" s="1045">
        <v>-95341.42802510169</v>
      </c>
      <c r="L42" s="1045">
        <v>-9052.2387062754224</v>
      </c>
      <c r="M42" s="1045"/>
      <c r="N42" s="1043"/>
      <c r="O42" s="1044">
        <f t="shared" si="2"/>
        <v>-104393.66673137712</v>
      </c>
      <c r="P42" s="1048">
        <f t="shared" si="0"/>
        <v>31977.823268622873</v>
      </c>
      <c r="Q42" s="848">
        <v>1970</v>
      </c>
    </row>
    <row r="43" spans="1:18" s="848" customFormat="1" x14ac:dyDescent="0.25">
      <c r="A43" s="1039">
        <v>1240800</v>
      </c>
      <c r="B43" s="1040" t="s">
        <v>688</v>
      </c>
      <c r="C43" s="920" t="s">
        <v>1233</v>
      </c>
      <c r="D43" s="1041" t="s">
        <v>1238</v>
      </c>
      <c r="E43" s="1042" t="s">
        <v>1203</v>
      </c>
      <c r="F43" s="1043">
        <v>214352.26000000015</v>
      </c>
      <c r="G43" s="1043"/>
      <c r="H43" s="1043"/>
      <c r="I43" s="985"/>
      <c r="J43" s="1044">
        <f t="shared" si="1"/>
        <v>214352.26000000015</v>
      </c>
      <c r="K43" s="1045">
        <v>-214352.43</v>
      </c>
      <c r="L43" s="1045"/>
      <c r="M43" s="1045"/>
      <c r="N43" s="1043"/>
      <c r="O43" s="1044">
        <f t="shared" si="2"/>
        <v>-214352.43</v>
      </c>
      <c r="P43" s="1048">
        <f t="shared" si="0"/>
        <v>-0.1699999998381827</v>
      </c>
      <c r="Q43" s="848">
        <v>1960</v>
      </c>
    </row>
    <row r="44" spans="1:18" s="848" customFormat="1" x14ac:dyDescent="0.25">
      <c r="A44" s="1039">
        <v>1240900</v>
      </c>
      <c r="B44" s="1040" t="s">
        <v>1243</v>
      </c>
      <c r="C44" s="920" t="s">
        <v>1244</v>
      </c>
      <c r="D44" s="1041" t="s">
        <v>1245</v>
      </c>
      <c r="E44" s="1042" t="s">
        <v>1203</v>
      </c>
      <c r="F44" s="1043">
        <v>3321991.96</v>
      </c>
      <c r="G44" s="1043">
        <v>566672.42999999993</v>
      </c>
      <c r="H44" s="1043"/>
      <c r="I44" s="985"/>
      <c r="J44" s="1044">
        <f t="shared" si="1"/>
        <v>3888664.3899999997</v>
      </c>
      <c r="K44" s="1045">
        <v>-1658633.3443333372</v>
      </c>
      <c r="L44" s="1045">
        <v>-268864.37366666662</v>
      </c>
      <c r="M44" s="1045"/>
      <c r="N44" s="1043"/>
      <c r="O44" s="1044">
        <f t="shared" si="2"/>
        <v>-1927497.7180000038</v>
      </c>
      <c r="P44" s="1048">
        <f t="shared" si="0"/>
        <v>1961166.6719999958</v>
      </c>
      <c r="Q44" s="848">
        <v>1980</v>
      </c>
    </row>
    <row r="45" spans="1:18" s="848" customFormat="1" x14ac:dyDescent="0.25">
      <c r="A45" s="1039">
        <v>1241000</v>
      </c>
      <c r="B45" s="1040" t="s">
        <v>1246</v>
      </c>
      <c r="C45" s="920" t="s">
        <v>1226</v>
      </c>
      <c r="D45" s="1041" t="s">
        <v>1238</v>
      </c>
      <c r="E45" s="1042" t="s">
        <v>1203</v>
      </c>
      <c r="F45" s="1043">
        <v>6157.08</v>
      </c>
      <c r="G45" s="1043"/>
      <c r="H45" s="1043"/>
      <c r="I45" s="985"/>
      <c r="J45" s="1044">
        <f t="shared" si="1"/>
        <v>6157.08</v>
      </c>
      <c r="K45" s="1045">
        <v>-6157.08</v>
      </c>
      <c r="L45" s="1045"/>
      <c r="M45" s="1045"/>
      <c r="N45" s="1043"/>
      <c r="O45" s="1044">
        <f t="shared" si="2"/>
        <v>-6157.08</v>
      </c>
      <c r="P45" s="1048">
        <f t="shared" si="0"/>
        <v>0</v>
      </c>
      <c r="Q45" s="848">
        <v>1985</v>
      </c>
    </row>
    <row r="46" spans="1:18" s="848" customFormat="1" x14ac:dyDescent="0.25">
      <c r="A46" s="1039">
        <v>1241100</v>
      </c>
      <c r="B46" s="1040" t="s">
        <v>1247</v>
      </c>
      <c r="C46" s="920" t="s">
        <v>1226</v>
      </c>
      <c r="D46" s="1041" t="s">
        <v>1238</v>
      </c>
      <c r="E46" s="1042" t="s">
        <v>1203</v>
      </c>
      <c r="F46" s="1043">
        <v>398.14</v>
      </c>
      <c r="G46" s="1043"/>
      <c r="H46" s="1043"/>
      <c r="I46" s="985"/>
      <c r="J46" s="1044">
        <f t="shared" si="1"/>
        <v>398.14</v>
      </c>
      <c r="K46" s="1045">
        <v>-397.9</v>
      </c>
      <c r="L46" s="1045"/>
      <c r="M46" s="1045"/>
      <c r="N46" s="1043"/>
      <c r="O46" s="1044">
        <f t="shared" si="2"/>
        <v>-397.9</v>
      </c>
      <c r="P46" s="1048">
        <f t="shared" si="0"/>
        <v>0.24000000000000909</v>
      </c>
      <c r="Q46" s="848">
        <v>1985</v>
      </c>
    </row>
    <row r="47" spans="1:18" s="848" customFormat="1" x14ac:dyDescent="0.25">
      <c r="A47" s="1039">
        <v>1100000</v>
      </c>
      <c r="B47" s="1040" t="s">
        <v>1248</v>
      </c>
      <c r="C47" s="920" t="s">
        <v>894</v>
      </c>
      <c r="D47" s="1041" t="s">
        <v>1249</v>
      </c>
      <c r="E47" s="1042" t="s">
        <v>1203</v>
      </c>
      <c r="F47" s="1043">
        <v>-25539471.899999999</v>
      </c>
      <c r="G47" s="1043"/>
      <c r="H47" s="1043"/>
      <c r="I47" s="985"/>
      <c r="J47" s="1044">
        <f t="shared" si="1"/>
        <v>-25539471.899999999</v>
      </c>
      <c r="K47" s="1045">
        <v>5861158.5467927298</v>
      </c>
      <c r="L47" s="1045">
        <v>661296</v>
      </c>
      <c r="M47" s="1045"/>
      <c r="N47" s="1043"/>
      <c r="O47" s="1044">
        <f t="shared" si="2"/>
        <v>6522454.5467927298</v>
      </c>
      <c r="P47" s="1048">
        <f t="shared" si="0"/>
        <v>-19017017.353207268</v>
      </c>
      <c r="Q47" s="848">
        <v>1995</v>
      </c>
    </row>
    <row r="48" spans="1:18" s="848" customFormat="1" x14ac:dyDescent="0.25">
      <c r="A48" s="1039">
        <v>1070000</v>
      </c>
      <c r="B48" s="1040" t="s">
        <v>1250</v>
      </c>
      <c r="C48" s="920" t="s">
        <v>1251</v>
      </c>
      <c r="D48" s="1041" t="s">
        <v>1252</v>
      </c>
      <c r="E48" s="1042" t="s">
        <v>1203</v>
      </c>
      <c r="F48" s="1043">
        <v>447705.26</v>
      </c>
      <c r="G48" s="1043">
        <v>-43145.730000000083</v>
      </c>
      <c r="H48" s="1043"/>
      <c r="I48" s="985"/>
      <c r="J48" s="1044">
        <f>SUM(F48:I48)</f>
        <v>404559.52999999991</v>
      </c>
      <c r="K48" s="1045">
        <v>0</v>
      </c>
      <c r="L48" s="1045"/>
      <c r="M48" s="1045"/>
      <c r="N48" s="1043"/>
      <c r="O48" s="1044">
        <f t="shared" si="2"/>
        <v>0</v>
      </c>
      <c r="P48" s="1048">
        <f t="shared" si="0"/>
        <v>404559.52999999991</v>
      </c>
      <c r="Q48" s="848">
        <v>2055</v>
      </c>
    </row>
    <row r="49" spans="1:18" s="848" customFormat="1" x14ac:dyDescent="0.25">
      <c r="A49" s="1039">
        <v>1070100</v>
      </c>
      <c r="B49" s="1040" t="s">
        <v>1250</v>
      </c>
      <c r="C49" s="920" t="s">
        <v>1251</v>
      </c>
      <c r="D49" s="1041" t="s">
        <v>1252</v>
      </c>
      <c r="E49" s="1042" t="s">
        <v>1203</v>
      </c>
      <c r="F49" s="1043">
        <v>0</v>
      </c>
      <c r="G49" s="1043"/>
      <c r="H49" s="1043"/>
      <c r="I49" s="985"/>
      <c r="J49" s="1044">
        <f t="shared" si="1"/>
        <v>0</v>
      </c>
      <c r="K49" s="1045">
        <v>0</v>
      </c>
      <c r="L49" s="1045"/>
      <c r="M49" s="1045"/>
      <c r="N49" s="1043"/>
      <c r="O49" s="1044">
        <f t="shared" si="2"/>
        <v>0</v>
      </c>
      <c r="P49" s="1048">
        <f t="shared" si="0"/>
        <v>0</v>
      </c>
      <c r="Q49" s="848">
        <v>2055</v>
      </c>
    </row>
    <row r="50" spans="1:18" s="848" customFormat="1" x14ac:dyDescent="0.25">
      <c r="A50" s="1039">
        <v>1070700</v>
      </c>
      <c r="B50" s="1040" t="s">
        <v>1253</v>
      </c>
      <c r="C50" s="920" t="s">
        <v>1251</v>
      </c>
      <c r="D50" s="1041" t="s">
        <v>1253</v>
      </c>
      <c r="E50" s="1042" t="s">
        <v>1203</v>
      </c>
      <c r="F50" s="1043">
        <v>121047.80208500479</v>
      </c>
      <c r="G50" s="1043">
        <v>-20528.790000000008</v>
      </c>
      <c r="H50" s="1043"/>
      <c r="I50" s="985"/>
      <c r="J50" s="1044">
        <f t="shared" si="1"/>
        <v>100519.01208500478</v>
      </c>
      <c r="K50" s="1045">
        <v>0</v>
      </c>
      <c r="L50" s="1045"/>
      <c r="M50" s="1045"/>
      <c r="N50" s="1043"/>
      <c r="O50" s="1044">
        <f t="shared" si="2"/>
        <v>0</v>
      </c>
      <c r="P50" s="1048">
        <f t="shared" si="0"/>
        <v>100519.01208500478</v>
      </c>
      <c r="Q50" s="848">
        <v>2055</v>
      </c>
    </row>
    <row r="51" spans="1:18" s="848" customFormat="1" x14ac:dyDescent="0.25">
      <c r="A51" s="1039">
        <v>1250100</v>
      </c>
      <c r="B51" s="1040" t="s">
        <v>1254</v>
      </c>
      <c r="C51" s="920" t="s">
        <v>1251</v>
      </c>
      <c r="D51" s="1041" t="s">
        <v>1254</v>
      </c>
      <c r="E51" s="1042" t="s">
        <v>1203</v>
      </c>
      <c r="F51" s="1043">
        <v>3925693.24</v>
      </c>
      <c r="G51" s="1043">
        <v>-1765539.3</v>
      </c>
      <c r="H51" s="1043"/>
      <c r="I51" s="985"/>
      <c r="J51" s="1044">
        <f t="shared" si="1"/>
        <v>2160153.9400000004</v>
      </c>
      <c r="K51" s="1045">
        <v>0</v>
      </c>
      <c r="L51" s="1045"/>
      <c r="M51" s="1045"/>
      <c r="N51" s="1043"/>
      <c r="O51" s="1044">
        <f t="shared" si="2"/>
        <v>0</v>
      </c>
      <c r="P51" s="1048">
        <f t="shared" si="0"/>
        <v>2160153.9400000004</v>
      </c>
      <c r="Q51" s="848">
        <v>2055</v>
      </c>
    </row>
    <row r="52" spans="1:18" s="848" customFormat="1" x14ac:dyDescent="0.25">
      <c r="A52" s="1039"/>
      <c r="B52" s="1040" t="s">
        <v>1255</v>
      </c>
      <c r="C52" s="920" t="s">
        <v>1251</v>
      </c>
      <c r="D52" s="1041" t="s">
        <v>1256</v>
      </c>
      <c r="E52" s="1042" t="s">
        <v>1203</v>
      </c>
      <c r="F52" s="1043">
        <v>409375.81</v>
      </c>
      <c r="G52" s="1043">
        <v>-75371.59</v>
      </c>
      <c r="H52" s="1043"/>
      <c r="I52" s="985"/>
      <c r="J52" s="1044">
        <f t="shared" si="1"/>
        <v>334004.21999999997</v>
      </c>
      <c r="K52" s="1045">
        <v>0</v>
      </c>
      <c r="L52" s="1045"/>
      <c r="M52" s="1045"/>
      <c r="N52" s="1043"/>
      <c r="O52" s="1044">
        <f t="shared" si="2"/>
        <v>0</v>
      </c>
      <c r="P52" s="1048">
        <f t="shared" si="0"/>
        <v>334004.21999999997</v>
      </c>
      <c r="Q52" s="848">
        <v>2055</v>
      </c>
    </row>
    <row r="53" spans="1:18" s="848" customFormat="1" x14ac:dyDescent="0.25">
      <c r="A53" s="1039"/>
      <c r="B53" s="1040"/>
      <c r="C53" s="920"/>
      <c r="D53" s="1041"/>
      <c r="E53" s="1042"/>
      <c r="F53" s="1043"/>
      <c r="G53" s="1043"/>
      <c r="H53" s="1043"/>
      <c r="I53" s="985"/>
      <c r="J53" s="1044">
        <f t="shared" si="1"/>
        <v>0</v>
      </c>
      <c r="K53" s="1045"/>
      <c r="L53" s="1045"/>
      <c r="M53" s="1045"/>
      <c r="N53" s="1043"/>
      <c r="O53" s="1044">
        <f t="shared" si="2"/>
        <v>0</v>
      </c>
      <c r="P53" s="1048">
        <f t="shared" si="0"/>
        <v>0</v>
      </c>
      <c r="Q53" s="848">
        <v>2055</v>
      </c>
    </row>
    <row r="54" spans="1:18" s="848" customFormat="1" x14ac:dyDescent="0.25">
      <c r="A54" s="1039"/>
      <c r="B54" s="1040"/>
      <c r="C54" s="920"/>
      <c r="D54" s="1041"/>
      <c r="E54" s="1042"/>
      <c r="F54" s="1043"/>
      <c r="G54" s="1043"/>
      <c r="H54" s="1043"/>
      <c r="I54" s="985"/>
      <c r="J54" s="1051">
        <f t="shared" si="1"/>
        <v>0</v>
      </c>
      <c r="K54" s="1045"/>
      <c r="L54" s="1045"/>
      <c r="M54" s="1045"/>
      <c r="N54" s="1043"/>
      <c r="O54" s="1044">
        <f t="shared" si="2"/>
        <v>0</v>
      </c>
      <c r="P54" s="1048">
        <f t="shared" si="0"/>
        <v>0</v>
      </c>
      <c r="Q54" s="848">
        <v>2055</v>
      </c>
    </row>
    <row r="55" spans="1:18" s="160" customFormat="1" x14ac:dyDescent="0.25">
      <c r="A55" s="1052"/>
      <c r="B55" s="1053" t="s">
        <v>1257</v>
      </c>
      <c r="C55" s="1054"/>
      <c r="D55" s="1055"/>
      <c r="E55" s="1056"/>
      <c r="F55" s="1057">
        <f t="shared" ref="F55:P55" si="3">SUM(F9:F54)</f>
        <v>229467864.77708501</v>
      </c>
      <c r="G55" s="1057">
        <f t="shared" si="3"/>
        <v>12914647.210000003</v>
      </c>
      <c r="H55" s="1057">
        <f t="shared" si="3"/>
        <v>-127470.74</v>
      </c>
      <c r="I55" s="1057">
        <f t="shared" si="3"/>
        <v>0</v>
      </c>
      <c r="J55" s="1057">
        <f t="shared" si="3"/>
        <v>242255041.24708501</v>
      </c>
      <c r="K55" s="1057">
        <f t="shared" si="3"/>
        <v>-57616560.615039013</v>
      </c>
      <c r="L55" s="1057">
        <f t="shared" si="3"/>
        <v>-7584782.452931717</v>
      </c>
      <c r="M55" s="1057">
        <f t="shared" si="3"/>
        <v>43799.88</v>
      </c>
      <c r="N55" s="1057">
        <f t="shared" si="3"/>
        <v>0</v>
      </c>
      <c r="O55" s="1058">
        <f t="shared" si="3"/>
        <v>-65157543.187970772</v>
      </c>
      <c r="P55" s="1059">
        <f t="shared" si="3"/>
        <v>177097498.05911428</v>
      </c>
      <c r="R55" s="1060"/>
    </row>
    <row r="56" spans="1:18" s="57" customFormat="1" x14ac:dyDescent="0.25">
      <c r="A56" s="1061"/>
      <c r="B56" s="1062"/>
      <c r="C56" s="1063"/>
      <c r="D56" s="1063"/>
      <c r="E56" s="1062"/>
      <c r="F56" s="1043"/>
      <c r="G56" s="985"/>
      <c r="H56" s="985"/>
      <c r="I56" s="985"/>
      <c r="J56" s="1051"/>
      <c r="K56" s="1045"/>
      <c r="L56" s="1064"/>
      <c r="M56" s="1065"/>
      <c r="N56" s="985"/>
      <c r="O56" s="1044"/>
      <c r="P56" s="1048"/>
    </row>
    <row r="57" spans="1:18" s="57" customFormat="1" x14ac:dyDescent="0.25">
      <c r="A57" s="1039">
        <v>1400000</v>
      </c>
      <c r="B57" s="1040" t="s">
        <v>1046</v>
      </c>
      <c r="C57" s="920" t="s">
        <v>1239</v>
      </c>
      <c r="D57" s="1063" t="s">
        <v>1258</v>
      </c>
      <c r="E57" s="1042" t="s">
        <v>1203</v>
      </c>
      <c r="F57" s="1043">
        <v>1433300.4521074381</v>
      </c>
      <c r="G57" s="985">
        <v>15000</v>
      </c>
      <c r="H57" s="985"/>
      <c r="I57" s="985"/>
      <c r="J57" s="1051">
        <f t="shared" ref="J57:J59" si="4">SUM(F57:I57)</f>
        <v>1448300.4521074381</v>
      </c>
      <c r="K57" s="1045">
        <v>-1081608.452975207</v>
      </c>
      <c r="L57" s="981">
        <v>-182078.34900000002</v>
      </c>
      <c r="M57" s="985"/>
      <c r="N57" s="985"/>
      <c r="O57" s="1044">
        <f t="shared" ref="O57:O59" si="5">SUM(K57:N57)</f>
        <v>-1263686.8019752069</v>
      </c>
      <c r="P57" s="1048">
        <f>J57+O57</f>
        <v>184613.65013223118</v>
      </c>
      <c r="Q57" s="57">
        <v>1611</v>
      </c>
    </row>
    <row r="58" spans="1:18" s="57" customFormat="1" x14ac:dyDescent="0.25">
      <c r="A58" s="1039"/>
      <c r="B58" s="1040"/>
      <c r="C58" s="920"/>
      <c r="D58" s="1041"/>
      <c r="E58" s="1042"/>
      <c r="F58" s="1043"/>
      <c r="G58" s="985"/>
      <c r="H58" s="985"/>
      <c r="I58" s="985"/>
      <c r="J58" s="1051">
        <f t="shared" si="4"/>
        <v>0</v>
      </c>
      <c r="K58" s="1045"/>
      <c r="L58" s="981"/>
      <c r="M58" s="985"/>
      <c r="N58" s="985"/>
      <c r="O58" s="1044">
        <f t="shared" si="5"/>
        <v>0</v>
      </c>
      <c r="P58" s="1048">
        <f>J58+O58</f>
        <v>0</v>
      </c>
    </row>
    <row r="59" spans="1:18" s="57" customFormat="1" ht="15.75" thickBot="1" x14ac:dyDescent="0.3">
      <c r="A59" s="1039"/>
      <c r="B59" s="1040"/>
      <c r="C59" s="920"/>
      <c r="D59" s="1063"/>
      <c r="E59" s="1042"/>
      <c r="F59" s="1043"/>
      <c r="G59" s="985"/>
      <c r="H59" s="985"/>
      <c r="I59" s="985"/>
      <c r="J59" s="1051">
        <f t="shared" si="4"/>
        <v>0</v>
      </c>
      <c r="K59" s="1045"/>
      <c r="L59" s="981"/>
      <c r="M59" s="985"/>
      <c r="N59" s="985"/>
      <c r="O59" s="1044">
        <f t="shared" si="5"/>
        <v>0</v>
      </c>
      <c r="P59" s="1048">
        <f>J59+O59</f>
        <v>0</v>
      </c>
    </row>
    <row r="60" spans="1:18" s="57" customFormat="1" ht="15.75" thickBot="1" x14ac:dyDescent="0.3">
      <c r="A60" s="1066"/>
      <c r="B60" s="1067" t="s">
        <v>1259</v>
      </c>
      <c r="C60" s="1068"/>
      <c r="D60" s="1069"/>
      <c r="E60" s="1070"/>
      <c r="F60" s="1071">
        <f>SUM(F57:F59)</f>
        <v>1433300.4521074381</v>
      </c>
      <c r="G60" s="1071">
        <f t="shared" ref="G60:P60" si="6">SUM(G57:G59)</f>
        <v>15000</v>
      </c>
      <c r="H60" s="1071">
        <f t="shared" si="6"/>
        <v>0</v>
      </c>
      <c r="I60" s="1071">
        <f t="shared" si="6"/>
        <v>0</v>
      </c>
      <c r="J60" s="1071">
        <f t="shared" si="6"/>
        <v>1448300.4521074381</v>
      </c>
      <c r="K60" s="1072">
        <f t="shared" si="6"/>
        <v>-1081608.452975207</v>
      </c>
      <c r="L60" s="1072">
        <f t="shared" si="6"/>
        <v>-182078.34900000002</v>
      </c>
      <c r="M60" s="1071">
        <f t="shared" si="6"/>
        <v>0</v>
      </c>
      <c r="N60" s="1071">
        <f t="shared" si="6"/>
        <v>0</v>
      </c>
      <c r="O60" s="1072">
        <f t="shared" si="6"/>
        <v>-1263686.8019752069</v>
      </c>
      <c r="P60" s="1073">
        <f t="shared" si="6"/>
        <v>184613.65013223118</v>
      </c>
      <c r="R60" s="1074"/>
    </row>
    <row r="61" spans="1:18" s="57" customFormat="1" x14ac:dyDescent="0.25">
      <c r="A61" s="1061"/>
      <c r="B61" s="1075"/>
      <c r="C61" s="1076"/>
      <c r="D61" s="1063"/>
      <c r="E61" s="1062"/>
      <c r="F61" s="1043"/>
      <c r="G61" s="985"/>
      <c r="H61" s="985"/>
      <c r="I61" s="985"/>
      <c r="J61" s="1051"/>
      <c r="K61" s="1045"/>
      <c r="L61" s="981"/>
      <c r="M61" s="985"/>
      <c r="N61" s="985"/>
      <c r="O61" s="1044"/>
      <c r="P61" s="1048">
        <v>0</v>
      </c>
    </row>
    <row r="62" spans="1:18" s="57" customFormat="1" x14ac:dyDescent="0.25">
      <c r="A62" s="1039">
        <v>1260100</v>
      </c>
      <c r="B62" s="1040" t="s">
        <v>1260</v>
      </c>
      <c r="C62" s="920" t="s">
        <v>1233</v>
      </c>
      <c r="D62" s="1063" t="s">
        <v>1238</v>
      </c>
      <c r="E62" s="1042" t="s">
        <v>1203</v>
      </c>
      <c r="F62" s="1043">
        <v>0</v>
      </c>
      <c r="G62" s="1043">
        <v>17174.61</v>
      </c>
      <c r="H62" s="1043">
        <v>0</v>
      </c>
      <c r="I62" s="1043">
        <v>0</v>
      </c>
      <c r="J62" s="1044">
        <f t="shared" ref="J62:J63" si="7">SUM(F62:I62)</f>
        <v>17174.61</v>
      </c>
      <c r="K62" s="1045">
        <v>0</v>
      </c>
      <c r="L62" s="1045">
        <v>-13739.69</v>
      </c>
      <c r="M62" s="1043">
        <v>0</v>
      </c>
      <c r="N62" s="1043">
        <v>0</v>
      </c>
      <c r="O62" s="1044">
        <f t="shared" ref="O62:O63" si="8">SUM(K62:N62)</f>
        <v>-13739.69</v>
      </c>
      <c r="P62" s="1048">
        <f>J62+O62</f>
        <v>3434.92</v>
      </c>
      <c r="Q62" s="57">
        <v>1915</v>
      </c>
    </row>
    <row r="63" spans="1:18" ht="15.75" thickBot="1" x14ac:dyDescent="0.3">
      <c r="A63" s="1039"/>
      <c r="B63" s="1040"/>
      <c r="C63" s="920"/>
      <c r="D63" s="1063"/>
      <c r="E63" s="1042"/>
      <c r="F63" s="1043">
        <v>0</v>
      </c>
      <c r="G63" s="1043"/>
      <c r="H63" s="985">
        <v>0</v>
      </c>
      <c r="I63" s="985"/>
      <c r="J63" s="1051">
        <f t="shared" si="7"/>
        <v>0</v>
      </c>
      <c r="K63" s="1045">
        <v>0</v>
      </c>
      <c r="L63" s="1045"/>
      <c r="M63" s="985">
        <v>0</v>
      </c>
      <c r="N63" s="985"/>
      <c r="O63" s="1044">
        <f t="shared" si="8"/>
        <v>0</v>
      </c>
      <c r="P63" s="1048">
        <f>J63+O63</f>
        <v>0</v>
      </c>
    </row>
    <row r="64" spans="1:18" s="57" customFormat="1" ht="15.75" thickBot="1" x14ac:dyDescent="0.3">
      <c r="A64" s="1066"/>
      <c r="B64" s="1067" t="s">
        <v>1261</v>
      </c>
      <c r="C64" s="1068"/>
      <c r="D64" s="1069"/>
      <c r="E64" s="1070"/>
      <c r="F64" s="1071">
        <f>SUM(F62:F63)</f>
        <v>0</v>
      </c>
      <c r="G64" s="1071">
        <f>SUM(G62:G63)</f>
        <v>17174.61</v>
      </c>
      <c r="H64" s="1071">
        <f t="shared" ref="H64:P64" si="9">SUM(H62:H63)</f>
        <v>0</v>
      </c>
      <c r="I64" s="1071">
        <f t="shared" si="9"/>
        <v>0</v>
      </c>
      <c r="J64" s="1071">
        <f t="shared" si="9"/>
        <v>17174.61</v>
      </c>
      <c r="K64" s="1072">
        <f t="shared" si="9"/>
        <v>0</v>
      </c>
      <c r="L64" s="1072">
        <f t="shared" si="9"/>
        <v>-13739.69</v>
      </c>
      <c r="M64" s="1071">
        <f t="shared" si="9"/>
        <v>0</v>
      </c>
      <c r="N64" s="1071">
        <f t="shared" si="9"/>
        <v>0</v>
      </c>
      <c r="O64" s="1072">
        <f t="shared" si="9"/>
        <v>-13739.69</v>
      </c>
      <c r="P64" s="1073">
        <f t="shared" si="9"/>
        <v>3434.92</v>
      </c>
      <c r="R64" s="1074"/>
    </row>
    <row r="65" spans="1:18" s="57" customFormat="1" ht="25.35" customHeight="1" thickBot="1" x14ac:dyDescent="0.3">
      <c r="A65" s="1061"/>
      <c r="B65" s="1075"/>
      <c r="C65" s="1076"/>
      <c r="D65" s="1063"/>
      <c r="E65" s="1062"/>
      <c r="F65" s="1043"/>
      <c r="G65" s="985"/>
      <c r="H65" s="985"/>
      <c r="I65" s="985"/>
      <c r="J65" s="1051"/>
      <c r="K65" s="1045"/>
      <c r="L65" s="981"/>
      <c r="M65" s="985"/>
      <c r="N65" s="985"/>
      <c r="O65" s="1044"/>
      <c r="P65" s="1048">
        <v>0</v>
      </c>
    </row>
    <row r="66" spans="1:18" s="57" customFormat="1" ht="15.75" thickBot="1" x14ac:dyDescent="0.3">
      <c r="A66" s="1066"/>
      <c r="B66" s="1067" t="s">
        <v>1262</v>
      </c>
      <c r="C66" s="1068"/>
      <c r="D66" s="1069"/>
      <c r="E66" s="1070"/>
      <c r="F66" s="1071">
        <f>F55+F60+F64</f>
        <v>230901165.22919244</v>
      </c>
      <c r="G66" s="1071">
        <f t="shared" ref="G66:P66" si="10">G55+G60+G64</f>
        <v>12946821.820000002</v>
      </c>
      <c r="H66" s="1071">
        <f t="shared" si="10"/>
        <v>-127470.74</v>
      </c>
      <c r="I66" s="1071">
        <f t="shared" si="10"/>
        <v>0</v>
      </c>
      <c r="J66" s="1071">
        <f t="shared" si="10"/>
        <v>243720516.30919245</v>
      </c>
      <c r="K66" s="1072">
        <f t="shared" si="10"/>
        <v>-58698169.068014219</v>
      </c>
      <c r="L66" s="1072">
        <f t="shared" si="10"/>
        <v>-7780600.4919317178</v>
      </c>
      <c r="M66" s="1071">
        <f t="shared" si="10"/>
        <v>43799.88</v>
      </c>
      <c r="N66" s="1071">
        <f t="shared" si="10"/>
        <v>0</v>
      </c>
      <c r="O66" s="1072">
        <f t="shared" si="10"/>
        <v>-66434969.679945976</v>
      </c>
      <c r="P66" s="1073">
        <f t="shared" si="10"/>
        <v>177285546.6292465</v>
      </c>
      <c r="R66" s="1074"/>
    </row>
    <row r="67" spans="1:18" s="848" customFormat="1" ht="18.75" x14ac:dyDescent="0.3">
      <c r="A67" s="1077"/>
      <c r="B67" s="1075"/>
      <c r="C67" s="1076"/>
      <c r="D67" s="1063"/>
      <c r="E67" s="1062"/>
      <c r="F67" s="1043"/>
      <c r="G67" s="985"/>
      <c r="H67" s="985"/>
      <c r="I67" s="985"/>
      <c r="J67" s="1051"/>
      <c r="K67" s="1045"/>
      <c r="L67" s="981"/>
      <c r="M67" s="985"/>
      <c r="N67" s="985"/>
      <c r="O67" s="1044"/>
      <c r="P67" s="1048">
        <v>0</v>
      </c>
    </row>
    <row r="68" spans="1:18" x14ac:dyDescent="0.25">
      <c r="A68" s="1061">
        <v>3750101</v>
      </c>
      <c r="B68" s="1075" t="s">
        <v>36</v>
      </c>
      <c r="C68" s="920" t="s">
        <v>894</v>
      </c>
      <c r="D68" s="1063" t="s">
        <v>84</v>
      </c>
      <c r="E68" s="1062" t="s">
        <v>1263</v>
      </c>
      <c r="F68" s="1043">
        <v>-1562319.35</v>
      </c>
      <c r="G68" s="985">
        <v>-263261.64999999997</v>
      </c>
      <c r="H68" s="985"/>
      <c r="I68" s="985"/>
      <c r="J68" s="1051">
        <f t="shared" ref="J68:J80" si="11">SUM(F68:I68)</f>
        <v>-1825581</v>
      </c>
      <c r="K68" s="1045">
        <v>166193.87</v>
      </c>
      <c r="L68" s="981">
        <v>36461.823132750433</v>
      </c>
      <c r="M68" s="985"/>
      <c r="N68" s="985"/>
      <c r="O68" s="1044">
        <f t="shared" ref="O68:O81" si="12">SUM(K68:N68)</f>
        <v>202655.69313275043</v>
      </c>
      <c r="P68" s="1048">
        <f t="shared" ref="P68:P80" si="13">J68+O68</f>
        <v>-1622925.3068672495</v>
      </c>
      <c r="Q68" s="1007">
        <v>2440</v>
      </c>
    </row>
    <row r="69" spans="1:18" x14ac:dyDescent="0.25">
      <c r="A69" s="1061">
        <v>3750102</v>
      </c>
      <c r="B69" s="1075" t="s">
        <v>666</v>
      </c>
      <c r="C69" s="920" t="s">
        <v>894</v>
      </c>
      <c r="D69" s="1063" t="s">
        <v>84</v>
      </c>
      <c r="E69" s="1062" t="s">
        <v>1263</v>
      </c>
      <c r="F69" s="1043">
        <v>-761884.99</v>
      </c>
      <c r="G69" s="985">
        <v>-225569.13</v>
      </c>
      <c r="H69" s="985"/>
      <c r="I69" s="985"/>
      <c r="J69" s="1051">
        <f t="shared" si="11"/>
        <v>-987454.12</v>
      </c>
      <c r="K69" s="1045">
        <v>77207.42</v>
      </c>
      <c r="L69" s="981">
        <v>17761.814377351737</v>
      </c>
      <c r="M69" s="985"/>
      <c r="N69" s="985"/>
      <c r="O69" s="1044">
        <f t="shared" si="12"/>
        <v>94969.234377351735</v>
      </c>
      <c r="P69" s="1048">
        <f t="shared" si="13"/>
        <v>-892484.88562264829</v>
      </c>
      <c r="Q69" s="1007">
        <v>2440</v>
      </c>
    </row>
    <row r="70" spans="1:18" x14ac:dyDescent="0.25">
      <c r="A70" s="1061">
        <v>3750103</v>
      </c>
      <c r="B70" s="1075" t="s">
        <v>1264</v>
      </c>
      <c r="C70" s="920" t="s">
        <v>894</v>
      </c>
      <c r="D70" s="1063" t="s">
        <v>84</v>
      </c>
      <c r="E70" s="1062" t="s">
        <v>1263</v>
      </c>
      <c r="F70" s="1043">
        <v>-14086592.189999999</v>
      </c>
      <c r="G70" s="985">
        <v>-820694.76</v>
      </c>
      <c r="H70" s="985"/>
      <c r="I70" s="985"/>
      <c r="J70" s="1051">
        <f t="shared" si="11"/>
        <v>-14907286.949999999</v>
      </c>
      <c r="K70" s="1045">
        <v>1604380.11</v>
      </c>
      <c r="L70" s="981">
        <v>333654.8716995921</v>
      </c>
      <c r="M70" s="985"/>
      <c r="N70" s="985"/>
      <c r="O70" s="1044">
        <f t="shared" si="12"/>
        <v>1938034.9816995922</v>
      </c>
      <c r="P70" s="1048">
        <f t="shared" si="13"/>
        <v>-12969251.968300408</v>
      </c>
      <c r="Q70" s="1007">
        <v>2440</v>
      </c>
    </row>
    <row r="71" spans="1:18" x14ac:dyDescent="0.25">
      <c r="A71" s="1061">
        <v>3750104</v>
      </c>
      <c r="B71" s="1078" t="s">
        <v>1265</v>
      </c>
      <c r="C71" s="920" t="s">
        <v>894</v>
      </c>
      <c r="D71" s="1063" t="s">
        <v>84</v>
      </c>
      <c r="E71" s="1062" t="s">
        <v>1263</v>
      </c>
      <c r="F71" s="1043">
        <v>-10408086.130000001</v>
      </c>
      <c r="G71" s="985">
        <v>-762378.23999999999</v>
      </c>
      <c r="H71" s="985"/>
      <c r="I71" s="985"/>
      <c r="J71" s="1051">
        <f t="shared" si="11"/>
        <v>-11170464.370000001</v>
      </c>
      <c r="K71" s="1045">
        <v>1377777.29</v>
      </c>
      <c r="L71" s="981">
        <v>305079.84606789658</v>
      </c>
      <c r="M71" s="985"/>
      <c r="N71" s="985"/>
      <c r="O71" s="1044">
        <f t="shared" si="12"/>
        <v>1682857.1360678966</v>
      </c>
      <c r="P71" s="1048">
        <f t="shared" si="13"/>
        <v>-9487607.233932104</v>
      </c>
      <c r="Q71" s="1007">
        <v>2440</v>
      </c>
    </row>
    <row r="72" spans="1:18" x14ac:dyDescent="0.25">
      <c r="A72" s="1061">
        <v>3750105</v>
      </c>
      <c r="B72" s="1078" t="s">
        <v>1266</v>
      </c>
      <c r="C72" s="920" t="s">
        <v>894</v>
      </c>
      <c r="D72" s="1063" t="s">
        <v>84</v>
      </c>
      <c r="E72" s="1062" t="s">
        <v>1263</v>
      </c>
      <c r="F72" s="1043">
        <v>-149275.97</v>
      </c>
      <c r="G72" s="985">
        <v>-10684.2</v>
      </c>
      <c r="H72" s="985"/>
      <c r="I72" s="985"/>
      <c r="J72" s="1051">
        <f t="shared" si="11"/>
        <v>-159960.17000000001</v>
      </c>
      <c r="K72" s="1045">
        <v>22051.99</v>
      </c>
      <c r="L72" s="981">
        <v>4012.216609511197</v>
      </c>
      <c r="M72" s="985"/>
      <c r="N72" s="985"/>
      <c r="O72" s="1044">
        <f t="shared" si="12"/>
        <v>26064.206609511199</v>
      </c>
      <c r="P72" s="1048">
        <f t="shared" si="13"/>
        <v>-133895.96339048882</v>
      </c>
      <c r="Q72" s="1007">
        <v>2440</v>
      </c>
    </row>
    <row r="73" spans="1:18" x14ac:dyDescent="0.25">
      <c r="A73" s="1061">
        <v>3750106</v>
      </c>
      <c r="B73" s="1078" t="s">
        <v>383</v>
      </c>
      <c r="C73" s="920" t="s">
        <v>894</v>
      </c>
      <c r="D73" s="1063" t="s">
        <v>84</v>
      </c>
      <c r="E73" s="1062" t="s">
        <v>1263</v>
      </c>
      <c r="F73" s="1043">
        <v>-1037344.91</v>
      </c>
      <c r="G73" s="985">
        <v>-100523.85</v>
      </c>
      <c r="H73" s="985"/>
      <c r="I73" s="985"/>
      <c r="J73" s="1051">
        <f t="shared" si="11"/>
        <v>-1137868.76</v>
      </c>
      <c r="K73" s="1045">
        <v>117691.52</v>
      </c>
      <c r="L73" s="981">
        <v>27568.737400785496</v>
      </c>
      <c r="M73" s="985"/>
      <c r="N73" s="985"/>
      <c r="O73" s="1044">
        <f t="shared" si="12"/>
        <v>145260.25740078551</v>
      </c>
      <c r="P73" s="1048">
        <f t="shared" si="13"/>
        <v>-992608.50259921444</v>
      </c>
      <c r="Q73" s="1007">
        <v>2440</v>
      </c>
    </row>
    <row r="74" spans="1:18" x14ac:dyDescent="0.25">
      <c r="A74" s="1061">
        <v>3750107</v>
      </c>
      <c r="B74" s="1078" t="s">
        <v>1267</v>
      </c>
      <c r="C74" s="920" t="s">
        <v>894</v>
      </c>
      <c r="D74" s="1063" t="s">
        <v>84</v>
      </c>
      <c r="E74" s="1062" t="s">
        <v>1263</v>
      </c>
      <c r="F74" s="1043">
        <v>-12611.34</v>
      </c>
      <c r="G74" s="985">
        <v>-6532.06</v>
      </c>
      <c r="H74" s="985"/>
      <c r="I74" s="985"/>
      <c r="J74" s="1051">
        <f t="shared" si="11"/>
        <v>-19143.400000000001</v>
      </c>
      <c r="K74" s="1045">
        <v>294.45</v>
      </c>
      <c r="L74" s="981">
        <v>403.31666666666666</v>
      </c>
      <c r="M74" s="985"/>
      <c r="N74" s="985"/>
      <c r="O74" s="1044">
        <f t="shared" si="12"/>
        <v>697.76666666666665</v>
      </c>
      <c r="P74" s="1048">
        <f t="shared" si="13"/>
        <v>-18445.633333333335</v>
      </c>
      <c r="Q74" s="1007">
        <v>2440</v>
      </c>
    </row>
    <row r="75" spans="1:18" x14ac:dyDescent="0.25">
      <c r="A75" s="1061">
        <v>3750108</v>
      </c>
      <c r="B75" s="1078" t="s">
        <v>1268</v>
      </c>
      <c r="C75" s="920" t="s">
        <v>894</v>
      </c>
      <c r="D75" s="1063" t="s">
        <v>84</v>
      </c>
      <c r="E75" s="1062" t="s">
        <v>1263</v>
      </c>
      <c r="F75" s="1043">
        <v>-1335307.07</v>
      </c>
      <c r="G75" s="985">
        <v>-197677.21</v>
      </c>
      <c r="H75" s="985"/>
      <c r="I75" s="985"/>
      <c r="J75" s="1051">
        <f t="shared" si="11"/>
        <v>-1532984.28</v>
      </c>
      <c r="K75" s="1045">
        <v>223907.82</v>
      </c>
      <c r="L75" s="981">
        <v>46774.958333333314</v>
      </c>
      <c r="M75" s="985"/>
      <c r="N75" s="985"/>
      <c r="O75" s="1044">
        <f t="shared" si="12"/>
        <v>270682.77833333332</v>
      </c>
      <c r="P75" s="1048">
        <f t="shared" si="13"/>
        <v>-1262301.5016666667</v>
      </c>
      <c r="Q75" s="1007">
        <v>2440</v>
      </c>
    </row>
    <row r="76" spans="1:18" x14ac:dyDescent="0.25">
      <c r="A76" s="1061">
        <v>3750110</v>
      </c>
      <c r="B76" s="1078" t="s">
        <v>1269</v>
      </c>
      <c r="C76" s="920" t="s">
        <v>894</v>
      </c>
      <c r="D76" s="1063" t="s">
        <v>84</v>
      </c>
      <c r="E76" s="1062" t="s">
        <v>1263</v>
      </c>
      <c r="F76" s="1043">
        <v>-86642.35</v>
      </c>
      <c r="G76" s="985">
        <v>-7090.62</v>
      </c>
      <c r="H76" s="985"/>
      <c r="I76" s="985"/>
      <c r="J76" s="1051">
        <f t="shared" si="11"/>
        <v>-93732.97</v>
      </c>
      <c r="K76" s="1045">
        <v>16838.82</v>
      </c>
      <c r="L76" s="981">
        <v>4318.4268333333312</v>
      </c>
      <c r="M76" s="985"/>
      <c r="N76" s="985"/>
      <c r="O76" s="1044">
        <f t="shared" si="12"/>
        <v>21157.246833333331</v>
      </c>
      <c r="P76" s="1048">
        <f t="shared" si="13"/>
        <v>-72575.723166666663</v>
      </c>
      <c r="Q76" s="1007">
        <v>2440</v>
      </c>
    </row>
    <row r="77" spans="1:18" x14ac:dyDescent="0.25">
      <c r="A77" s="1061">
        <v>3750111</v>
      </c>
      <c r="B77" s="1078" t="s">
        <v>1245</v>
      </c>
      <c r="C77" s="920" t="s">
        <v>894</v>
      </c>
      <c r="D77" s="1063" t="s">
        <v>84</v>
      </c>
      <c r="E77" s="1062" t="s">
        <v>1263</v>
      </c>
      <c r="F77" s="1043">
        <v>-148471.1</v>
      </c>
      <c r="G77" s="985">
        <v>-3974.61</v>
      </c>
      <c r="H77" s="985"/>
      <c r="I77" s="985"/>
      <c r="J77" s="1051">
        <f t="shared" si="11"/>
        <v>-152445.71</v>
      </c>
      <c r="K77" s="1045">
        <v>50205.9</v>
      </c>
      <c r="L77" s="981">
        <v>16331.022254719828</v>
      </c>
      <c r="M77" s="985"/>
      <c r="N77" s="985"/>
      <c r="O77" s="1044">
        <f t="shared" si="12"/>
        <v>66536.92225471983</v>
      </c>
      <c r="P77" s="1048">
        <f t="shared" si="13"/>
        <v>-85908.787745280162</v>
      </c>
      <c r="Q77" s="1007">
        <v>2440</v>
      </c>
    </row>
    <row r="78" spans="1:18" x14ac:dyDescent="0.25">
      <c r="A78" s="1061">
        <v>3750112</v>
      </c>
      <c r="B78" s="1078" t="s">
        <v>1270</v>
      </c>
      <c r="C78" s="920" t="s">
        <v>894</v>
      </c>
      <c r="D78" s="1063" t="s">
        <v>84</v>
      </c>
      <c r="E78" s="1062" t="s">
        <v>1263</v>
      </c>
      <c r="F78" s="1043">
        <v>-1604980.82</v>
      </c>
      <c r="G78" s="985"/>
      <c r="H78" s="985"/>
      <c r="I78" s="985"/>
      <c r="J78" s="1051">
        <f t="shared" si="11"/>
        <v>-1604980.82</v>
      </c>
      <c r="K78" s="1045">
        <v>344285.42</v>
      </c>
      <c r="L78" s="981">
        <v>37918.144298107713</v>
      </c>
      <c r="M78" s="985"/>
      <c r="N78" s="985"/>
      <c r="O78" s="1044">
        <f t="shared" si="12"/>
        <v>382203.5642981077</v>
      </c>
      <c r="P78" s="1048">
        <f t="shared" si="13"/>
        <v>-1222777.2557018923</v>
      </c>
      <c r="Q78" s="1007">
        <v>2440</v>
      </c>
    </row>
    <row r="79" spans="1:18" x14ac:dyDescent="0.25">
      <c r="A79" s="1061">
        <v>3750113</v>
      </c>
      <c r="B79" s="1078" t="s">
        <v>1271</v>
      </c>
      <c r="C79" s="920" t="s">
        <v>894</v>
      </c>
      <c r="D79" s="1063" t="s">
        <v>84</v>
      </c>
      <c r="E79" s="1062" t="s">
        <v>1263</v>
      </c>
      <c r="F79" s="1043">
        <v>-19991.990000000002</v>
      </c>
      <c r="G79" s="985"/>
      <c r="H79" s="985"/>
      <c r="I79" s="985"/>
      <c r="J79" s="1051">
        <f t="shared" si="11"/>
        <v>-19991.990000000002</v>
      </c>
      <c r="K79" s="1045">
        <v>0</v>
      </c>
      <c r="L79" s="981">
        <v>0</v>
      </c>
      <c r="M79" s="985"/>
      <c r="N79" s="985"/>
      <c r="O79" s="1044">
        <f t="shared" si="12"/>
        <v>0</v>
      </c>
      <c r="P79" s="1048">
        <f t="shared" si="13"/>
        <v>-19991.990000000002</v>
      </c>
      <c r="Q79" s="1007">
        <v>2440</v>
      </c>
    </row>
    <row r="80" spans="1:18" x14ac:dyDescent="0.25">
      <c r="A80" s="1061">
        <v>3750114</v>
      </c>
      <c r="B80" s="1078" t="s">
        <v>1272</v>
      </c>
      <c r="C80" s="920" t="s">
        <v>894</v>
      </c>
      <c r="D80" s="1063" t="s">
        <v>84</v>
      </c>
      <c r="E80" s="1062" t="s">
        <v>1263</v>
      </c>
      <c r="F80" s="1043">
        <v>-66828</v>
      </c>
      <c r="G80" s="985"/>
      <c r="H80" s="985"/>
      <c r="I80" s="985"/>
      <c r="J80" s="1051">
        <f t="shared" si="11"/>
        <v>-66828</v>
      </c>
      <c r="K80" s="1045">
        <v>6934.64</v>
      </c>
      <c r="L80" s="981">
        <v>3467.3231657893512</v>
      </c>
      <c r="M80" s="985"/>
      <c r="N80" s="985"/>
      <c r="O80" s="1044">
        <f t="shared" si="12"/>
        <v>10401.963165789351</v>
      </c>
      <c r="P80" s="1048">
        <f t="shared" si="13"/>
        <v>-56426.036834210652</v>
      </c>
      <c r="Q80" s="1007">
        <v>2440</v>
      </c>
    </row>
    <row r="81" spans="1:18" ht="20.100000000000001" customHeight="1" thickBot="1" x14ac:dyDescent="0.3">
      <c r="A81" s="1079"/>
      <c r="B81" s="1080"/>
      <c r="C81" s="1081"/>
      <c r="D81" s="1082"/>
      <c r="E81" s="1083"/>
      <c r="F81" s="1084"/>
      <c r="G81" s="1085"/>
      <c r="H81" s="1085"/>
      <c r="I81" s="1085"/>
      <c r="J81" s="1086"/>
      <c r="K81" s="1087"/>
      <c r="L81" s="1088"/>
      <c r="M81" s="1085"/>
      <c r="N81" s="1085"/>
      <c r="O81" s="1089">
        <f t="shared" si="12"/>
        <v>0</v>
      </c>
      <c r="P81" s="1090">
        <f>J81+O81</f>
        <v>0</v>
      </c>
    </row>
    <row r="82" spans="1:18" x14ac:dyDescent="0.25">
      <c r="B82" s="1092" t="s">
        <v>1273</v>
      </c>
      <c r="C82" s="1092"/>
      <c r="D82" s="1093"/>
      <c r="E82" s="1094"/>
      <c r="F82" s="1095">
        <f t="shared" ref="F82:P82" si="14">SUM(F68:F81)</f>
        <v>-31280336.210000001</v>
      </c>
      <c r="G82" s="1095">
        <f t="shared" si="14"/>
        <v>-2398386.33</v>
      </c>
      <c r="H82" s="1095">
        <f t="shared" si="14"/>
        <v>0</v>
      </c>
      <c r="I82" s="1095">
        <f t="shared" si="14"/>
        <v>0</v>
      </c>
      <c r="J82" s="1095">
        <f t="shared" si="14"/>
        <v>-33678722.540000007</v>
      </c>
      <c r="K82" s="1095">
        <f t="shared" si="14"/>
        <v>4007769.2500000005</v>
      </c>
      <c r="L82" s="1095">
        <f t="shared" si="14"/>
        <v>833752.50083983771</v>
      </c>
      <c r="M82" s="1096">
        <f t="shared" si="14"/>
        <v>0</v>
      </c>
      <c r="N82" s="1095">
        <f t="shared" si="14"/>
        <v>0</v>
      </c>
      <c r="O82" s="1095">
        <f t="shared" si="14"/>
        <v>4841521.7508398378</v>
      </c>
      <c r="P82" s="1097">
        <f t="shared" si="14"/>
        <v>-28837200.789160155</v>
      </c>
      <c r="R82" s="1074"/>
    </row>
    <row r="83" spans="1:18" s="1098" customFormat="1" ht="15.75" thickBot="1" x14ac:dyDescent="0.3">
      <c r="B83" s="1099"/>
      <c r="C83" s="1100"/>
      <c r="D83" s="1101"/>
      <c r="E83" s="1100"/>
      <c r="F83" s="1102"/>
      <c r="G83" s="1102"/>
      <c r="H83" s="1102"/>
      <c r="I83" s="1102"/>
      <c r="J83" s="1102"/>
      <c r="K83" s="1102"/>
      <c r="L83" s="1102"/>
      <c r="M83" s="1102"/>
      <c r="N83" s="1102"/>
      <c r="O83" s="1102"/>
      <c r="P83" s="1103"/>
      <c r="Q83"/>
      <c r="R83"/>
    </row>
    <row r="84" spans="1:18" s="1104" customFormat="1" ht="15.75" thickBot="1" x14ac:dyDescent="0.3">
      <c r="B84" s="1105" t="s">
        <v>1274</v>
      </c>
      <c r="C84" s="1106"/>
      <c r="D84" s="1107"/>
      <c r="E84" s="1108"/>
      <c r="F84" s="1072">
        <f t="shared" ref="F84:P84" si="15">F66+F82</f>
        <v>199620829.01919243</v>
      </c>
      <c r="G84" s="1072">
        <f t="shared" si="15"/>
        <v>10548435.490000002</v>
      </c>
      <c r="H84" s="1072">
        <f t="shared" si="15"/>
        <v>-127470.74</v>
      </c>
      <c r="I84" s="1072">
        <f t="shared" si="15"/>
        <v>0</v>
      </c>
      <c r="J84" s="1072">
        <f t="shared" si="15"/>
        <v>210041793.76919246</v>
      </c>
      <c r="K84" s="1072">
        <f t="shared" si="15"/>
        <v>-54690399.818014219</v>
      </c>
      <c r="L84" s="1072">
        <f t="shared" si="15"/>
        <v>-6946847.99109188</v>
      </c>
      <c r="M84" s="1072">
        <f t="shared" si="15"/>
        <v>43799.88</v>
      </c>
      <c r="N84" s="1072">
        <f t="shared" si="15"/>
        <v>0</v>
      </c>
      <c r="O84" s="1072">
        <f t="shared" si="15"/>
        <v>-61593447.929106139</v>
      </c>
      <c r="P84" s="1073">
        <f t="shared" si="15"/>
        <v>148448345.84008634</v>
      </c>
      <c r="Q84"/>
      <c r="R84" s="1074"/>
    </row>
    <row r="85" spans="1:18" s="1098" customFormat="1" x14ac:dyDescent="0.25">
      <c r="E85" s="1109"/>
      <c r="Q85"/>
      <c r="R85"/>
    </row>
    <row r="86" spans="1:18" s="1098" customFormat="1" ht="12.75" x14ac:dyDescent="0.2">
      <c r="E86" s="1098" t="s">
        <v>1275</v>
      </c>
      <c r="F86" s="1098">
        <f>+'GRZ-2018'!L85</f>
        <v>199620829.01919243</v>
      </c>
      <c r="K86" s="1098">
        <f>+'GRZ-2018'!S85</f>
        <v>-102682036.27107604</v>
      </c>
    </row>
    <row r="87" spans="1:18" s="1098" customFormat="1" ht="12.75" x14ac:dyDescent="0.2">
      <c r="F87" s="1098">
        <f>F84-F86</f>
        <v>0</v>
      </c>
      <c r="K87" s="1098">
        <f>K84-K86</f>
        <v>47991636.453061819</v>
      </c>
    </row>
    <row r="88" spans="1:18" s="1098" customFormat="1" ht="12.75" x14ac:dyDescent="0.2"/>
    <row r="89" spans="1:18" s="1098" customFormat="1" ht="12.75" x14ac:dyDescent="0.2"/>
    <row r="90" spans="1:18" s="1098" customFormat="1" ht="12.75" x14ac:dyDescent="0.2"/>
    <row r="91" spans="1:18" s="1098" customFormat="1" ht="12.75" x14ac:dyDescent="0.2"/>
    <row r="92" spans="1:18" s="1098" customFormat="1" ht="12.75" x14ac:dyDescent="0.2"/>
    <row r="93" spans="1:18" x14ac:dyDescent="0.25">
      <c r="E93" s="1007"/>
    </row>
    <row r="94" spans="1:18" x14ac:dyDescent="0.25">
      <c r="E94" s="1007"/>
    </row>
    <row r="95" spans="1:18" x14ac:dyDescent="0.25">
      <c r="E95" s="1007"/>
    </row>
    <row r="96" spans="1:18" x14ac:dyDescent="0.25">
      <c r="E96" s="1007"/>
    </row>
    <row r="97" spans="5:5" x14ac:dyDescent="0.25">
      <c r="E97" s="1007"/>
    </row>
    <row r="98" spans="5:5" x14ac:dyDescent="0.25">
      <c r="E98" s="1007"/>
    </row>
    <row r="99" spans="5:5" x14ac:dyDescent="0.25">
      <c r="E99" s="1007"/>
    </row>
    <row r="100" spans="5:5" x14ac:dyDescent="0.25">
      <c r="E100" s="1007"/>
    </row>
    <row r="101" spans="5:5" x14ac:dyDescent="0.25">
      <c r="E101" s="1007"/>
    </row>
    <row r="102" spans="5:5" x14ac:dyDescent="0.25">
      <c r="E102" s="1007"/>
    </row>
    <row r="103" spans="5:5" x14ac:dyDescent="0.25">
      <c r="E103" s="1007"/>
    </row>
    <row r="104" spans="5:5" x14ac:dyDescent="0.25">
      <c r="E104" s="1007"/>
    </row>
    <row r="105" spans="5:5" x14ac:dyDescent="0.25">
      <c r="E105" s="1007"/>
    </row>
    <row r="106" spans="5:5" x14ac:dyDescent="0.25">
      <c r="E106" s="1007"/>
    </row>
    <row r="107" spans="5:5" x14ac:dyDescent="0.25">
      <c r="E107" s="1007"/>
    </row>
    <row r="108" spans="5:5" x14ac:dyDescent="0.25">
      <c r="E108" s="1007"/>
    </row>
    <row r="109" spans="5:5" x14ac:dyDescent="0.25">
      <c r="E109" s="1007"/>
    </row>
    <row r="110" spans="5:5" x14ac:dyDescent="0.25">
      <c r="E110" s="1007"/>
    </row>
    <row r="111" spans="5:5" x14ac:dyDescent="0.25">
      <c r="E111" s="1007"/>
    </row>
    <row r="112" spans="5:5" x14ac:dyDescent="0.25">
      <c r="E112" s="1007"/>
    </row>
    <row r="113" spans="5:5" x14ac:dyDescent="0.25">
      <c r="E113" s="1007"/>
    </row>
    <row r="114" spans="5:5" x14ac:dyDescent="0.25">
      <c r="E114" s="1007"/>
    </row>
    <row r="115" spans="5:5" x14ac:dyDescent="0.25">
      <c r="E115" s="1007"/>
    </row>
    <row r="116" spans="5:5" x14ac:dyDescent="0.25">
      <c r="E116" s="1007"/>
    </row>
    <row r="117" spans="5:5" x14ac:dyDescent="0.25">
      <c r="E117" s="1007"/>
    </row>
  </sheetData>
  <autoFilter ref="A8:Q80" xr:uid="{65756A7D-69A1-4A47-9AEF-64E02DAAF433}"/>
  <mergeCells count="6">
    <mergeCell ref="F2:P2"/>
    <mergeCell ref="F3:P3"/>
    <mergeCell ref="F4:P4"/>
    <mergeCell ref="F5:P5"/>
    <mergeCell ref="F6:J6"/>
    <mergeCell ref="K6:O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B6E9-311E-4CA2-AD21-4D852955F607}">
  <sheetPr>
    <pageSetUpPr fitToPage="1"/>
  </sheetPr>
  <dimension ref="A1:Z1229"/>
  <sheetViews>
    <sheetView zoomScale="70" zoomScaleNormal="70" workbookViewId="0">
      <selection activeCell="J38" sqref="J38"/>
    </sheetView>
  </sheetViews>
  <sheetFormatPr defaultColWidth="8.85546875" defaultRowHeight="15" x14ac:dyDescent="0.25"/>
  <cols>
    <col min="1" max="1" width="12.140625" style="1091" customWidth="1"/>
    <col min="2" max="2" width="31.42578125" style="1007" customWidth="1"/>
    <col min="3" max="3" width="12.140625" style="1007" bestFit="1" customWidth="1"/>
    <col min="4" max="4" width="16.5703125" style="1007" customWidth="1"/>
    <col min="5" max="5" width="16" style="1091" customWidth="1"/>
    <col min="6" max="8" width="18.140625" style="1007" bestFit="1" customWidth="1"/>
    <col min="9" max="9" width="15.140625" style="1007" bestFit="1" customWidth="1"/>
    <col min="10" max="10" width="14.5703125" style="1007" bestFit="1" customWidth="1"/>
    <col min="11" max="11" width="17.42578125" style="1007" customWidth="1"/>
    <col min="12" max="12" width="18.5703125" style="1007" bestFit="1" customWidth="1"/>
    <col min="13" max="13" width="19.42578125" style="1007" bestFit="1" customWidth="1"/>
    <col min="14" max="15" width="19.42578125" style="1007" customWidth="1"/>
    <col min="16" max="16" width="19.42578125" style="1007" bestFit="1" customWidth="1"/>
    <col min="17" max="17" width="19.5703125" style="1007" bestFit="1" customWidth="1"/>
    <col min="18" max="18" width="19.5703125" style="1007" customWidth="1"/>
    <col min="19" max="19" width="19.42578125" style="1007" bestFit="1" customWidth="1"/>
    <col min="20" max="20" width="20" style="1007" bestFit="1" customWidth="1"/>
    <col min="21" max="21" width="13.28515625" style="1007" customWidth="1"/>
    <col min="22" max="22" width="15.5703125" style="1007" bestFit="1" customWidth="1"/>
    <col min="23" max="23" width="14.140625" style="1007" customWidth="1"/>
    <col min="24" max="24" width="9.5703125" style="1007" bestFit="1" customWidth="1"/>
    <col min="25" max="16384" width="8.85546875" style="1007"/>
  </cols>
  <sheetData>
    <row r="1" spans="1:23" ht="18.75" x14ac:dyDescent="0.3">
      <c r="A1" s="1005"/>
      <c r="B1" s="1005"/>
      <c r="C1" s="1005"/>
      <c r="D1" s="1005"/>
      <c r="E1" s="1005"/>
      <c r="F1" s="1005"/>
      <c r="G1" s="1005"/>
      <c r="H1" s="1294" t="s">
        <v>1194</v>
      </c>
      <c r="I1" s="1294"/>
      <c r="J1" s="1294"/>
      <c r="K1" s="1294"/>
      <c r="L1" s="1294"/>
      <c r="M1" s="1294"/>
      <c r="N1" s="1294"/>
      <c r="O1" s="1294"/>
      <c r="P1" s="1294"/>
      <c r="Q1" s="1294"/>
      <c r="R1" s="1294"/>
      <c r="S1" s="1294"/>
      <c r="T1" s="1294"/>
      <c r="U1" s="1006"/>
    </row>
    <row r="2" spans="1:23" ht="18.75" x14ac:dyDescent="0.3">
      <c r="A2" s="1005"/>
      <c r="B2" s="1005"/>
      <c r="C2" s="1005"/>
      <c r="D2" s="1005"/>
      <c r="E2" s="1005"/>
      <c r="F2" s="1005"/>
      <c r="G2" s="1005"/>
      <c r="H2" s="1295" t="s">
        <v>1276</v>
      </c>
      <c r="I2" s="1295"/>
      <c r="J2" s="1295"/>
      <c r="K2" s="1295"/>
      <c r="L2" s="1295"/>
      <c r="M2" s="1295"/>
      <c r="N2" s="1295"/>
      <c r="O2" s="1295"/>
      <c r="P2" s="1295"/>
      <c r="Q2" s="1295"/>
      <c r="R2" s="1295"/>
      <c r="S2" s="1295"/>
      <c r="T2" s="1295"/>
      <c r="U2" s="1008"/>
    </row>
    <row r="3" spans="1:23" ht="21.6" customHeight="1" thickBot="1" x14ac:dyDescent="0.35">
      <c r="A3" s="1009"/>
      <c r="B3" s="1009"/>
      <c r="C3" s="1009"/>
      <c r="D3" s="1009"/>
      <c r="E3" s="1009"/>
      <c r="F3" s="1009"/>
      <c r="G3" s="1009"/>
      <c r="H3" s="1303" t="s">
        <v>1122</v>
      </c>
      <c r="I3" s="1303"/>
      <c r="J3" s="1303"/>
      <c r="K3" s="1303"/>
      <c r="L3" s="1303"/>
      <c r="M3" s="1303"/>
      <c r="N3" s="1303"/>
      <c r="O3" s="1303"/>
      <c r="P3" s="1303"/>
      <c r="Q3" s="1303"/>
      <c r="R3" s="1303"/>
      <c r="S3" s="1303"/>
      <c r="T3" s="1303"/>
      <c r="U3" s="1010"/>
    </row>
    <row r="4" spans="1:23" ht="21.75" thickBot="1" x14ac:dyDescent="0.4">
      <c r="A4" s="1010"/>
      <c r="B4" s="1009"/>
      <c r="C4" s="1009"/>
      <c r="D4" s="1009"/>
      <c r="E4" s="1009"/>
      <c r="F4" s="1009"/>
      <c r="G4" s="1009"/>
      <c r="H4" s="1304" t="s">
        <v>1142</v>
      </c>
      <c r="I4" s="1305"/>
      <c r="J4" s="1305"/>
      <c r="K4" s="1305"/>
      <c r="L4" s="1305"/>
      <c r="M4" s="1270"/>
      <c r="N4" s="1270"/>
      <c r="O4" s="1270"/>
      <c r="P4" s="1270"/>
      <c r="Q4" s="1270"/>
      <c r="R4" s="1270"/>
      <c r="S4" s="1270"/>
      <c r="T4" s="1271"/>
      <c r="U4" s="1011"/>
    </row>
    <row r="5" spans="1:23" s="1018" customFormat="1" ht="14.1" customHeight="1" x14ac:dyDescent="0.2">
      <c r="A5" s="1110"/>
      <c r="B5" s="1111"/>
      <c r="C5" s="1112"/>
      <c r="D5" s="1110"/>
      <c r="E5" s="1113"/>
      <c r="F5" s="1113"/>
      <c r="G5" s="1113"/>
      <c r="H5" s="1306" t="s">
        <v>315</v>
      </c>
      <c r="I5" s="1307"/>
      <c r="J5" s="1307"/>
      <c r="K5" s="1307"/>
      <c r="L5" s="1308"/>
      <c r="M5" s="1309" t="s">
        <v>316</v>
      </c>
      <c r="N5" s="1309"/>
      <c r="O5" s="1309"/>
      <c r="P5" s="1309"/>
      <c r="Q5" s="1309"/>
      <c r="R5" s="1309"/>
      <c r="S5" s="1309"/>
      <c r="T5" s="1115" t="s">
        <v>317</v>
      </c>
      <c r="U5" s="1116"/>
    </row>
    <row r="6" spans="1:23" s="1028" customFormat="1" ht="12.75" x14ac:dyDescent="0.2">
      <c r="A6" s="1117"/>
      <c r="C6" s="1118"/>
      <c r="D6" s="1119"/>
      <c r="E6" s="1120"/>
      <c r="F6" s="1121" t="s">
        <v>319</v>
      </c>
      <c r="G6" s="1121" t="s">
        <v>1277</v>
      </c>
      <c r="H6" s="1121" t="s">
        <v>1278</v>
      </c>
      <c r="I6" s="1116" t="s">
        <v>22</v>
      </c>
      <c r="J6" s="1116"/>
      <c r="K6" s="1116"/>
      <c r="L6" s="1122" t="s">
        <v>322</v>
      </c>
      <c r="M6" s="1116" t="s">
        <v>319</v>
      </c>
      <c r="N6" s="1121" t="s">
        <v>1277</v>
      </c>
      <c r="O6" s="1121" t="s">
        <v>1278</v>
      </c>
      <c r="P6" s="1116"/>
      <c r="Q6" s="1116"/>
      <c r="R6" s="1116"/>
      <c r="S6" s="1116" t="s">
        <v>322</v>
      </c>
      <c r="T6" s="1115" t="s">
        <v>324</v>
      </c>
      <c r="U6" s="1116"/>
    </row>
    <row r="7" spans="1:23" s="1028" customFormat="1" ht="42.75" customHeight="1" x14ac:dyDescent="0.2">
      <c r="A7" s="1123" t="s">
        <v>1198</v>
      </c>
      <c r="B7" s="1124" t="s">
        <v>651</v>
      </c>
      <c r="C7" s="1125" t="s">
        <v>1279</v>
      </c>
      <c r="D7" s="1126" t="s">
        <v>1200</v>
      </c>
      <c r="E7" s="1127" t="s">
        <v>974</v>
      </c>
      <c r="F7" s="1128" t="s">
        <v>328</v>
      </c>
      <c r="G7" s="1128" t="s">
        <v>328</v>
      </c>
      <c r="H7" s="1128" t="s">
        <v>328</v>
      </c>
      <c r="I7" s="1114"/>
      <c r="J7" s="1114" t="s">
        <v>333</v>
      </c>
      <c r="K7" s="1129" t="s">
        <v>1188</v>
      </c>
      <c r="L7" s="1130" t="s">
        <v>328</v>
      </c>
      <c r="M7" s="1114" t="s">
        <v>328</v>
      </c>
      <c r="N7" s="1128" t="s">
        <v>328</v>
      </c>
      <c r="O7" s="1128" t="s">
        <v>328</v>
      </c>
      <c r="P7" s="1114" t="s">
        <v>22</v>
      </c>
      <c r="Q7" s="1114" t="s">
        <v>333</v>
      </c>
      <c r="R7" s="1129" t="s">
        <v>1188</v>
      </c>
      <c r="S7" s="1114" t="s">
        <v>328</v>
      </c>
      <c r="T7" s="1131" t="s">
        <v>336</v>
      </c>
      <c r="U7" s="1116" t="s">
        <v>1280</v>
      </c>
    </row>
    <row r="8" spans="1:23" s="848" customFormat="1" ht="15" customHeight="1" x14ac:dyDescent="0.25">
      <c r="A8" s="1041">
        <v>1200000</v>
      </c>
      <c r="B8" s="1040" t="s">
        <v>30</v>
      </c>
      <c r="C8" s="920"/>
      <c r="D8" s="1041" t="s">
        <v>1202</v>
      </c>
      <c r="E8" s="1042" t="s">
        <v>1203</v>
      </c>
      <c r="F8" s="1043">
        <v>4379382.8</v>
      </c>
      <c r="G8" s="1043"/>
      <c r="H8" s="1043">
        <f>SUM(F8:G8)</f>
        <v>4379382.8</v>
      </c>
      <c r="I8" s="1043"/>
      <c r="J8" s="1043"/>
      <c r="K8" s="985"/>
      <c r="L8" s="985">
        <f>SUM(H8:K8)</f>
        <v>4379382.8</v>
      </c>
      <c r="M8" s="1045"/>
      <c r="N8" s="1045"/>
      <c r="O8" s="1043">
        <f>SUM(M8:N8)</f>
        <v>0</v>
      </c>
      <c r="P8" s="1045"/>
      <c r="Q8" s="1045"/>
      <c r="R8" s="1046"/>
      <c r="S8" s="992">
        <f t="shared" ref="S8:S53" si="0">SUM(M8:R8)</f>
        <v>0</v>
      </c>
      <c r="T8" s="1132">
        <f t="shared" ref="T8:T53" si="1">L8+S8</f>
        <v>4379382.8</v>
      </c>
      <c r="U8" s="1133">
        <v>1805</v>
      </c>
      <c r="V8" s="1134"/>
      <c r="W8" s="1135"/>
    </row>
    <row r="9" spans="1:23" s="848" customFormat="1" x14ac:dyDescent="0.25">
      <c r="A9" s="1041">
        <v>1210000</v>
      </c>
      <c r="B9" s="1040" t="s">
        <v>659</v>
      </c>
      <c r="C9" s="920"/>
      <c r="D9" s="1041" t="s">
        <v>1202</v>
      </c>
      <c r="E9" s="1042" t="s">
        <v>1203</v>
      </c>
      <c r="F9" s="1043">
        <v>17574425.210000001</v>
      </c>
      <c r="G9" s="1043"/>
      <c r="H9" s="1043">
        <f t="shared" ref="H9:H53" si="2">SUM(F9:G9)</f>
        <v>17574425.210000001</v>
      </c>
      <c r="I9" s="1043">
        <v>28019.235000000001</v>
      </c>
      <c r="J9" s="1043"/>
      <c r="K9" s="985"/>
      <c r="L9" s="985">
        <f t="shared" ref="L9:L53" si="3">SUM(H9:K9)</f>
        <v>17602444.445</v>
      </c>
      <c r="M9" s="1045">
        <v>-4856866.20081452</v>
      </c>
      <c r="N9" s="1045"/>
      <c r="O9" s="1043">
        <f t="shared" ref="O9:O53" si="4">SUM(M9:N9)</f>
        <v>-4856866.20081452</v>
      </c>
      <c r="P9" s="1045">
        <v>-762037.13497706305</v>
      </c>
      <c r="Q9" s="1045"/>
      <c r="R9" s="1043"/>
      <c r="S9" s="992">
        <f t="shared" si="0"/>
        <v>-10475769.536606103</v>
      </c>
      <c r="T9" s="1132">
        <f t="shared" si="1"/>
        <v>7126674.9083938971</v>
      </c>
      <c r="U9" s="1133">
        <v>1808</v>
      </c>
      <c r="V9" s="1134"/>
      <c r="W9" s="1135"/>
    </row>
    <row r="10" spans="1:23" s="848" customFormat="1" x14ac:dyDescent="0.25">
      <c r="A10" s="1041">
        <v>1220100</v>
      </c>
      <c r="B10" s="1040" t="s">
        <v>1204</v>
      </c>
      <c r="C10" s="920"/>
      <c r="D10" s="1041" t="s">
        <v>1206</v>
      </c>
      <c r="E10" s="1042" t="s">
        <v>1203</v>
      </c>
      <c r="F10" s="1043">
        <v>17592867.339999996</v>
      </c>
      <c r="G10" s="1043"/>
      <c r="H10" s="1043">
        <f t="shared" si="2"/>
        <v>17592867.339999996</v>
      </c>
      <c r="I10" s="1043">
        <v>122186.83</v>
      </c>
      <c r="J10" s="1043"/>
      <c r="K10" s="985"/>
      <c r="L10" s="985">
        <f t="shared" si="3"/>
        <v>17715054.169999994</v>
      </c>
      <c r="M10" s="1045">
        <v>-2814561.4267180902</v>
      </c>
      <c r="N10" s="1045"/>
      <c r="O10" s="1043">
        <f t="shared" si="4"/>
        <v>-2814561.4267180902</v>
      </c>
      <c r="P10" s="1045">
        <v>-449506.80916077399</v>
      </c>
      <c r="Q10" s="1045"/>
      <c r="R10" s="1043"/>
      <c r="S10" s="992">
        <f t="shared" si="0"/>
        <v>-6078629.662596954</v>
      </c>
      <c r="T10" s="1132">
        <f t="shared" si="1"/>
        <v>11636424.50740304</v>
      </c>
      <c r="U10" s="1133">
        <v>1815</v>
      </c>
      <c r="V10" s="1134"/>
      <c r="W10" s="1135"/>
    </row>
    <row r="11" spans="1:23" s="848" customFormat="1" x14ac:dyDescent="0.25">
      <c r="A11" s="1041">
        <v>1220200</v>
      </c>
      <c r="B11" s="1040" t="s">
        <v>1207</v>
      </c>
      <c r="C11" s="920"/>
      <c r="D11" s="1041" t="s">
        <v>1208</v>
      </c>
      <c r="E11" s="1042" t="s">
        <v>1203</v>
      </c>
      <c r="F11" s="1043">
        <v>4306881.7</v>
      </c>
      <c r="G11" s="1043"/>
      <c r="H11" s="1043">
        <f t="shared" si="2"/>
        <v>4306881.7</v>
      </c>
      <c r="I11" s="1043">
        <v>17512.29</v>
      </c>
      <c r="J11" s="1043"/>
      <c r="K11" s="985"/>
      <c r="L11" s="985">
        <f t="shared" si="3"/>
        <v>4324393.99</v>
      </c>
      <c r="M11" s="1045">
        <v>-533982.81639544398</v>
      </c>
      <c r="N11" s="1045"/>
      <c r="O11" s="1043">
        <f t="shared" si="4"/>
        <v>-533982.81639544398</v>
      </c>
      <c r="P11" s="1045">
        <v>-113560.921772556</v>
      </c>
      <c r="Q11" s="1045"/>
      <c r="R11" s="1043"/>
      <c r="S11" s="992">
        <f t="shared" si="0"/>
        <v>-1181526.5545634439</v>
      </c>
      <c r="T11" s="1132">
        <f t="shared" si="1"/>
        <v>3142867.4354365561</v>
      </c>
      <c r="U11" s="1133">
        <v>1820</v>
      </c>
      <c r="V11" s="1134"/>
      <c r="W11" s="1135"/>
    </row>
    <row r="12" spans="1:23" s="848" customFormat="1" x14ac:dyDescent="0.25">
      <c r="A12" s="1041">
        <v>1230101</v>
      </c>
      <c r="B12" s="1040" t="s">
        <v>1209</v>
      </c>
      <c r="C12" s="920"/>
      <c r="D12" s="1041" t="s">
        <v>1211</v>
      </c>
      <c r="E12" s="1042" t="s">
        <v>1203</v>
      </c>
      <c r="F12" s="1043">
        <v>26096164.669999998</v>
      </c>
      <c r="G12" s="1043"/>
      <c r="H12" s="1043">
        <f t="shared" si="2"/>
        <v>26096164.669999998</v>
      </c>
      <c r="I12" s="1043">
        <v>2178091.2000000002</v>
      </c>
      <c r="J12" s="1043"/>
      <c r="K12" s="985"/>
      <c r="L12" s="985">
        <f t="shared" si="3"/>
        <v>28274255.869999997</v>
      </c>
      <c r="M12" s="1045">
        <v>-3977652.7291924399</v>
      </c>
      <c r="N12" s="1045"/>
      <c r="O12" s="1043">
        <f t="shared" si="4"/>
        <v>-3977652.7291924399</v>
      </c>
      <c r="P12" s="1045">
        <v>-635024.46402914298</v>
      </c>
      <c r="Q12" s="1045"/>
      <c r="R12" s="1043"/>
      <c r="S12" s="992">
        <f t="shared" si="0"/>
        <v>-8590329.9224140234</v>
      </c>
      <c r="T12" s="1132">
        <f t="shared" si="1"/>
        <v>19683925.947585974</v>
      </c>
      <c r="U12" s="1133">
        <v>1830</v>
      </c>
      <c r="V12" s="1134"/>
      <c r="W12" s="1135"/>
    </row>
    <row r="13" spans="1:23" s="848" customFormat="1" x14ac:dyDescent="0.25">
      <c r="A13" s="1041">
        <v>1230102</v>
      </c>
      <c r="B13" s="1040" t="s">
        <v>1212</v>
      </c>
      <c r="C13" s="920"/>
      <c r="D13" s="1041" t="s">
        <v>1211</v>
      </c>
      <c r="E13" s="1042" t="s">
        <v>1203</v>
      </c>
      <c r="F13" s="1043">
        <v>17655730</v>
      </c>
      <c r="G13" s="1043"/>
      <c r="H13" s="1043">
        <f t="shared" si="2"/>
        <v>17655730</v>
      </c>
      <c r="I13" s="1043">
        <v>1184366.97</v>
      </c>
      <c r="J13" s="1043"/>
      <c r="K13" s="985"/>
      <c r="L13" s="985">
        <f t="shared" si="3"/>
        <v>18840096.969999999</v>
      </c>
      <c r="M13" s="1045">
        <v>-2533397.6250543902</v>
      </c>
      <c r="N13" s="1045"/>
      <c r="O13" s="1043">
        <f t="shared" si="4"/>
        <v>-2533397.6250543902</v>
      </c>
      <c r="P13" s="1045">
        <v>-372932.18538443098</v>
      </c>
      <c r="Q13" s="1045"/>
      <c r="R13" s="1043"/>
      <c r="S13" s="992">
        <f t="shared" si="0"/>
        <v>-5439727.4354932113</v>
      </c>
      <c r="T13" s="1132">
        <f t="shared" si="1"/>
        <v>13400369.534506787</v>
      </c>
      <c r="U13" s="1133">
        <v>1835</v>
      </c>
      <c r="V13" s="1134"/>
      <c r="W13" s="1135"/>
    </row>
    <row r="14" spans="1:23" s="848" customFormat="1" x14ac:dyDescent="0.25">
      <c r="A14" s="1041">
        <v>1230201</v>
      </c>
      <c r="B14" s="1040" t="s">
        <v>38</v>
      </c>
      <c r="C14" s="920"/>
      <c r="D14" s="1041" t="s">
        <v>1211</v>
      </c>
      <c r="E14" s="1042" t="s">
        <v>1203</v>
      </c>
      <c r="F14" s="1043">
        <v>47428846.109999999</v>
      </c>
      <c r="G14" s="1043"/>
      <c r="H14" s="1043">
        <f t="shared" si="2"/>
        <v>47428846.109999999</v>
      </c>
      <c r="I14" s="1043">
        <v>3093142.93</v>
      </c>
      <c r="J14" s="1043"/>
      <c r="K14" s="985"/>
      <c r="L14" s="985">
        <f t="shared" si="3"/>
        <v>50521989.039999999</v>
      </c>
      <c r="M14" s="1045">
        <v>-7427173.4632992698</v>
      </c>
      <c r="N14" s="1045"/>
      <c r="O14" s="1043">
        <f t="shared" si="4"/>
        <v>-7427173.4632992698</v>
      </c>
      <c r="P14" s="1045">
        <v>-1040562.96765934</v>
      </c>
      <c r="Q14" s="1045"/>
      <c r="R14" s="1043"/>
      <c r="S14" s="992">
        <f t="shared" si="0"/>
        <v>-15894909.894257879</v>
      </c>
      <c r="T14" s="1132">
        <f t="shared" si="1"/>
        <v>34627079.145742118</v>
      </c>
      <c r="U14" s="1133">
        <v>1840</v>
      </c>
      <c r="V14" s="1134"/>
      <c r="W14" s="1135"/>
    </row>
    <row r="15" spans="1:23" s="848" customFormat="1" x14ac:dyDescent="0.25">
      <c r="A15" s="1041">
        <v>1230202</v>
      </c>
      <c r="B15" s="1040" t="s">
        <v>1213</v>
      </c>
      <c r="C15" s="920"/>
      <c r="D15" s="1041" t="s">
        <v>1211</v>
      </c>
      <c r="E15" s="1042" t="s">
        <v>1203</v>
      </c>
      <c r="F15" s="1043">
        <v>40324196.879999995</v>
      </c>
      <c r="G15" s="1043"/>
      <c r="H15" s="1043">
        <f t="shared" si="2"/>
        <v>40324196.879999995</v>
      </c>
      <c r="I15" s="1043">
        <v>2035517.57</v>
      </c>
      <c r="J15" s="1043"/>
      <c r="K15" s="985"/>
      <c r="L15" s="985">
        <f t="shared" si="3"/>
        <v>42359714.449999996</v>
      </c>
      <c r="M15" s="1045">
        <v>-8785684.7555889301</v>
      </c>
      <c r="N15" s="1045"/>
      <c r="O15" s="1043">
        <f t="shared" si="4"/>
        <v>-8785684.7555889301</v>
      </c>
      <c r="P15" s="1045">
        <v>-1351830.8325118199</v>
      </c>
      <c r="Q15" s="1045"/>
      <c r="R15" s="1043"/>
      <c r="S15" s="992">
        <f t="shared" si="0"/>
        <v>-18923200.34368968</v>
      </c>
      <c r="T15" s="1132">
        <f t="shared" si="1"/>
        <v>23436514.106310315</v>
      </c>
      <c r="U15" s="1133">
        <v>1845</v>
      </c>
      <c r="V15" s="1134"/>
      <c r="W15" s="1135"/>
    </row>
    <row r="16" spans="1:23" s="848" customFormat="1" x14ac:dyDescent="0.25">
      <c r="A16" s="1041">
        <v>1230301</v>
      </c>
      <c r="B16" s="1040" t="s">
        <v>1214</v>
      </c>
      <c r="C16" s="920"/>
      <c r="D16" s="1041" t="s">
        <v>1211</v>
      </c>
      <c r="E16" s="1042" t="s">
        <v>1203</v>
      </c>
      <c r="F16" s="1043">
        <v>3459437.81</v>
      </c>
      <c r="G16" s="1043"/>
      <c r="H16" s="1043">
        <f t="shared" si="2"/>
        <v>3459437.81</v>
      </c>
      <c r="I16" s="1043">
        <v>281553.65999999997</v>
      </c>
      <c r="J16" s="1043"/>
      <c r="K16" s="985"/>
      <c r="L16" s="985">
        <f t="shared" si="3"/>
        <v>3740991.47</v>
      </c>
      <c r="M16" s="1045">
        <v>-757398.37999999989</v>
      </c>
      <c r="N16" s="1045"/>
      <c r="O16" s="1043">
        <f t="shared" si="4"/>
        <v>-757398.37999999989</v>
      </c>
      <c r="P16" s="1045">
        <v>-117432.82</v>
      </c>
      <c r="Q16" s="1045"/>
      <c r="R16" s="1043"/>
      <c r="S16" s="992">
        <f t="shared" si="0"/>
        <v>-1632229.5799999998</v>
      </c>
      <c r="T16" s="1132">
        <f t="shared" si="1"/>
        <v>2108761.8900000006</v>
      </c>
      <c r="U16" s="1133">
        <v>1850</v>
      </c>
      <c r="V16" s="1134"/>
      <c r="W16" s="1135"/>
    </row>
    <row r="17" spans="1:26" s="848" customFormat="1" x14ac:dyDescent="0.25">
      <c r="A17" s="1041">
        <v>1230302</v>
      </c>
      <c r="B17" s="1040" t="s">
        <v>1215</v>
      </c>
      <c r="C17" s="920"/>
      <c r="D17" s="1041" t="s">
        <v>1211</v>
      </c>
      <c r="E17" s="1042" t="s">
        <v>1203</v>
      </c>
      <c r="F17" s="1043">
        <v>15208751.279999999</v>
      </c>
      <c r="G17" s="1043"/>
      <c r="H17" s="1043">
        <f t="shared" si="2"/>
        <v>15208751.279999999</v>
      </c>
      <c r="I17" s="1043">
        <v>1197177.29</v>
      </c>
      <c r="J17" s="1043"/>
      <c r="K17" s="985"/>
      <c r="L17" s="985">
        <f t="shared" si="3"/>
        <v>16405928.57</v>
      </c>
      <c r="M17" s="1045">
        <v>-3180315.04</v>
      </c>
      <c r="N17" s="1045"/>
      <c r="O17" s="1043">
        <f t="shared" si="4"/>
        <v>-3180315.04</v>
      </c>
      <c r="P17" s="1045">
        <v>-481246.86</v>
      </c>
      <c r="Q17" s="1045"/>
      <c r="R17" s="1043"/>
      <c r="S17" s="992">
        <f t="shared" si="0"/>
        <v>-6841876.9400000004</v>
      </c>
      <c r="T17" s="1132">
        <f t="shared" si="1"/>
        <v>9564051.629999999</v>
      </c>
      <c r="U17" s="1133">
        <v>1850</v>
      </c>
      <c r="V17" s="1134"/>
      <c r="W17" s="1135"/>
    </row>
    <row r="18" spans="1:26" s="848" customFormat="1" x14ac:dyDescent="0.25">
      <c r="A18" s="1041">
        <v>1230401</v>
      </c>
      <c r="B18" s="1040" t="s">
        <v>1216</v>
      </c>
      <c r="C18" s="920"/>
      <c r="D18" s="1041" t="s">
        <v>1211</v>
      </c>
      <c r="E18" s="1042" t="s">
        <v>1203</v>
      </c>
      <c r="F18" s="1043">
        <v>713268.96</v>
      </c>
      <c r="G18" s="1043"/>
      <c r="H18" s="1043">
        <f t="shared" si="2"/>
        <v>713268.96</v>
      </c>
      <c r="I18" s="1043">
        <v>184898.57</v>
      </c>
      <c r="J18" s="1043"/>
      <c r="K18" s="985"/>
      <c r="L18" s="985">
        <f t="shared" si="3"/>
        <v>898167.53</v>
      </c>
      <c r="M18" s="1045">
        <v>-51155.330000000075</v>
      </c>
      <c r="N18" s="1045"/>
      <c r="O18" s="1043">
        <f t="shared" si="4"/>
        <v>-51155.330000000075</v>
      </c>
      <c r="P18" s="1045">
        <v>-13339.41</v>
      </c>
      <c r="Q18" s="1045"/>
      <c r="R18" s="1043"/>
      <c r="S18" s="992">
        <f t="shared" si="0"/>
        <v>-115650.07000000015</v>
      </c>
      <c r="T18" s="1132">
        <f t="shared" si="1"/>
        <v>782517.45999999985</v>
      </c>
      <c r="U18" s="1133">
        <v>1855</v>
      </c>
      <c r="V18" s="1134"/>
      <c r="W18" s="1135"/>
    </row>
    <row r="19" spans="1:26" s="848" customFormat="1" x14ac:dyDescent="0.25">
      <c r="A19" s="1041">
        <v>1230402</v>
      </c>
      <c r="B19" s="1040" t="s">
        <v>1218</v>
      </c>
      <c r="C19" s="920"/>
      <c r="D19" s="1041" t="s">
        <v>1211</v>
      </c>
      <c r="E19" s="1042" t="s">
        <v>1203</v>
      </c>
      <c r="F19" s="1043">
        <v>8242175.04</v>
      </c>
      <c r="G19" s="1043"/>
      <c r="H19" s="1043">
        <f t="shared" si="2"/>
        <v>8242175.04</v>
      </c>
      <c r="I19" s="1043">
        <v>456008.78000000009</v>
      </c>
      <c r="J19" s="1043"/>
      <c r="K19" s="985"/>
      <c r="L19" s="985">
        <f t="shared" si="3"/>
        <v>8698183.8200000003</v>
      </c>
      <c r="M19" s="1045">
        <v>-2188639.02</v>
      </c>
      <c r="N19" s="1045"/>
      <c r="O19" s="1043">
        <f t="shared" si="4"/>
        <v>-2188639.02</v>
      </c>
      <c r="P19" s="1045">
        <v>-340769.148361789</v>
      </c>
      <c r="Q19" s="1045"/>
      <c r="R19" s="1043"/>
      <c r="S19" s="992">
        <f t="shared" si="0"/>
        <v>-4718047.1883617891</v>
      </c>
      <c r="T19" s="1132">
        <f t="shared" si="1"/>
        <v>3980136.6316382112</v>
      </c>
      <c r="U19" s="1133">
        <v>1855</v>
      </c>
      <c r="V19" s="1134"/>
      <c r="W19" s="1135"/>
      <c r="X19" s="1136"/>
      <c r="Z19" s="1136"/>
    </row>
    <row r="20" spans="1:26" s="848" customFormat="1" x14ac:dyDescent="0.25">
      <c r="A20" s="1041">
        <v>1030400</v>
      </c>
      <c r="B20" s="1040" t="s">
        <v>1219</v>
      </c>
      <c r="C20" s="920"/>
      <c r="D20" s="1041" t="s">
        <v>1211</v>
      </c>
      <c r="E20" s="1042" t="s">
        <v>1203</v>
      </c>
      <c r="F20" s="1043">
        <v>8920522.9600000009</v>
      </c>
      <c r="G20" s="1043"/>
      <c r="H20" s="1043">
        <f t="shared" si="2"/>
        <v>8920522.9600000009</v>
      </c>
      <c r="I20" s="1043">
        <v>495476.45000000007</v>
      </c>
      <c r="J20" s="1043"/>
      <c r="K20" s="985"/>
      <c r="L20" s="985">
        <f t="shared" si="3"/>
        <v>9415999.4100000001</v>
      </c>
      <c r="M20" s="1045">
        <v>-3643033.9826127766</v>
      </c>
      <c r="N20" s="1045"/>
      <c r="O20" s="1043">
        <f t="shared" si="4"/>
        <v>-3643033.9826127766</v>
      </c>
      <c r="P20" s="1045">
        <v>-266122.25</v>
      </c>
      <c r="Q20" s="1045"/>
      <c r="R20" s="1043"/>
      <c r="S20" s="992">
        <f t="shared" si="0"/>
        <v>-7552190.2152255531</v>
      </c>
      <c r="T20" s="1132">
        <f t="shared" si="1"/>
        <v>1863809.194774447</v>
      </c>
      <c r="U20" s="1133">
        <v>1860</v>
      </c>
      <c r="V20" s="1134"/>
      <c r="W20" s="1135"/>
    </row>
    <row r="21" spans="1:26" s="848" customFormat="1" x14ac:dyDescent="0.25">
      <c r="A21" s="1041">
        <v>1030401</v>
      </c>
      <c r="B21" s="1040" t="s">
        <v>1220</v>
      </c>
      <c r="C21" s="920"/>
      <c r="D21" s="1041" t="s">
        <v>1211</v>
      </c>
      <c r="E21" s="1042" t="s">
        <v>1203</v>
      </c>
      <c r="F21" s="1043">
        <v>7704900.5999999996</v>
      </c>
      <c r="G21" s="1043"/>
      <c r="H21" s="1043">
        <f t="shared" si="2"/>
        <v>7704900.5999999996</v>
      </c>
      <c r="I21" s="1043"/>
      <c r="J21" s="1043"/>
      <c r="K21" s="985"/>
      <c r="L21" s="985">
        <f t="shared" si="3"/>
        <v>7704900.5999999996</v>
      </c>
      <c r="M21" s="1045">
        <v>-2803820.60293114</v>
      </c>
      <c r="N21" s="1045"/>
      <c r="O21" s="1043">
        <f t="shared" si="4"/>
        <v>-2803820.60293114</v>
      </c>
      <c r="P21" s="1045">
        <v>-670011.27</v>
      </c>
      <c r="Q21" s="1045"/>
      <c r="R21" s="1043"/>
      <c r="S21" s="992">
        <f t="shared" si="0"/>
        <v>-6277652.4758622795</v>
      </c>
      <c r="T21" s="1132">
        <f t="shared" si="1"/>
        <v>1427248.1241377201</v>
      </c>
      <c r="U21" s="1133">
        <v>1860</v>
      </c>
      <c r="V21" s="1134"/>
      <c r="W21" s="1135"/>
    </row>
    <row r="22" spans="1:26" s="848" customFormat="1" x14ac:dyDescent="0.25">
      <c r="A22" s="1041">
        <v>1030402</v>
      </c>
      <c r="B22" s="1040" t="s">
        <v>1221</v>
      </c>
      <c r="C22" s="920"/>
      <c r="D22" s="1041" t="s">
        <v>1211</v>
      </c>
      <c r="E22" s="1042" t="s">
        <v>1203</v>
      </c>
      <c r="F22" s="1043">
        <v>417635.02</v>
      </c>
      <c r="G22" s="1043"/>
      <c r="H22" s="1043">
        <f t="shared" si="2"/>
        <v>417635.02</v>
      </c>
      <c r="I22" s="1043"/>
      <c r="J22" s="1043"/>
      <c r="K22" s="985"/>
      <c r="L22" s="985">
        <f t="shared" si="3"/>
        <v>417635.02</v>
      </c>
      <c r="M22" s="1045">
        <v>-170557.10489300353</v>
      </c>
      <c r="N22" s="1045"/>
      <c r="O22" s="1043">
        <f t="shared" si="4"/>
        <v>-170557.10489300353</v>
      </c>
      <c r="P22" s="1045">
        <v>-71862.701675308228</v>
      </c>
      <c r="Q22" s="1045"/>
      <c r="R22" s="1043"/>
      <c r="S22" s="992">
        <f t="shared" si="0"/>
        <v>-412976.91146131529</v>
      </c>
      <c r="T22" s="1132">
        <f t="shared" si="1"/>
        <v>4658.1085386847262</v>
      </c>
      <c r="U22" s="1133">
        <v>1860</v>
      </c>
      <c r="V22" s="1134"/>
      <c r="W22" s="1135"/>
    </row>
    <row r="23" spans="1:26" s="848" customFormat="1" x14ac:dyDescent="0.25">
      <c r="A23" s="1041">
        <v>1030403</v>
      </c>
      <c r="B23" s="1040" t="s">
        <v>1222</v>
      </c>
      <c r="C23" s="920"/>
      <c r="D23" s="1041" t="s">
        <v>1211</v>
      </c>
      <c r="E23" s="1042" t="s">
        <v>1203</v>
      </c>
      <c r="F23" s="1043">
        <v>579379.48</v>
      </c>
      <c r="G23" s="1043"/>
      <c r="H23" s="1043">
        <f t="shared" si="2"/>
        <v>579379.48</v>
      </c>
      <c r="I23" s="1043"/>
      <c r="J23" s="1043"/>
      <c r="K23" s="985"/>
      <c r="L23" s="985">
        <f t="shared" si="3"/>
        <v>579379.48</v>
      </c>
      <c r="M23" s="1045">
        <v>-579379.48</v>
      </c>
      <c r="N23" s="1045"/>
      <c r="O23" s="1043">
        <f t="shared" si="4"/>
        <v>-579379.48</v>
      </c>
      <c r="P23" s="1045"/>
      <c r="Q23" s="1045"/>
      <c r="R23" s="1043"/>
      <c r="S23" s="992">
        <f t="shared" si="0"/>
        <v>-1158758.96</v>
      </c>
      <c r="T23" s="1132">
        <f t="shared" si="1"/>
        <v>-579379.48</v>
      </c>
      <c r="U23" s="1133">
        <v>1860</v>
      </c>
      <c r="V23" s="1134"/>
      <c r="W23" s="1135"/>
    </row>
    <row r="24" spans="1:26" s="848" customFormat="1" x14ac:dyDescent="0.25">
      <c r="A24" s="1041">
        <v>1030404</v>
      </c>
      <c r="B24" s="1040" t="s">
        <v>1223</v>
      </c>
      <c r="C24" s="920"/>
      <c r="D24" s="1041" t="s">
        <v>1211</v>
      </c>
      <c r="E24" s="1042" t="s">
        <v>1203</v>
      </c>
      <c r="F24" s="1043">
        <v>249856.68</v>
      </c>
      <c r="G24" s="1043"/>
      <c r="H24" s="1043">
        <f t="shared" si="2"/>
        <v>249856.68</v>
      </c>
      <c r="I24" s="1043"/>
      <c r="J24" s="1043"/>
      <c r="K24" s="985"/>
      <c r="L24" s="985">
        <f t="shared" si="3"/>
        <v>249856.68</v>
      </c>
      <c r="M24" s="1045">
        <v>-102038.45448348086</v>
      </c>
      <c r="N24" s="1045"/>
      <c r="O24" s="1043">
        <f t="shared" si="4"/>
        <v>-102038.45448348086</v>
      </c>
      <c r="P24" s="1045">
        <v>-42992.984775134399</v>
      </c>
      <c r="Q24" s="1045"/>
      <c r="R24" s="1043"/>
      <c r="S24" s="992">
        <f t="shared" si="0"/>
        <v>-247069.89374209612</v>
      </c>
      <c r="T24" s="1132">
        <f t="shared" si="1"/>
        <v>2786.7862579038774</v>
      </c>
      <c r="U24" s="1133">
        <v>1860</v>
      </c>
      <c r="V24" s="1134"/>
      <c r="W24" s="1135"/>
    </row>
    <row r="25" spans="1:26" s="848" customFormat="1" x14ac:dyDescent="0.25">
      <c r="A25" s="1041">
        <v>1030406</v>
      </c>
      <c r="B25" s="1040" t="s">
        <v>1224</v>
      </c>
      <c r="C25" s="920"/>
      <c r="D25" s="1041" t="s">
        <v>1211</v>
      </c>
      <c r="E25" s="1042" t="s">
        <v>1203</v>
      </c>
      <c r="F25" s="1043">
        <v>34344.879999999997</v>
      </c>
      <c r="G25" s="1043"/>
      <c r="H25" s="1043">
        <f t="shared" si="2"/>
        <v>34344.879999999997</v>
      </c>
      <c r="I25" s="1043"/>
      <c r="J25" s="1043"/>
      <c r="K25" s="985"/>
      <c r="L25" s="985">
        <f t="shared" si="3"/>
        <v>34344.879999999997</v>
      </c>
      <c r="M25" s="1045">
        <v>-14026.034743680306</v>
      </c>
      <c r="N25" s="1045"/>
      <c r="O25" s="1043">
        <f t="shared" si="4"/>
        <v>-14026.034743680306</v>
      </c>
      <c r="P25" s="1045">
        <v>-5909.7435495573627</v>
      </c>
      <c r="Q25" s="1045"/>
      <c r="R25" s="1043"/>
      <c r="S25" s="992">
        <f t="shared" si="0"/>
        <v>-33961.813036917971</v>
      </c>
      <c r="T25" s="1132">
        <f t="shared" si="1"/>
        <v>383.06696308202663</v>
      </c>
      <c r="U25" s="1133">
        <v>1860</v>
      </c>
      <c r="V25" s="1134"/>
      <c r="W25" s="1135"/>
    </row>
    <row r="26" spans="1:26" s="848" customFormat="1" x14ac:dyDescent="0.25">
      <c r="A26" s="1041">
        <v>1241401</v>
      </c>
      <c r="B26" s="1040" t="s">
        <v>1225</v>
      </c>
      <c r="C26" s="920"/>
      <c r="D26" s="1041" t="s">
        <v>1227</v>
      </c>
      <c r="E26" s="1042" t="s">
        <v>1203</v>
      </c>
      <c r="F26" s="1043">
        <v>0</v>
      </c>
      <c r="G26" s="1043">
        <v>1062451.27</v>
      </c>
      <c r="H26" s="1043">
        <f t="shared" si="2"/>
        <v>1062451.27</v>
      </c>
      <c r="I26" s="1043"/>
      <c r="J26" s="1043"/>
      <c r="K26" s="985"/>
      <c r="L26" s="985">
        <f t="shared" si="3"/>
        <v>1062451.27</v>
      </c>
      <c r="M26" s="1045"/>
      <c r="N26" s="1045">
        <v>-885676.2</v>
      </c>
      <c r="O26" s="1043">
        <f t="shared" si="4"/>
        <v>-885676.2</v>
      </c>
      <c r="P26" s="1045">
        <v>-11949.95875</v>
      </c>
      <c r="Q26" s="1045"/>
      <c r="R26" s="1043"/>
      <c r="S26" s="992">
        <f t="shared" si="0"/>
        <v>-1783302.3587499999</v>
      </c>
      <c r="T26" s="1132">
        <f t="shared" si="1"/>
        <v>-720851.08874999988</v>
      </c>
      <c r="U26" s="1133">
        <v>2075</v>
      </c>
      <c r="V26" s="1134"/>
      <c r="W26" s="1135"/>
    </row>
    <row r="27" spans="1:26" s="848" customFormat="1" x14ac:dyDescent="0.25">
      <c r="A27" s="1041">
        <v>1241402</v>
      </c>
      <c r="B27" s="1040" t="s">
        <v>1228</v>
      </c>
      <c r="C27" s="920"/>
      <c r="D27" s="1041" t="s">
        <v>1227</v>
      </c>
      <c r="E27" s="1042" t="s">
        <v>1203</v>
      </c>
      <c r="F27" s="1043">
        <v>0</v>
      </c>
      <c r="G27" s="1043">
        <v>272945.96999999997</v>
      </c>
      <c r="H27" s="1043">
        <f t="shared" si="2"/>
        <v>272945.96999999997</v>
      </c>
      <c r="I27" s="1043"/>
      <c r="J27" s="1043"/>
      <c r="K27" s="985"/>
      <c r="L27" s="985">
        <f t="shared" si="3"/>
        <v>272945.96999999997</v>
      </c>
      <c r="M27" s="1045"/>
      <c r="N27" s="1045">
        <v>-256174.96</v>
      </c>
      <c r="O27" s="1043">
        <f t="shared" si="4"/>
        <v>-256174.96</v>
      </c>
      <c r="P27" s="1045">
        <v>-6206.4468749999996</v>
      </c>
      <c r="Q27" s="1045"/>
      <c r="R27" s="1043"/>
      <c r="S27" s="992">
        <f t="shared" si="0"/>
        <v>-518556.36687500001</v>
      </c>
      <c r="T27" s="1132">
        <f t="shared" si="1"/>
        <v>-245610.39687500003</v>
      </c>
      <c r="U27" s="1133">
        <v>2075</v>
      </c>
      <c r="V27" s="1134"/>
      <c r="W27" s="1135"/>
    </row>
    <row r="28" spans="1:26" s="848" customFormat="1" x14ac:dyDescent="0.25">
      <c r="A28" s="1041">
        <v>1241403</v>
      </c>
      <c r="B28" s="1040" t="s">
        <v>1229</v>
      </c>
      <c r="C28" s="920"/>
      <c r="D28" s="1041" t="s">
        <v>1227</v>
      </c>
      <c r="E28" s="1042" t="s">
        <v>1203</v>
      </c>
      <c r="F28" s="1043">
        <v>0</v>
      </c>
      <c r="G28" s="1043">
        <v>1653833.7999999998</v>
      </c>
      <c r="H28" s="1043">
        <f t="shared" si="2"/>
        <v>1653833.7999999998</v>
      </c>
      <c r="I28" s="1043"/>
      <c r="J28" s="1043"/>
      <c r="K28" s="985"/>
      <c r="L28" s="985">
        <f t="shared" si="3"/>
        <v>1653833.7999999998</v>
      </c>
      <c r="M28" s="1045"/>
      <c r="N28" s="1045">
        <v>-1561765.96</v>
      </c>
      <c r="O28" s="1043">
        <f t="shared" si="4"/>
        <v>-1561765.96</v>
      </c>
      <c r="P28" s="1045">
        <v>-884.56375000000003</v>
      </c>
      <c r="Q28" s="1045"/>
      <c r="R28" s="1043"/>
      <c r="S28" s="992">
        <f t="shared" si="0"/>
        <v>-3124416.4837500001</v>
      </c>
      <c r="T28" s="1132">
        <f t="shared" si="1"/>
        <v>-1470582.6837500003</v>
      </c>
      <c r="U28" s="1133">
        <v>1815</v>
      </c>
      <c r="V28" s="1134"/>
      <c r="W28" s="1135"/>
    </row>
    <row r="29" spans="1:26" s="848" customFormat="1" x14ac:dyDescent="0.25">
      <c r="A29" s="1041">
        <v>1241404</v>
      </c>
      <c r="B29" s="1040" t="s">
        <v>1230</v>
      </c>
      <c r="C29" s="920"/>
      <c r="D29" s="1041" t="s">
        <v>1227</v>
      </c>
      <c r="E29" s="1042" t="s">
        <v>1203</v>
      </c>
      <c r="F29" s="1043">
        <v>0</v>
      </c>
      <c r="G29" s="1043">
        <v>206600.47999999998</v>
      </c>
      <c r="H29" s="1043">
        <f t="shared" si="2"/>
        <v>206600.47999999998</v>
      </c>
      <c r="I29" s="1043"/>
      <c r="J29" s="1043"/>
      <c r="K29" s="985"/>
      <c r="L29" s="985">
        <f t="shared" si="3"/>
        <v>206600.47999999998</v>
      </c>
      <c r="M29" s="1045"/>
      <c r="N29" s="1045">
        <v>-189832.65</v>
      </c>
      <c r="O29" s="1043">
        <f t="shared" si="4"/>
        <v>-189832.65</v>
      </c>
      <c r="P29" s="1045">
        <v>-1117.828125</v>
      </c>
      <c r="Q29" s="1045"/>
      <c r="R29" s="1043"/>
      <c r="S29" s="992">
        <f t="shared" si="0"/>
        <v>-380783.12812499999</v>
      </c>
      <c r="T29" s="1132">
        <f t="shared" si="1"/>
        <v>-174182.64812500001</v>
      </c>
      <c r="U29" s="1133">
        <v>2075</v>
      </c>
      <c r="V29" s="1134"/>
      <c r="W29" s="1135"/>
    </row>
    <row r="30" spans="1:26" s="848" customFormat="1" x14ac:dyDescent="0.25">
      <c r="A30" s="1041">
        <v>1241405</v>
      </c>
      <c r="B30" s="1040" t="s">
        <v>1231</v>
      </c>
      <c r="C30" s="920"/>
      <c r="D30" s="1041" t="s">
        <v>1227</v>
      </c>
      <c r="E30" s="1042" t="s">
        <v>1203</v>
      </c>
      <c r="F30" s="1043">
        <v>0</v>
      </c>
      <c r="G30" s="1043">
        <v>15161.77</v>
      </c>
      <c r="H30" s="1043">
        <f t="shared" si="2"/>
        <v>15161.77</v>
      </c>
      <c r="I30" s="1043"/>
      <c r="J30" s="1043"/>
      <c r="K30" s="985"/>
      <c r="L30" s="985">
        <f t="shared" si="3"/>
        <v>15161.77</v>
      </c>
      <c r="M30" s="1045"/>
      <c r="N30" s="1045">
        <v>-13963.33</v>
      </c>
      <c r="O30" s="1043">
        <f t="shared" si="4"/>
        <v>-13963.33</v>
      </c>
      <c r="P30" s="1045">
        <v>-79.879374999999996</v>
      </c>
      <c r="Q30" s="1045"/>
      <c r="R30" s="1043"/>
      <c r="S30" s="992">
        <f t="shared" si="0"/>
        <v>-28006.539375</v>
      </c>
      <c r="T30" s="1132">
        <f t="shared" si="1"/>
        <v>-12844.769375</v>
      </c>
      <c r="U30" s="1133">
        <v>1860</v>
      </c>
      <c r="V30" s="1134"/>
      <c r="W30" s="1135"/>
    </row>
    <row r="31" spans="1:26" s="848" customFormat="1" x14ac:dyDescent="0.25">
      <c r="A31" s="1041">
        <v>1241406</v>
      </c>
      <c r="B31" s="1040" t="s">
        <v>1232</v>
      </c>
      <c r="C31" s="920"/>
      <c r="D31" s="1041" t="s">
        <v>1234</v>
      </c>
      <c r="E31" s="1042" t="s">
        <v>1203</v>
      </c>
      <c r="F31" s="1043">
        <v>0</v>
      </c>
      <c r="G31" s="1043">
        <v>705428</v>
      </c>
      <c r="H31" s="1043">
        <f t="shared" si="2"/>
        <v>705428</v>
      </c>
      <c r="I31" s="1043"/>
      <c r="J31" s="1043"/>
      <c r="K31" s="985"/>
      <c r="L31" s="985">
        <f t="shared" si="3"/>
        <v>705428</v>
      </c>
      <c r="M31" s="1045"/>
      <c r="N31" s="1045">
        <v>-251414.25</v>
      </c>
      <c r="O31" s="1043">
        <f t="shared" si="4"/>
        <v>-251414.25</v>
      </c>
      <c r="P31" s="1045">
        <v>-17957.2925348725</v>
      </c>
      <c r="Q31" s="1045"/>
      <c r="R31" s="1043"/>
      <c r="S31" s="992">
        <f t="shared" si="0"/>
        <v>-520785.79253487248</v>
      </c>
      <c r="T31" s="1132">
        <f t="shared" si="1"/>
        <v>184642.20746512752</v>
      </c>
      <c r="U31" s="1133">
        <v>1960</v>
      </c>
      <c r="V31" s="1134"/>
      <c r="W31" s="1135"/>
    </row>
    <row r="32" spans="1:26" s="848" customFormat="1" x14ac:dyDescent="0.25">
      <c r="A32" s="1041">
        <v>1241200</v>
      </c>
      <c r="B32" s="1040" t="s">
        <v>1235</v>
      </c>
      <c r="C32" s="920"/>
      <c r="D32" s="1041" t="s">
        <v>1234</v>
      </c>
      <c r="E32" s="1042" t="s">
        <v>1203</v>
      </c>
      <c r="F32" s="1043">
        <v>50427.55</v>
      </c>
      <c r="G32" s="1043"/>
      <c r="H32" s="1043">
        <f t="shared" si="2"/>
        <v>50427.55</v>
      </c>
      <c r="I32" s="1043"/>
      <c r="J32" s="1043"/>
      <c r="K32" s="985"/>
      <c r="L32" s="985">
        <f t="shared" si="3"/>
        <v>50427.55</v>
      </c>
      <c r="M32" s="1045">
        <v>-12598.493700000001</v>
      </c>
      <c r="N32" s="1045"/>
      <c r="O32" s="1043">
        <f t="shared" si="4"/>
        <v>-12598.493700000001</v>
      </c>
      <c r="P32" s="1045">
        <v>-2924.7979</v>
      </c>
      <c r="Q32" s="1045"/>
      <c r="R32" s="1043"/>
      <c r="S32" s="992">
        <f t="shared" si="0"/>
        <v>-28121.785300000003</v>
      </c>
      <c r="T32" s="1132">
        <f t="shared" si="1"/>
        <v>22305.7647</v>
      </c>
      <c r="U32" s="1133">
        <v>1960</v>
      </c>
      <c r="V32" s="1134"/>
      <c r="W32" s="1135"/>
    </row>
    <row r="33" spans="1:23" s="848" customFormat="1" x14ac:dyDescent="0.25">
      <c r="A33" s="1041">
        <v>1241407</v>
      </c>
      <c r="B33" s="1040" t="s">
        <v>1236</v>
      </c>
      <c r="C33" s="920"/>
      <c r="D33" s="1041" t="s">
        <v>1237</v>
      </c>
      <c r="E33" s="1042" t="s">
        <v>1203</v>
      </c>
      <c r="F33" s="1043">
        <v>0</v>
      </c>
      <c r="G33" s="1043">
        <v>6990.89</v>
      </c>
      <c r="H33" s="1043">
        <f t="shared" si="2"/>
        <v>6990.89</v>
      </c>
      <c r="I33" s="1043"/>
      <c r="J33" s="1043"/>
      <c r="K33" s="985"/>
      <c r="L33" s="985">
        <f t="shared" si="3"/>
        <v>6990.89</v>
      </c>
      <c r="M33" s="1045"/>
      <c r="N33" s="1045">
        <v>-2330.34</v>
      </c>
      <c r="O33" s="1043">
        <f t="shared" si="4"/>
        <v>-2330.34</v>
      </c>
      <c r="P33" s="1045">
        <v>-233.02952380952399</v>
      </c>
      <c r="Q33" s="1045"/>
      <c r="R33" s="1043"/>
      <c r="S33" s="992">
        <f t="shared" si="0"/>
        <v>-4893.7095238095244</v>
      </c>
      <c r="T33" s="1132">
        <f t="shared" si="1"/>
        <v>2097.1804761904759</v>
      </c>
      <c r="U33" s="1133">
        <v>1960</v>
      </c>
      <c r="V33" s="1134"/>
      <c r="W33" s="1135"/>
    </row>
    <row r="34" spans="1:23" s="848" customFormat="1" x14ac:dyDescent="0.25">
      <c r="A34" s="1041">
        <v>1240100</v>
      </c>
      <c r="B34" s="1040" t="s">
        <v>865</v>
      </c>
      <c r="C34" s="920"/>
      <c r="D34" s="1041" t="s">
        <v>1238</v>
      </c>
      <c r="E34" s="1042" t="s">
        <v>1203</v>
      </c>
      <c r="F34" s="1043">
        <v>879168.83000000007</v>
      </c>
      <c r="G34" s="1043"/>
      <c r="H34" s="1043">
        <f t="shared" si="2"/>
        <v>879168.83000000007</v>
      </c>
      <c r="I34" s="1043">
        <v>1920.44</v>
      </c>
      <c r="J34" s="1043"/>
      <c r="K34" s="985"/>
      <c r="L34" s="985">
        <f t="shared" si="3"/>
        <v>881089.27</v>
      </c>
      <c r="M34" s="1045">
        <v>-663297.43569285702</v>
      </c>
      <c r="N34" s="1045"/>
      <c r="O34" s="1043">
        <f t="shared" si="4"/>
        <v>-663297.43569285702</v>
      </c>
      <c r="P34" s="1045">
        <v>-45107.067130952397</v>
      </c>
      <c r="Q34" s="1045"/>
      <c r="R34" s="1043"/>
      <c r="S34" s="992">
        <f t="shared" si="0"/>
        <v>-1371701.9385166664</v>
      </c>
      <c r="T34" s="1132">
        <f t="shared" si="1"/>
        <v>-490612.6685166664</v>
      </c>
      <c r="U34" s="1133">
        <v>1915</v>
      </c>
      <c r="V34" s="1134"/>
      <c r="W34" s="1135"/>
    </row>
    <row r="35" spans="1:23" s="848" customFormat="1" x14ac:dyDescent="0.25">
      <c r="A35" s="1041">
        <v>1240201</v>
      </c>
      <c r="B35" s="1040" t="s">
        <v>47</v>
      </c>
      <c r="C35" s="920"/>
      <c r="D35" s="1041" t="s">
        <v>1238</v>
      </c>
      <c r="E35" s="1042" t="s">
        <v>1203</v>
      </c>
      <c r="F35" s="1043">
        <v>3626379.5700000008</v>
      </c>
      <c r="G35" s="1043"/>
      <c r="H35" s="1043">
        <f t="shared" si="2"/>
        <v>3626379.5700000008</v>
      </c>
      <c r="I35" s="1043">
        <v>134245.22</v>
      </c>
      <c r="J35" s="1043"/>
      <c r="K35" s="985"/>
      <c r="L35" s="985">
        <f t="shared" si="3"/>
        <v>3760624.790000001</v>
      </c>
      <c r="M35" s="1045">
        <v>-2593230.5646666698</v>
      </c>
      <c r="N35" s="1045"/>
      <c r="O35" s="1043">
        <f t="shared" si="4"/>
        <v>-2593230.5646666698</v>
      </c>
      <c r="P35" s="1045">
        <v>-391106.02100000001</v>
      </c>
      <c r="Q35" s="1045"/>
      <c r="R35" s="1043"/>
      <c r="S35" s="992">
        <f t="shared" si="0"/>
        <v>-5577567.1503333393</v>
      </c>
      <c r="T35" s="1132">
        <f t="shared" si="1"/>
        <v>-1816942.3603333384</v>
      </c>
      <c r="U35" s="1133">
        <v>1920</v>
      </c>
      <c r="V35" s="1134"/>
      <c r="W35" s="1135"/>
    </row>
    <row r="36" spans="1:23" s="848" customFormat="1" x14ac:dyDescent="0.25">
      <c r="A36" s="1041">
        <v>1240301</v>
      </c>
      <c r="B36" s="1040" t="s">
        <v>1240</v>
      </c>
      <c r="C36" s="920"/>
      <c r="D36" s="1041" t="s">
        <v>1238</v>
      </c>
      <c r="E36" s="1042" t="s">
        <v>1203</v>
      </c>
      <c r="F36" s="1043">
        <v>3458311.03</v>
      </c>
      <c r="G36" s="1043"/>
      <c r="H36" s="1043">
        <f t="shared" si="2"/>
        <v>3458311.03</v>
      </c>
      <c r="I36" s="1043">
        <v>357170.8</v>
      </c>
      <c r="J36" s="1043"/>
      <c r="K36" s="985"/>
      <c r="L36" s="985">
        <f t="shared" si="3"/>
        <v>3815481.8299999996</v>
      </c>
      <c r="M36" s="1045">
        <v>-1876017.4234166699</v>
      </c>
      <c r="N36" s="1045"/>
      <c r="O36" s="1043">
        <f t="shared" si="4"/>
        <v>-1876017.4234166699</v>
      </c>
      <c r="P36" s="1045">
        <v>-349942.56108333298</v>
      </c>
      <c r="Q36" s="1045"/>
      <c r="R36" s="1043"/>
      <c r="S36" s="992">
        <f t="shared" si="0"/>
        <v>-4101977.407916673</v>
      </c>
      <c r="T36" s="1132">
        <f t="shared" si="1"/>
        <v>-286495.57791667338</v>
      </c>
      <c r="U36" s="1133">
        <v>1930</v>
      </c>
      <c r="V36" s="1134"/>
      <c r="W36" s="1135"/>
    </row>
    <row r="37" spans="1:23" s="848" customFormat="1" x14ac:dyDescent="0.25">
      <c r="A37" s="1041">
        <v>1240302</v>
      </c>
      <c r="B37" s="1040" t="s">
        <v>1241</v>
      </c>
      <c r="C37" s="920"/>
      <c r="D37" s="1041" t="s">
        <v>1238</v>
      </c>
      <c r="E37" s="1042" t="s">
        <v>1203</v>
      </c>
      <c r="F37" s="1043">
        <v>716115.92</v>
      </c>
      <c r="G37" s="1043"/>
      <c r="H37" s="1043">
        <f t="shared" si="2"/>
        <v>716115.92</v>
      </c>
      <c r="I37" s="1043">
        <v>113181.57</v>
      </c>
      <c r="J37" s="1043">
        <v>-54371.68</v>
      </c>
      <c r="K37" s="985"/>
      <c r="L37" s="985">
        <f t="shared" si="3"/>
        <v>774925.80999999994</v>
      </c>
      <c r="M37" s="1045">
        <v>-448229.86</v>
      </c>
      <c r="N37" s="1045"/>
      <c r="O37" s="1043">
        <f t="shared" si="4"/>
        <v>-448229.86</v>
      </c>
      <c r="P37" s="1045">
        <v>-115673.84299999999</v>
      </c>
      <c r="Q37" s="1045">
        <v>54371.68</v>
      </c>
      <c r="R37" s="1043"/>
      <c r="S37" s="992">
        <f t="shared" si="0"/>
        <v>-957761.88299999991</v>
      </c>
      <c r="T37" s="1132">
        <f t="shared" si="1"/>
        <v>-182836.07299999997</v>
      </c>
      <c r="U37" s="1133">
        <v>1930</v>
      </c>
      <c r="V37" s="1134"/>
      <c r="W37" s="1135"/>
    </row>
    <row r="38" spans="1:23" s="848" customFormat="1" x14ac:dyDescent="0.25">
      <c r="A38" s="1041">
        <v>1240400</v>
      </c>
      <c r="B38" s="1040" t="s">
        <v>49</v>
      </c>
      <c r="C38" s="920"/>
      <c r="D38" s="1041" t="s">
        <v>1238</v>
      </c>
      <c r="E38" s="1042" t="s">
        <v>1203</v>
      </c>
      <c r="F38" s="1043">
        <v>53.99</v>
      </c>
      <c r="G38" s="1043"/>
      <c r="H38" s="1043">
        <f t="shared" si="2"/>
        <v>53.99</v>
      </c>
      <c r="I38" s="1043"/>
      <c r="J38" s="1043"/>
      <c r="K38" s="985"/>
      <c r="L38" s="985">
        <f t="shared" si="3"/>
        <v>53.99</v>
      </c>
      <c r="M38" s="1045">
        <v>-53.51</v>
      </c>
      <c r="N38" s="1045"/>
      <c r="O38" s="1043">
        <f t="shared" si="4"/>
        <v>-53.51</v>
      </c>
      <c r="P38" s="1045"/>
      <c r="Q38" s="1045"/>
      <c r="R38" s="1043"/>
      <c r="S38" s="992">
        <f t="shared" si="0"/>
        <v>-107.02</v>
      </c>
      <c r="T38" s="1132">
        <f t="shared" si="1"/>
        <v>-53.029999999999994</v>
      </c>
      <c r="U38" s="1133">
        <v>1935</v>
      </c>
      <c r="V38" s="1134"/>
      <c r="W38" s="1135"/>
    </row>
    <row r="39" spans="1:23" s="848" customFormat="1" x14ac:dyDescent="0.25">
      <c r="A39" s="1041">
        <v>1240500</v>
      </c>
      <c r="B39" s="1040" t="s">
        <v>878</v>
      </c>
      <c r="C39" s="920"/>
      <c r="D39" s="1041" t="s">
        <v>1238</v>
      </c>
      <c r="E39" s="1042" t="s">
        <v>1203</v>
      </c>
      <c r="F39" s="1043">
        <v>1000139.45</v>
      </c>
      <c r="G39" s="1043"/>
      <c r="H39" s="1043">
        <f t="shared" si="2"/>
        <v>1000139.45</v>
      </c>
      <c r="I39" s="1043">
        <v>52395.18</v>
      </c>
      <c r="J39" s="1043"/>
      <c r="K39" s="985"/>
      <c r="L39" s="985">
        <f t="shared" si="3"/>
        <v>1052534.6299999999</v>
      </c>
      <c r="M39" s="1045">
        <v>-633787.46835714299</v>
      </c>
      <c r="N39" s="1045"/>
      <c r="O39" s="1043">
        <f t="shared" si="4"/>
        <v>-633787.46835714299</v>
      </c>
      <c r="P39" s="1045">
        <v>-67853.774007936503</v>
      </c>
      <c r="Q39" s="1045"/>
      <c r="R39" s="1043"/>
      <c r="S39" s="992">
        <f t="shared" si="0"/>
        <v>-1335428.7107222225</v>
      </c>
      <c r="T39" s="1132">
        <f t="shared" si="1"/>
        <v>-282894.08072222257</v>
      </c>
      <c r="U39" s="1133">
        <v>1940</v>
      </c>
      <c r="V39" s="1134"/>
      <c r="W39" s="1135"/>
    </row>
    <row r="40" spans="1:23" s="848" customFormat="1" x14ac:dyDescent="0.25">
      <c r="A40" s="1041">
        <v>1240600</v>
      </c>
      <c r="B40" s="1040" t="s">
        <v>880</v>
      </c>
      <c r="C40" s="920"/>
      <c r="D40" s="1041" t="s">
        <v>1238</v>
      </c>
      <c r="E40" s="1042" t="s">
        <v>1203</v>
      </c>
      <c r="F40" s="1043">
        <v>2974.39</v>
      </c>
      <c r="G40" s="1043"/>
      <c r="H40" s="1043">
        <f t="shared" si="2"/>
        <v>2974.39</v>
      </c>
      <c r="I40" s="1043"/>
      <c r="J40" s="1043"/>
      <c r="K40" s="985"/>
      <c r="L40" s="985">
        <f t="shared" si="3"/>
        <v>2974.39</v>
      </c>
      <c r="M40" s="1045">
        <v>-2974.2</v>
      </c>
      <c r="N40" s="1045"/>
      <c r="O40" s="1043">
        <f t="shared" si="4"/>
        <v>-2974.2</v>
      </c>
      <c r="P40" s="1045"/>
      <c r="Q40" s="1045"/>
      <c r="R40" s="1043"/>
      <c r="S40" s="992">
        <f t="shared" si="0"/>
        <v>-5948.4</v>
      </c>
      <c r="T40" s="1132">
        <f t="shared" si="1"/>
        <v>-2974.0099999999998</v>
      </c>
      <c r="U40" s="1133">
        <v>1945</v>
      </c>
      <c r="V40" s="1134"/>
      <c r="W40" s="1135"/>
    </row>
    <row r="41" spans="1:23" s="848" customFormat="1" x14ac:dyDescent="0.25">
      <c r="A41" s="1041">
        <v>1240700</v>
      </c>
      <c r="B41" s="1040" t="s">
        <v>1242</v>
      </c>
      <c r="C41" s="920"/>
      <c r="D41" s="1041" t="s">
        <v>1238</v>
      </c>
      <c r="E41" s="1042" t="s">
        <v>1203</v>
      </c>
      <c r="F41" s="1043">
        <v>136371.49</v>
      </c>
      <c r="G41" s="1043"/>
      <c r="H41" s="1043">
        <f t="shared" si="2"/>
        <v>136371.49</v>
      </c>
      <c r="I41" s="1043"/>
      <c r="J41" s="1043"/>
      <c r="K41" s="985"/>
      <c r="L41" s="985">
        <f t="shared" si="3"/>
        <v>136371.49</v>
      </c>
      <c r="M41" s="1045">
        <v>-85478.947652159593</v>
      </c>
      <c r="N41" s="1045"/>
      <c r="O41" s="1043">
        <f t="shared" si="4"/>
        <v>-85478.947652159593</v>
      </c>
      <c r="P41" s="1045">
        <v>-9862.4803729420892</v>
      </c>
      <c r="Q41" s="1045"/>
      <c r="R41" s="1043"/>
      <c r="S41" s="992">
        <f t="shared" si="0"/>
        <v>-180820.37567726127</v>
      </c>
      <c r="T41" s="1132">
        <f t="shared" si="1"/>
        <v>-44448.885677261278</v>
      </c>
      <c r="U41" s="1133">
        <v>1970</v>
      </c>
      <c r="V41" s="1134"/>
      <c r="W41" s="1135"/>
    </row>
    <row r="42" spans="1:23" s="848" customFormat="1" x14ac:dyDescent="0.25">
      <c r="A42" s="1041">
        <v>1240800</v>
      </c>
      <c r="B42" s="1040" t="s">
        <v>688</v>
      </c>
      <c r="C42" s="920"/>
      <c r="D42" s="1041" t="s">
        <v>1238</v>
      </c>
      <c r="E42" s="1042" t="s">
        <v>1203</v>
      </c>
      <c r="F42" s="1043">
        <v>214352.26000000015</v>
      </c>
      <c r="G42" s="1043"/>
      <c r="H42" s="1043">
        <f t="shared" si="2"/>
        <v>214352.26000000015</v>
      </c>
      <c r="I42" s="1043"/>
      <c r="J42" s="1043"/>
      <c r="K42" s="985"/>
      <c r="L42" s="985">
        <f t="shared" si="3"/>
        <v>214352.26000000015</v>
      </c>
      <c r="M42" s="1045">
        <v>-214352.43</v>
      </c>
      <c r="N42" s="1045"/>
      <c r="O42" s="1043">
        <f t="shared" si="4"/>
        <v>-214352.43</v>
      </c>
      <c r="P42" s="1045"/>
      <c r="Q42" s="1045"/>
      <c r="R42" s="1043"/>
      <c r="S42" s="992">
        <f t="shared" si="0"/>
        <v>-428704.86</v>
      </c>
      <c r="T42" s="1132">
        <f t="shared" si="1"/>
        <v>-214352.59999999983</v>
      </c>
      <c r="U42" s="1133">
        <v>1960</v>
      </c>
      <c r="V42" s="1134"/>
      <c r="W42" s="1135"/>
    </row>
    <row r="43" spans="1:23" s="848" customFormat="1" x14ac:dyDescent="0.25">
      <c r="A43" s="1041">
        <v>1240900</v>
      </c>
      <c r="B43" s="1040" t="s">
        <v>1243</v>
      </c>
      <c r="C43" s="920"/>
      <c r="D43" s="1041" t="s">
        <v>1245</v>
      </c>
      <c r="E43" s="1042" t="s">
        <v>1203</v>
      </c>
      <c r="F43" s="1043">
        <v>2890960.39</v>
      </c>
      <c r="G43" s="1043"/>
      <c r="H43" s="1043">
        <f t="shared" si="2"/>
        <v>2890960.39</v>
      </c>
      <c r="I43" s="1043">
        <v>431031.56999999995</v>
      </c>
      <c r="J43" s="1043"/>
      <c r="K43" s="985"/>
      <c r="L43" s="985">
        <f t="shared" si="3"/>
        <v>3321991.96</v>
      </c>
      <c r="M43" s="1045">
        <v>-1424968.7366666701</v>
      </c>
      <c r="N43" s="1045"/>
      <c r="O43" s="1043">
        <f t="shared" si="4"/>
        <v>-1424968.7366666701</v>
      </c>
      <c r="P43" s="1045">
        <v>-233664.607666667</v>
      </c>
      <c r="Q43" s="1045"/>
      <c r="R43" s="1043"/>
      <c r="S43" s="992">
        <f t="shared" si="0"/>
        <v>-3083602.0810000072</v>
      </c>
      <c r="T43" s="1132">
        <f t="shared" si="1"/>
        <v>238389.87899999274</v>
      </c>
      <c r="U43" s="1133">
        <v>1980</v>
      </c>
      <c r="V43" s="1134"/>
      <c r="W43" s="1135"/>
    </row>
    <row r="44" spans="1:23" s="848" customFormat="1" x14ac:dyDescent="0.25">
      <c r="A44" s="1041">
        <v>1241000</v>
      </c>
      <c r="B44" s="1040" t="s">
        <v>1246</v>
      </c>
      <c r="C44" s="920"/>
      <c r="D44" s="1041" t="s">
        <v>1238</v>
      </c>
      <c r="E44" s="1042" t="s">
        <v>1203</v>
      </c>
      <c r="F44" s="1043">
        <v>6157.08</v>
      </c>
      <c r="G44" s="1043"/>
      <c r="H44" s="1043">
        <f t="shared" si="2"/>
        <v>6157.08</v>
      </c>
      <c r="I44" s="1043"/>
      <c r="J44" s="1043"/>
      <c r="K44" s="985"/>
      <c r="L44" s="985">
        <f t="shared" si="3"/>
        <v>6157.08</v>
      </c>
      <c r="M44" s="1045">
        <v>-6157.08</v>
      </c>
      <c r="N44" s="1045"/>
      <c r="O44" s="1043">
        <f t="shared" si="4"/>
        <v>-6157.08</v>
      </c>
      <c r="P44" s="1045"/>
      <c r="Q44" s="1045"/>
      <c r="R44" s="1043"/>
      <c r="S44" s="992">
        <f t="shared" si="0"/>
        <v>-12314.16</v>
      </c>
      <c r="T44" s="1132">
        <f t="shared" si="1"/>
        <v>-6157.08</v>
      </c>
      <c r="U44" s="1133">
        <v>1985</v>
      </c>
      <c r="V44" s="1134"/>
      <c r="W44" s="1135"/>
    </row>
    <row r="45" spans="1:23" s="848" customFormat="1" x14ac:dyDescent="0.25">
      <c r="A45" s="1041">
        <v>1241100</v>
      </c>
      <c r="B45" s="1040" t="s">
        <v>1247</v>
      </c>
      <c r="C45" s="920"/>
      <c r="D45" s="1041" t="s">
        <v>1238</v>
      </c>
      <c r="E45" s="1042" t="s">
        <v>1203</v>
      </c>
      <c r="F45" s="1043">
        <v>398.14</v>
      </c>
      <c r="G45" s="1043"/>
      <c r="H45" s="1043">
        <f t="shared" si="2"/>
        <v>398.14</v>
      </c>
      <c r="I45" s="1043"/>
      <c r="J45" s="1043"/>
      <c r="K45" s="985"/>
      <c r="L45" s="985">
        <f t="shared" si="3"/>
        <v>398.14</v>
      </c>
      <c r="M45" s="1045">
        <v>-357.9</v>
      </c>
      <c r="N45" s="1045"/>
      <c r="O45" s="1043">
        <f t="shared" si="4"/>
        <v>-357.9</v>
      </c>
      <c r="P45" s="1045">
        <v>-40</v>
      </c>
      <c r="Q45" s="1045"/>
      <c r="R45" s="1043"/>
      <c r="S45" s="992">
        <f t="shared" si="0"/>
        <v>-755.8</v>
      </c>
      <c r="T45" s="1132">
        <f t="shared" si="1"/>
        <v>-357.65999999999997</v>
      </c>
      <c r="U45" s="1133">
        <v>1985</v>
      </c>
      <c r="V45" s="1134"/>
      <c r="W45" s="1135"/>
    </row>
    <row r="46" spans="1:23" s="848" customFormat="1" x14ac:dyDescent="0.25">
      <c r="A46" s="1041">
        <v>1100000</v>
      </c>
      <c r="B46" s="1040" t="s">
        <v>1248</v>
      </c>
      <c r="C46" s="920"/>
      <c r="D46" s="1041" t="s">
        <v>1249</v>
      </c>
      <c r="E46" s="1042" t="s">
        <v>1203</v>
      </c>
      <c r="F46" s="1043">
        <v>-25539471.899999999</v>
      </c>
      <c r="G46" s="1043"/>
      <c r="H46" s="1043">
        <f t="shared" si="2"/>
        <v>-25539471.899999999</v>
      </c>
      <c r="I46" s="1043"/>
      <c r="J46" s="1043"/>
      <c r="K46" s="985"/>
      <c r="L46" s="985">
        <f t="shared" si="3"/>
        <v>-25539471.899999999</v>
      </c>
      <c r="M46" s="1045">
        <v>5199862.5467927298</v>
      </c>
      <c r="N46" s="1045"/>
      <c r="O46" s="1043">
        <f t="shared" si="4"/>
        <v>5199862.5467927298</v>
      </c>
      <c r="P46" s="1045">
        <v>661296</v>
      </c>
      <c r="Q46" s="1045"/>
      <c r="R46" s="1043"/>
      <c r="S46" s="992">
        <f t="shared" si="0"/>
        <v>11061021.09358546</v>
      </c>
      <c r="T46" s="1132">
        <f t="shared" si="1"/>
        <v>-14478450.806414539</v>
      </c>
      <c r="U46" s="1133">
        <v>1995</v>
      </c>
      <c r="V46" s="1134"/>
      <c r="W46" s="1135"/>
    </row>
    <row r="47" spans="1:23" s="848" customFormat="1" x14ac:dyDescent="0.25">
      <c r="A47" s="1041">
        <v>1070000</v>
      </c>
      <c r="B47" s="1040" t="s">
        <v>1250</v>
      </c>
      <c r="C47" s="920"/>
      <c r="D47" s="1041" t="s">
        <v>1252</v>
      </c>
      <c r="E47" s="1042" t="s">
        <v>1203</v>
      </c>
      <c r="F47" s="1043">
        <v>416705</v>
      </c>
      <c r="G47" s="1043"/>
      <c r="H47" s="1043">
        <f t="shared" si="2"/>
        <v>416705</v>
      </c>
      <c r="I47" s="1043">
        <v>447705.26</v>
      </c>
      <c r="J47" s="1043">
        <v>-416705</v>
      </c>
      <c r="K47" s="985"/>
      <c r="L47" s="985">
        <f>SUM(H47:K47)</f>
        <v>447705.26</v>
      </c>
      <c r="M47" s="1045"/>
      <c r="N47" s="1045"/>
      <c r="O47" s="1043">
        <f t="shared" si="4"/>
        <v>0</v>
      </c>
      <c r="P47" s="1045"/>
      <c r="Q47" s="1045"/>
      <c r="R47" s="1043"/>
      <c r="S47" s="992">
        <f t="shared" si="0"/>
        <v>0</v>
      </c>
      <c r="T47" s="1132">
        <f t="shared" si="1"/>
        <v>447705.26</v>
      </c>
      <c r="U47" s="1133">
        <v>2055</v>
      </c>
      <c r="V47" s="1134"/>
      <c r="W47" s="1135"/>
    </row>
    <row r="48" spans="1:23" s="848" customFormat="1" x14ac:dyDescent="0.25">
      <c r="A48" s="1041">
        <v>1070100</v>
      </c>
      <c r="B48" s="1040" t="s">
        <v>1250</v>
      </c>
      <c r="C48" s="920"/>
      <c r="D48" s="1041" t="s">
        <v>1252</v>
      </c>
      <c r="E48" s="1042" t="s">
        <v>1203</v>
      </c>
      <c r="F48" s="1043">
        <v>31761.11</v>
      </c>
      <c r="G48" s="1043"/>
      <c r="H48" s="1043">
        <f t="shared" si="2"/>
        <v>31761.11</v>
      </c>
      <c r="I48" s="1043"/>
      <c r="J48" s="1043">
        <v>-31761.11</v>
      </c>
      <c r="K48" s="985"/>
      <c r="L48" s="985">
        <f t="shared" si="3"/>
        <v>0</v>
      </c>
      <c r="M48" s="1045"/>
      <c r="N48" s="1045"/>
      <c r="O48" s="1043">
        <f t="shared" si="4"/>
        <v>0</v>
      </c>
      <c r="P48" s="1045"/>
      <c r="Q48" s="1045"/>
      <c r="R48" s="1043"/>
      <c r="S48" s="992">
        <f t="shared" si="0"/>
        <v>0</v>
      </c>
      <c r="T48" s="1132">
        <f t="shared" si="1"/>
        <v>0</v>
      </c>
      <c r="U48" s="1133">
        <v>2055</v>
      </c>
      <c r="V48" s="1134"/>
      <c r="W48" s="1135"/>
    </row>
    <row r="49" spans="1:23" s="848" customFormat="1" x14ac:dyDescent="0.25">
      <c r="A49" s="1041">
        <v>1070700</v>
      </c>
      <c r="B49" s="1040" t="s">
        <v>1253</v>
      </c>
      <c r="C49" s="920"/>
      <c r="D49" s="1041" t="s">
        <v>1253</v>
      </c>
      <c r="E49" s="1042" t="s">
        <v>1203</v>
      </c>
      <c r="F49" s="1043">
        <v>115757.80301809928</v>
      </c>
      <c r="G49" s="1043"/>
      <c r="H49" s="1043">
        <f t="shared" si="2"/>
        <v>115757.80301809928</v>
      </c>
      <c r="I49" s="1043">
        <v>121047.80208500453</v>
      </c>
      <c r="J49" s="1043">
        <v>-115757.803018099</v>
      </c>
      <c r="K49" s="985"/>
      <c r="L49" s="985">
        <f t="shared" si="3"/>
        <v>121047.80208500479</v>
      </c>
      <c r="M49" s="1045"/>
      <c r="N49" s="1045"/>
      <c r="O49" s="1043">
        <f t="shared" si="4"/>
        <v>0</v>
      </c>
      <c r="P49" s="1045"/>
      <c r="Q49" s="1045"/>
      <c r="R49" s="1043"/>
      <c r="S49" s="992">
        <f t="shared" si="0"/>
        <v>0</v>
      </c>
      <c r="T49" s="1132">
        <f t="shared" si="1"/>
        <v>121047.80208500479</v>
      </c>
      <c r="U49" s="1133">
        <v>2055</v>
      </c>
      <c r="V49" s="1134"/>
      <c r="W49" s="1135"/>
    </row>
    <row r="50" spans="1:23" s="848" customFormat="1" x14ac:dyDescent="0.25">
      <c r="A50" s="1041">
        <v>1250100</v>
      </c>
      <c r="B50" s="1040" t="s">
        <v>1254</v>
      </c>
      <c r="C50" s="920"/>
      <c r="D50" s="1041" t="s">
        <v>1254</v>
      </c>
      <c r="E50" s="1042" t="s">
        <v>1203</v>
      </c>
      <c r="F50" s="1043">
        <v>3381986.58</v>
      </c>
      <c r="G50" s="1043"/>
      <c r="H50" s="1043">
        <f t="shared" si="2"/>
        <v>3381986.58</v>
      </c>
      <c r="I50" s="1043">
        <v>12040980.49</v>
      </c>
      <c r="J50" s="1043">
        <v>-11497273.83</v>
      </c>
      <c r="K50" s="985"/>
      <c r="L50" s="985">
        <f t="shared" si="3"/>
        <v>3925693.24</v>
      </c>
      <c r="M50" s="1045"/>
      <c r="N50" s="1045"/>
      <c r="O50" s="1043">
        <f t="shared" si="4"/>
        <v>0</v>
      </c>
      <c r="P50" s="1045"/>
      <c r="Q50" s="1045"/>
      <c r="R50" s="1043"/>
      <c r="S50" s="992">
        <f t="shared" si="0"/>
        <v>0</v>
      </c>
      <c r="T50" s="1132">
        <f t="shared" si="1"/>
        <v>3925693.24</v>
      </c>
      <c r="U50" s="1133">
        <v>2055</v>
      </c>
      <c r="V50" s="1134"/>
      <c r="W50" s="1135"/>
    </row>
    <row r="51" spans="1:23" s="848" customFormat="1" x14ac:dyDescent="0.25">
      <c r="A51" s="1041">
        <v>1250100</v>
      </c>
      <c r="B51" s="1040" t="s">
        <v>1255</v>
      </c>
      <c r="C51" s="920"/>
      <c r="D51" s="1041" t="s">
        <v>1256</v>
      </c>
      <c r="E51" s="1042" t="s">
        <v>1203</v>
      </c>
      <c r="F51" s="1043">
        <v>368273.63</v>
      </c>
      <c r="G51" s="1043"/>
      <c r="H51" s="1043">
        <f t="shared" si="2"/>
        <v>368273.63</v>
      </c>
      <c r="I51" s="1043">
        <v>41102.18</v>
      </c>
      <c r="J51" s="1043"/>
      <c r="K51" s="985"/>
      <c r="L51" s="985">
        <f t="shared" si="3"/>
        <v>409375.81</v>
      </c>
      <c r="M51" s="1045"/>
      <c r="N51" s="1045"/>
      <c r="O51" s="1043">
        <f t="shared" si="4"/>
        <v>0</v>
      </c>
      <c r="P51" s="1045"/>
      <c r="Q51" s="1045"/>
      <c r="R51" s="1043"/>
      <c r="S51" s="992">
        <f t="shared" si="0"/>
        <v>0</v>
      </c>
      <c r="T51" s="1132">
        <f t="shared" si="1"/>
        <v>409375.81</v>
      </c>
      <c r="U51" s="1133">
        <v>2055</v>
      </c>
      <c r="V51" s="1134"/>
      <c r="W51" s="1135"/>
    </row>
    <row r="52" spans="1:23" s="848" customFormat="1" x14ac:dyDescent="0.25">
      <c r="A52" s="1041"/>
      <c r="B52" s="1040"/>
      <c r="C52" s="920"/>
      <c r="D52" s="1041"/>
      <c r="E52" s="1042"/>
      <c r="F52" s="1043"/>
      <c r="G52" s="1043"/>
      <c r="H52" s="1043">
        <f t="shared" si="2"/>
        <v>0</v>
      </c>
      <c r="I52" s="1043"/>
      <c r="J52" s="1043"/>
      <c r="K52" s="985"/>
      <c r="L52" s="985">
        <f t="shared" si="3"/>
        <v>0</v>
      </c>
      <c r="M52" s="1045"/>
      <c r="N52" s="1045"/>
      <c r="O52" s="1043">
        <f t="shared" si="4"/>
        <v>0</v>
      </c>
      <c r="P52" s="1045"/>
      <c r="Q52" s="1045"/>
      <c r="R52" s="1043"/>
      <c r="S52" s="992">
        <f t="shared" si="0"/>
        <v>0</v>
      </c>
      <c r="T52" s="1132">
        <f t="shared" si="1"/>
        <v>0</v>
      </c>
      <c r="U52" s="1133">
        <v>0</v>
      </c>
      <c r="V52" s="1134"/>
    </row>
    <row r="53" spans="1:23" s="848" customFormat="1" x14ac:dyDescent="0.25">
      <c r="A53" s="1041"/>
      <c r="B53" s="1040"/>
      <c r="C53" s="920"/>
      <c r="D53" s="1041"/>
      <c r="E53" s="1042"/>
      <c r="F53" s="1043"/>
      <c r="G53" s="1043"/>
      <c r="H53" s="1043">
        <f t="shared" si="2"/>
        <v>0</v>
      </c>
      <c r="I53" s="1043"/>
      <c r="J53" s="1043"/>
      <c r="K53" s="985"/>
      <c r="L53" s="985">
        <f t="shared" si="3"/>
        <v>0</v>
      </c>
      <c r="M53" s="1045"/>
      <c r="N53" s="1045"/>
      <c r="O53" s="1043">
        <f t="shared" si="4"/>
        <v>0</v>
      </c>
      <c r="P53" s="1045"/>
      <c r="Q53" s="1045"/>
      <c r="R53" s="1043"/>
      <c r="S53" s="992">
        <f t="shared" si="0"/>
        <v>0</v>
      </c>
      <c r="T53" s="1132">
        <f t="shared" si="1"/>
        <v>0</v>
      </c>
      <c r="U53" s="1133">
        <v>0</v>
      </c>
    </row>
    <row r="54" spans="1:23" s="57" customFormat="1" x14ac:dyDescent="0.25">
      <c r="A54" s="1137"/>
      <c r="B54" s="1138" t="s">
        <v>1257</v>
      </c>
      <c r="C54" s="1139"/>
      <c r="D54" s="1137"/>
      <c r="E54" s="1140"/>
      <c r="F54" s="1141">
        <f t="shared" ref="F54:T54" si="5">SUM(F8:F53)</f>
        <v>212645589.73301807</v>
      </c>
      <c r="G54" s="1141">
        <f t="shared" si="5"/>
        <v>3923412.18</v>
      </c>
      <c r="H54" s="1141">
        <f t="shared" si="5"/>
        <v>216569001.91301808</v>
      </c>
      <c r="I54" s="1141">
        <f t="shared" si="5"/>
        <v>25014732.287085004</v>
      </c>
      <c r="J54" s="1141">
        <f t="shared" si="5"/>
        <v>-12115869.4230181</v>
      </c>
      <c r="K54" s="1141">
        <f t="shared" si="5"/>
        <v>0</v>
      </c>
      <c r="L54" s="1141">
        <f t="shared" si="5"/>
        <v>229467864.77708501</v>
      </c>
      <c r="M54" s="1141">
        <f t="shared" si="5"/>
        <v>-47181323.950086601</v>
      </c>
      <c r="N54" s="1141">
        <f t="shared" si="5"/>
        <v>-3161157.69</v>
      </c>
      <c r="O54" s="1141">
        <f t="shared" si="5"/>
        <v>-50342481.640086599</v>
      </c>
      <c r="P54" s="1141">
        <f t="shared" si="5"/>
        <v>-7328450.6549524283</v>
      </c>
      <c r="Q54" s="1141">
        <f t="shared" si="5"/>
        <v>54371.68</v>
      </c>
      <c r="R54" s="1141">
        <f t="shared" si="5"/>
        <v>0</v>
      </c>
      <c r="S54" s="1141">
        <f t="shared" si="5"/>
        <v>-107959042.25512561</v>
      </c>
      <c r="T54" s="1141">
        <f t="shared" si="5"/>
        <v>121508822.52195935</v>
      </c>
      <c r="U54" s="1142">
        <v>171851304.16401711</v>
      </c>
      <c r="V54" s="1143">
        <f>+T54-U54</f>
        <v>-50342481.642057762</v>
      </c>
    </row>
    <row r="55" spans="1:23" s="57" customFormat="1" x14ac:dyDescent="0.25">
      <c r="A55" s="1063"/>
      <c r="B55" s="1062"/>
      <c r="C55" s="1063"/>
      <c r="D55" s="1063"/>
      <c r="E55" s="1062"/>
      <c r="F55" s="1043"/>
      <c r="G55" s="1043"/>
      <c r="H55" s="1043"/>
      <c r="I55" s="985"/>
      <c r="J55" s="985"/>
      <c r="K55" s="985"/>
      <c r="L55" s="985"/>
      <c r="M55" s="1045"/>
      <c r="N55" s="1144"/>
      <c r="O55" s="1144"/>
      <c r="P55" s="992"/>
      <c r="Q55" s="992"/>
      <c r="R55" s="985"/>
      <c r="S55" s="992"/>
      <c r="T55" s="1132"/>
      <c r="U55" s="1142"/>
    </row>
    <row r="56" spans="1:23" s="57" customFormat="1" x14ac:dyDescent="0.25">
      <c r="A56" s="1041">
        <v>1400000</v>
      </c>
      <c r="B56" s="1040" t="s">
        <v>1046</v>
      </c>
      <c r="C56" s="920"/>
      <c r="D56" s="1063" t="s">
        <v>1258</v>
      </c>
      <c r="E56" s="1042" t="s">
        <v>1203</v>
      </c>
      <c r="F56" s="1043">
        <v>1399822.8871074382</v>
      </c>
      <c r="G56" s="1043"/>
      <c r="H56" s="1043">
        <v>1399822.8871074382</v>
      </c>
      <c r="I56" s="985">
        <v>33477.565000000002</v>
      </c>
      <c r="J56" s="985"/>
      <c r="K56" s="985"/>
      <c r="L56" s="985">
        <f t="shared" ref="L56:L58" si="6">SUM(H56:K56)</f>
        <v>1433300.4521074381</v>
      </c>
      <c r="M56" s="1045">
        <v>-879464.16297520697</v>
      </c>
      <c r="N56" s="1144"/>
      <c r="O56" s="1043">
        <f t="shared" ref="O56" si="7">SUM(M56:N56)</f>
        <v>-879464.16297520697</v>
      </c>
      <c r="P56" s="992">
        <v>-202144.29</v>
      </c>
      <c r="Q56" s="992"/>
      <c r="R56" s="985"/>
      <c r="S56" s="992">
        <f>SUM(M56:R56)</f>
        <v>-1961072.615950414</v>
      </c>
      <c r="T56" s="1132">
        <f>L56+S56</f>
        <v>-527772.16384297586</v>
      </c>
      <c r="U56" s="1133">
        <v>1611</v>
      </c>
    </row>
    <row r="57" spans="1:23" s="57" customFormat="1" x14ac:dyDescent="0.25">
      <c r="A57" s="1041"/>
      <c r="B57" s="1040"/>
      <c r="C57" s="920"/>
      <c r="D57" s="1041"/>
      <c r="E57" s="1042"/>
      <c r="F57" s="1043"/>
      <c r="G57" s="1043"/>
      <c r="H57" s="1043"/>
      <c r="I57" s="985"/>
      <c r="J57" s="985"/>
      <c r="K57" s="985"/>
      <c r="L57" s="985">
        <f t="shared" si="6"/>
        <v>0</v>
      </c>
      <c r="M57" s="1045"/>
      <c r="N57" s="1144"/>
      <c r="O57" s="1144"/>
      <c r="P57" s="992"/>
      <c r="Q57" s="992"/>
      <c r="R57" s="985"/>
      <c r="S57" s="992">
        <f>SUM(M57:R57)</f>
        <v>0</v>
      </c>
      <c r="T57" s="1132">
        <f>L57+S57</f>
        <v>0</v>
      </c>
      <c r="U57" s="1145"/>
    </row>
    <row r="58" spans="1:23" s="57" customFormat="1" x14ac:dyDescent="0.25">
      <c r="A58" s="1041"/>
      <c r="B58" s="1040"/>
      <c r="C58" s="920"/>
      <c r="D58" s="1063"/>
      <c r="E58" s="1042"/>
      <c r="F58" s="1043"/>
      <c r="G58" s="1043"/>
      <c r="H58" s="1043"/>
      <c r="I58" s="985"/>
      <c r="J58" s="985"/>
      <c r="K58" s="985"/>
      <c r="L58" s="985">
        <f t="shared" si="6"/>
        <v>0</v>
      </c>
      <c r="M58" s="1045"/>
      <c r="N58" s="1144"/>
      <c r="O58" s="1144"/>
      <c r="P58" s="992"/>
      <c r="Q58" s="992"/>
      <c r="R58" s="985"/>
      <c r="S58" s="992">
        <f>SUM(M58:R58)</f>
        <v>0</v>
      </c>
      <c r="T58" s="1132">
        <f>L58+S58</f>
        <v>0</v>
      </c>
      <c r="U58" s="1145"/>
    </row>
    <row r="59" spans="1:23" s="57" customFormat="1" x14ac:dyDescent="0.25">
      <c r="A59" s="1146"/>
      <c r="B59" s="1138" t="s">
        <v>1259</v>
      </c>
      <c r="C59" s="1139"/>
      <c r="D59" s="1137"/>
      <c r="E59" s="1140"/>
      <c r="F59" s="1141">
        <f>SUM(F56:F58)</f>
        <v>1399822.8871074382</v>
      </c>
      <c r="G59" s="1141">
        <f>SUM(G56:G58)</f>
        <v>0</v>
      </c>
      <c r="H59" s="1141">
        <f>SUM(H56:H58)</f>
        <v>1399822.8871074382</v>
      </c>
      <c r="I59" s="1141">
        <f t="shared" ref="I59:T59" si="8">SUM(I56:I58)</f>
        <v>33477.565000000002</v>
      </c>
      <c r="J59" s="1141">
        <f t="shared" si="8"/>
        <v>0</v>
      </c>
      <c r="K59" s="1141">
        <f t="shared" si="8"/>
        <v>0</v>
      </c>
      <c r="L59" s="1141">
        <f t="shared" si="8"/>
        <v>1433300.4521074381</v>
      </c>
      <c r="M59" s="1141">
        <f t="shared" si="8"/>
        <v>-879464.16297520697</v>
      </c>
      <c r="N59" s="1141">
        <f t="shared" si="8"/>
        <v>0</v>
      </c>
      <c r="O59" s="1141">
        <f t="shared" si="8"/>
        <v>-879464.16297520697</v>
      </c>
      <c r="P59" s="1141">
        <f t="shared" si="8"/>
        <v>-202144.29</v>
      </c>
      <c r="Q59" s="1141">
        <f t="shared" si="8"/>
        <v>0</v>
      </c>
      <c r="R59" s="1141">
        <f t="shared" si="8"/>
        <v>0</v>
      </c>
      <c r="S59" s="1141">
        <f t="shared" si="8"/>
        <v>-1961072.615950414</v>
      </c>
      <c r="T59" s="1141">
        <f t="shared" si="8"/>
        <v>-527772.16384297586</v>
      </c>
      <c r="U59" s="1142"/>
    </row>
    <row r="60" spans="1:23" s="57" customFormat="1" x14ac:dyDescent="0.25">
      <c r="A60" s="1063"/>
      <c r="B60" s="1075"/>
      <c r="C60" s="1076"/>
      <c r="D60" s="1063"/>
      <c r="E60" s="1062"/>
      <c r="F60" s="1043"/>
      <c r="G60" s="1043"/>
      <c r="H60" s="1043"/>
      <c r="I60" s="985"/>
      <c r="J60" s="985"/>
      <c r="K60" s="985"/>
      <c r="L60" s="985"/>
      <c r="M60" s="1045"/>
      <c r="N60" s="1144"/>
      <c r="O60" s="1144"/>
      <c r="P60" s="992"/>
      <c r="Q60" s="992"/>
      <c r="R60" s="985"/>
      <c r="S60" s="992"/>
      <c r="T60" s="1132">
        <v>0</v>
      </c>
      <c r="U60" s="1142"/>
    </row>
    <row r="61" spans="1:23" s="57" customFormat="1" x14ac:dyDescent="0.25">
      <c r="A61" s="1041"/>
      <c r="B61" s="1040"/>
      <c r="C61" s="920"/>
      <c r="D61" s="1063"/>
      <c r="E61" s="1042"/>
      <c r="F61" s="1043">
        <v>0</v>
      </c>
      <c r="G61" s="1043">
        <v>0</v>
      </c>
      <c r="H61" s="1043">
        <v>0</v>
      </c>
      <c r="I61" s="1043"/>
      <c r="J61" s="1043">
        <v>0</v>
      </c>
      <c r="K61" s="1043">
        <v>0</v>
      </c>
      <c r="L61" s="985">
        <f t="shared" ref="L61:L62" si="9">SUM(H61:K61)</f>
        <v>0</v>
      </c>
      <c r="M61" s="1045">
        <v>0</v>
      </c>
      <c r="N61" s="1045"/>
      <c r="O61" s="1045"/>
      <c r="P61" s="1045"/>
      <c r="Q61" s="1045">
        <v>0</v>
      </c>
      <c r="R61" s="1043">
        <v>0</v>
      </c>
      <c r="S61" s="992">
        <f>SUM(M61:R61)</f>
        <v>0</v>
      </c>
      <c r="T61" s="1132">
        <f>L61+S61</f>
        <v>0</v>
      </c>
      <c r="U61" s="1145"/>
    </row>
    <row r="62" spans="1:23" x14ac:dyDescent="0.25">
      <c r="A62" s="1041"/>
      <c r="B62" s="1040"/>
      <c r="C62" s="920"/>
      <c r="D62" s="1063"/>
      <c r="E62" s="1042"/>
      <c r="F62" s="1043">
        <v>0</v>
      </c>
      <c r="G62" s="1043">
        <v>0</v>
      </c>
      <c r="H62" s="1043">
        <v>0</v>
      </c>
      <c r="I62" s="1043"/>
      <c r="J62" s="985">
        <v>0</v>
      </c>
      <c r="K62" s="985"/>
      <c r="L62" s="985">
        <f t="shared" si="9"/>
        <v>0</v>
      </c>
      <c r="M62" s="1045">
        <v>0</v>
      </c>
      <c r="N62" s="1045"/>
      <c r="O62" s="1045"/>
      <c r="P62" s="1045"/>
      <c r="Q62" s="992">
        <v>0</v>
      </c>
      <c r="R62" s="985"/>
      <c r="S62" s="992">
        <f>SUM(M62:R62)</f>
        <v>0</v>
      </c>
      <c r="T62" s="1132">
        <f>L62+S62</f>
        <v>0</v>
      </c>
      <c r="U62" s="1145"/>
    </row>
    <row r="63" spans="1:23" s="57" customFormat="1" x14ac:dyDescent="0.25">
      <c r="A63" s="1146"/>
      <c r="B63" s="1138" t="s">
        <v>1261</v>
      </c>
      <c r="C63" s="1139"/>
      <c r="D63" s="1137"/>
      <c r="E63" s="1140"/>
      <c r="F63" s="1141">
        <f>SUM(F61:F62)</f>
        <v>0</v>
      </c>
      <c r="G63" s="1141">
        <f>SUM(G61:G62)</f>
        <v>0</v>
      </c>
      <c r="H63" s="1141">
        <f>SUM(H61:H62)</f>
        <v>0</v>
      </c>
      <c r="I63" s="1141">
        <f>SUM(I61:I62)</f>
        <v>0</v>
      </c>
      <c r="J63" s="1141">
        <f t="shared" ref="J63:T63" si="10">SUM(J61:J62)</f>
        <v>0</v>
      </c>
      <c r="K63" s="1141">
        <f t="shared" si="10"/>
        <v>0</v>
      </c>
      <c r="L63" s="1141">
        <f t="shared" si="10"/>
        <v>0</v>
      </c>
      <c r="M63" s="1141">
        <f t="shared" si="10"/>
        <v>0</v>
      </c>
      <c r="N63" s="1141"/>
      <c r="O63" s="1141"/>
      <c r="P63" s="1141">
        <f t="shared" si="10"/>
        <v>0</v>
      </c>
      <c r="Q63" s="1141">
        <f t="shared" si="10"/>
        <v>0</v>
      </c>
      <c r="R63" s="1141">
        <f t="shared" si="10"/>
        <v>0</v>
      </c>
      <c r="S63" s="1141">
        <f t="shared" si="10"/>
        <v>0</v>
      </c>
      <c r="T63" s="1141">
        <f t="shared" si="10"/>
        <v>0</v>
      </c>
      <c r="U63" s="1142"/>
    </row>
    <row r="64" spans="1:23" s="57" customFormat="1" ht="25.35" customHeight="1" x14ac:dyDescent="0.25">
      <c r="A64" s="1063"/>
      <c r="B64" s="1075"/>
      <c r="C64" s="1076"/>
      <c r="D64" s="1063"/>
      <c r="E64" s="1062"/>
      <c r="F64" s="1043"/>
      <c r="G64" s="1043"/>
      <c r="H64" s="1043"/>
      <c r="I64" s="985"/>
      <c r="J64" s="985"/>
      <c r="K64" s="985"/>
      <c r="L64" s="985"/>
      <c r="M64" s="1045"/>
      <c r="N64" s="1144"/>
      <c r="O64" s="1144"/>
      <c r="P64" s="992"/>
      <c r="Q64" s="992"/>
      <c r="R64" s="985"/>
      <c r="S64" s="992"/>
      <c r="T64" s="1132">
        <v>0</v>
      </c>
      <c r="U64" s="1142"/>
    </row>
    <row r="65" spans="1:22" s="57" customFormat="1" x14ac:dyDescent="0.25">
      <c r="A65" s="1137"/>
      <c r="B65" s="1138" t="s">
        <v>1262</v>
      </c>
      <c r="C65" s="1139"/>
      <c r="D65" s="1137"/>
      <c r="E65" s="1140"/>
      <c r="F65" s="1141">
        <f>F54+F59+F63</f>
        <v>214045412.6201255</v>
      </c>
      <c r="G65" s="1141">
        <f>G54+G59+G63</f>
        <v>3923412.18</v>
      </c>
      <c r="H65" s="1141">
        <f>H54+H59+H63</f>
        <v>217968824.80012551</v>
      </c>
      <c r="I65" s="1141">
        <f t="shared" ref="I65:T65" si="11">I54+I59+I63</f>
        <v>25048209.852085005</v>
      </c>
      <c r="J65" s="1141">
        <f t="shared" si="11"/>
        <v>-12115869.4230181</v>
      </c>
      <c r="K65" s="1141">
        <f t="shared" si="11"/>
        <v>0</v>
      </c>
      <c r="L65" s="1141">
        <f t="shared" si="11"/>
        <v>230901165.22919244</v>
      </c>
      <c r="M65" s="1141">
        <f t="shared" si="11"/>
        <v>-48060788.113061808</v>
      </c>
      <c r="N65" s="1141"/>
      <c r="O65" s="1141"/>
      <c r="P65" s="1141">
        <f t="shared" si="11"/>
        <v>-7530594.9449524283</v>
      </c>
      <c r="Q65" s="1141">
        <f t="shared" si="11"/>
        <v>54371.68</v>
      </c>
      <c r="R65" s="1141">
        <f t="shared" si="11"/>
        <v>0</v>
      </c>
      <c r="S65" s="1141">
        <f t="shared" si="11"/>
        <v>-109920114.87107603</v>
      </c>
      <c r="T65" s="1141">
        <f t="shared" si="11"/>
        <v>120981050.35811637</v>
      </c>
      <c r="U65" s="1142">
        <v>172202996.16314936</v>
      </c>
      <c r="V65" s="1143">
        <f>+T65-U65</f>
        <v>-51221945.805032983</v>
      </c>
    </row>
    <row r="66" spans="1:22" s="848" customFormat="1" ht="18.75" x14ac:dyDescent="0.3">
      <c r="A66" s="1147"/>
      <c r="B66" s="1075"/>
      <c r="C66" s="1076"/>
      <c r="D66" s="1063"/>
      <c r="E66" s="1062"/>
      <c r="F66" s="1043"/>
      <c r="G66" s="1043"/>
      <c r="H66" s="1043"/>
      <c r="I66" s="985"/>
      <c r="J66" s="985"/>
      <c r="K66" s="985"/>
      <c r="L66" s="985"/>
      <c r="M66" s="1045"/>
      <c r="N66" s="1144"/>
      <c r="O66" s="1144"/>
      <c r="P66" s="992"/>
      <c r="Q66" s="992"/>
      <c r="R66" s="985"/>
      <c r="S66" s="992"/>
      <c r="T66" s="1132">
        <v>0</v>
      </c>
      <c r="U66" s="1142"/>
    </row>
    <row r="67" spans="1:22" x14ac:dyDescent="0.25">
      <c r="A67" s="1063">
        <v>3750101</v>
      </c>
      <c r="B67" s="1075" t="s">
        <v>36</v>
      </c>
      <c r="C67" s="1076"/>
      <c r="D67" s="1063" t="s">
        <v>84</v>
      </c>
      <c r="E67" s="1062" t="s">
        <v>1263</v>
      </c>
      <c r="F67" s="1043">
        <v>-1454718.07</v>
      </c>
      <c r="G67" s="1043"/>
      <c r="H67" s="1043">
        <v>-1454718.07</v>
      </c>
      <c r="I67" s="985">
        <v>-107601.28000000003</v>
      </c>
      <c r="J67" s="985"/>
      <c r="K67" s="985"/>
      <c r="L67" s="985">
        <f t="shared" ref="L67:L79" si="12">SUM(H67:K67)</f>
        <v>-1562319.35</v>
      </c>
      <c r="M67" s="1045">
        <v>135006.34</v>
      </c>
      <c r="N67" s="1144"/>
      <c r="O67" s="1043">
        <f t="shared" ref="O67:O79" si="13">SUM(M67:N67)</f>
        <v>135006.34</v>
      </c>
      <c r="P67" s="992">
        <v>31187.53</v>
      </c>
      <c r="Q67" s="992"/>
      <c r="R67" s="985"/>
      <c r="S67" s="992">
        <f t="shared" ref="S67:S79" si="14">SUM(M67:R67)</f>
        <v>301200.20999999996</v>
      </c>
      <c r="T67" s="1132">
        <f t="shared" ref="T67:T79" si="15">L67+S67</f>
        <v>-1261119.1400000001</v>
      </c>
      <c r="U67" s="1133">
        <v>2440</v>
      </c>
    </row>
    <row r="68" spans="1:22" x14ac:dyDescent="0.25">
      <c r="A68" s="1063">
        <v>3750102</v>
      </c>
      <c r="B68" s="1075" t="s">
        <v>666</v>
      </c>
      <c r="C68" s="1076"/>
      <c r="D68" s="1063" t="s">
        <v>84</v>
      </c>
      <c r="E68" s="1062" t="s">
        <v>1263</v>
      </c>
      <c r="F68" s="1043">
        <v>-658531.06000000006</v>
      </c>
      <c r="G68" s="1043"/>
      <c r="H68" s="1043">
        <v>-658531.06000000006</v>
      </c>
      <c r="I68" s="985">
        <v>-103353.92999999993</v>
      </c>
      <c r="J68" s="985"/>
      <c r="K68" s="985"/>
      <c r="L68" s="985">
        <f t="shared" si="12"/>
        <v>-761884.99</v>
      </c>
      <c r="M68" s="1045">
        <v>63501.77</v>
      </c>
      <c r="N68" s="1144"/>
      <c r="O68" s="1043">
        <f t="shared" si="13"/>
        <v>63501.77</v>
      </c>
      <c r="P68" s="992">
        <v>13705.650000000001</v>
      </c>
      <c r="Q68" s="992"/>
      <c r="R68" s="985"/>
      <c r="S68" s="992">
        <f t="shared" si="14"/>
        <v>140709.19</v>
      </c>
      <c r="T68" s="1132">
        <f t="shared" si="15"/>
        <v>-621175.80000000005</v>
      </c>
      <c r="U68" s="1133">
        <v>2440</v>
      </c>
    </row>
    <row r="69" spans="1:22" x14ac:dyDescent="0.25">
      <c r="A69" s="1063">
        <v>3750103</v>
      </c>
      <c r="B69" s="1075" t="s">
        <v>1264</v>
      </c>
      <c r="C69" s="1076"/>
      <c r="D69" s="1063" t="s">
        <v>84</v>
      </c>
      <c r="E69" s="1062" t="s">
        <v>1263</v>
      </c>
      <c r="F69" s="1043">
        <v>-11550482.07</v>
      </c>
      <c r="G69" s="1043"/>
      <c r="H69" s="1043">
        <v>-11550482.07</v>
      </c>
      <c r="I69" s="985">
        <v>-2536110.1199999992</v>
      </c>
      <c r="J69" s="985"/>
      <c r="K69" s="985"/>
      <c r="L69" s="985">
        <f t="shared" si="12"/>
        <v>-14086592.189999999</v>
      </c>
      <c r="M69" s="1045">
        <v>1287160.03</v>
      </c>
      <c r="N69" s="1144"/>
      <c r="O69" s="1043">
        <f t="shared" si="13"/>
        <v>1287160.03</v>
      </c>
      <c r="P69" s="992">
        <v>317220.08000000007</v>
      </c>
      <c r="Q69" s="992"/>
      <c r="R69" s="985"/>
      <c r="S69" s="992">
        <f t="shared" si="14"/>
        <v>2891540.14</v>
      </c>
      <c r="T69" s="1132">
        <f t="shared" si="15"/>
        <v>-11195052.049999999</v>
      </c>
      <c r="U69" s="1133">
        <v>2440</v>
      </c>
    </row>
    <row r="70" spans="1:22" x14ac:dyDescent="0.25">
      <c r="A70" s="1063">
        <v>3750104</v>
      </c>
      <c r="B70" s="1078" t="s">
        <v>1265</v>
      </c>
      <c r="C70" s="1076"/>
      <c r="D70" s="1063" t="s">
        <v>84</v>
      </c>
      <c r="E70" s="1062" t="s">
        <v>1263</v>
      </c>
      <c r="F70" s="1043">
        <v>-8798011.5299999993</v>
      </c>
      <c r="G70" s="1043"/>
      <c r="H70" s="1043">
        <v>-8798011.5299999993</v>
      </c>
      <c r="I70" s="985">
        <v>-1610074.6000000015</v>
      </c>
      <c r="J70" s="985"/>
      <c r="K70" s="985"/>
      <c r="L70" s="985">
        <f t="shared" si="12"/>
        <v>-10408086.130000001</v>
      </c>
      <c r="M70" s="1045">
        <v>1093201.42</v>
      </c>
      <c r="N70" s="1144"/>
      <c r="O70" s="1043">
        <f t="shared" si="13"/>
        <v>1093201.42</v>
      </c>
      <c r="P70" s="992">
        <v>284575.87000000011</v>
      </c>
      <c r="Q70" s="992"/>
      <c r="R70" s="985"/>
      <c r="S70" s="992">
        <f t="shared" si="14"/>
        <v>2470978.71</v>
      </c>
      <c r="T70" s="1132">
        <f t="shared" si="15"/>
        <v>-7937107.4200000009</v>
      </c>
      <c r="U70" s="1133">
        <v>2440</v>
      </c>
    </row>
    <row r="71" spans="1:22" x14ac:dyDescent="0.25">
      <c r="A71" s="1063">
        <v>3750105</v>
      </c>
      <c r="B71" s="1078" t="s">
        <v>1266</v>
      </c>
      <c r="C71" s="1076"/>
      <c r="D71" s="1063" t="s">
        <v>84</v>
      </c>
      <c r="E71" s="1062" t="s">
        <v>1263</v>
      </c>
      <c r="F71" s="1043">
        <v>-131133.78</v>
      </c>
      <c r="G71" s="1043"/>
      <c r="H71" s="1043">
        <v>-131133.78</v>
      </c>
      <c r="I71" s="985">
        <v>-18142.190000000002</v>
      </c>
      <c r="J71" s="985"/>
      <c r="K71" s="985"/>
      <c r="L71" s="985">
        <f t="shared" si="12"/>
        <v>-149275.97</v>
      </c>
      <c r="M71" s="1045">
        <v>18320.09</v>
      </c>
      <c r="N71" s="1144"/>
      <c r="O71" s="1043">
        <f t="shared" si="13"/>
        <v>18320.09</v>
      </c>
      <c r="P71" s="992">
        <v>3731.9000000000015</v>
      </c>
      <c r="Q71" s="992"/>
      <c r="R71" s="985"/>
      <c r="S71" s="992">
        <f t="shared" si="14"/>
        <v>40372.080000000002</v>
      </c>
      <c r="T71" s="1132">
        <f t="shared" si="15"/>
        <v>-108903.89</v>
      </c>
      <c r="U71" s="1133">
        <v>2440</v>
      </c>
    </row>
    <row r="72" spans="1:22" x14ac:dyDescent="0.25">
      <c r="A72" s="1063">
        <v>3750106</v>
      </c>
      <c r="B72" s="1078" t="s">
        <v>383</v>
      </c>
      <c r="C72" s="1076"/>
      <c r="D72" s="1063" t="s">
        <v>84</v>
      </c>
      <c r="E72" s="1062" t="s">
        <v>1263</v>
      </c>
      <c r="F72" s="1043">
        <v>-760852.95</v>
      </c>
      <c r="G72" s="1043"/>
      <c r="H72" s="1043">
        <v>-760852.95</v>
      </c>
      <c r="I72" s="985">
        <v>-276491.96000000008</v>
      </c>
      <c r="J72" s="985"/>
      <c r="K72" s="985"/>
      <c r="L72" s="985">
        <f t="shared" si="12"/>
        <v>-1037344.91</v>
      </c>
      <c r="M72" s="1045">
        <v>92533.91</v>
      </c>
      <c r="N72" s="1144"/>
      <c r="O72" s="1043">
        <f t="shared" si="13"/>
        <v>92533.91</v>
      </c>
      <c r="P72" s="992">
        <v>25157.61</v>
      </c>
      <c r="Q72" s="992"/>
      <c r="R72" s="985"/>
      <c r="S72" s="992">
        <f t="shared" si="14"/>
        <v>210225.43</v>
      </c>
      <c r="T72" s="1132">
        <f t="shared" si="15"/>
        <v>-827119.48</v>
      </c>
      <c r="U72" s="1133">
        <v>2440</v>
      </c>
    </row>
    <row r="73" spans="1:22" x14ac:dyDescent="0.25">
      <c r="A73" s="1063">
        <v>3750107</v>
      </c>
      <c r="B73" s="1078" t="s">
        <v>1267</v>
      </c>
      <c r="C73" s="1076"/>
      <c r="D73" s="1063" t="s">
        <v>84</v>
      </c>
      <c r="E73" s="1062" t="s">
        <v>1263</v>
      </c>
      <c r="F73" s="1043">
        <v>-3777.87</v>
      </c>
      <c r="G73" s="1043"/>
      <c r="H73" s="1043">
        <v>-3777.87</v>
      </c>
      <c r="I73" s="985">
        <v>-8833.4700000000012</v>
      </c>
      <c r="J73" s="985"/>
      <c r="K73" s="985"/>
      <c r="L73" s="985">
        <f t="shared" si="12"/>
        <v>-12611.34</v>
      </c>
      <c r="M73" s="1045">
        <v>0</v>
      </c>
      <c r="N73" s="1144"/>
      <c r="O73" s="1043">
        <f t="shared" si="13"/>
        <v>0</v>
      </c>
      <c r="P73" s="992">
        <v>294.45</v>
      </c>
      <c r="Q73" s="992"/>
      <c r="R73" s="985"/>
      <c r="S73" s="992">
        <f t="shared" si="14"/>
        <v>294.45</v>
      </c>
      <c r="T73" s="1132">
        <f t="shared" si="15"/>
        <v>-12316.89</v>
      </c>
      <c r="U73" s="1133">
        <v>2440</v>
      </c>
    </row>
    <row r="74" spans="1:22" x14ac:dyDescent="0.25">
      <c r="A74" s="1063">
        <v>3750108</v>
      </c>
      <c r="B74" s="1078" t="s">
        <v>1268</v>
      </c>
      <c r="C74" s="1076"/>
      <c r="D74" s="1063" t="s">
        <v>84</v>
      </c>
      <c r="E74" s="1062" t="s">
        <v>1263</v>
      </c>
      <c r="F74" s="1043">
        <v>-1103014.3600000001</v>
      </c>
      <c r="G74" s="1043"/>
      <c r="H74" s="1043">
        <v>-1103014.3600000001</v>
      </c>
      <c r="I74" s="985">
        <v>-232292.70999999996</v>
      </c>
      <c r="J74" s="985"/>
      <c r="K74" s="985"/>
      <c r="L74" s="985">
        <f t="shared" si="12"/>
        <v>-1335307.07</v>
      </c>
      <c r="M74" s="1045">
        <v>183722.1</v>
      </c>
      <c r="N74" s="1144"/>
      <c r="O74" s="1043">
        <f t="shared" si="13"/>
        <v>183722.1</v>
      </c>
      <c r="P74" s="992">
        <v>40185.72</v>
      </c>
      <c r="Q74" s="992"/>
      <c r="R74" s="985"/>
      <c r="S74" s="992">
        <f t="shared" si="14"/>
        <v>407629.92000000004</v>
      </c>
      <c r="T74" s="1132">
        <f t="shared" si="15"/>
        <v>-927677.15</v>
      </c>
      <c r="U74" s="1133">
        <v>2440</v>
      </c>
    </row>
    <row r="75" spans="1:22" x14ac:dyDescent="0.25">
      <c r="A75" s="1063">
        <v>3750110</v>
      </c>
      <c r="B75" s="1078" t="s">
        <v>1269</v>
      </c>
      <c r="C75" s="1076"/>
      <c r="D75" s="1063" t="s">
        <v>84</v>
      </c>
      <c r="E75" s="1062" t="s">
        <v>1263</v>
      </c>
      <c r="F75" s="1043">
        <v>-86524.85</v>
      </c>
      <c r="G75" s="1043"/>
      <c r="H75" s="1043">
        <v>-86524.85</v>
      </c>
      <c r="I75" s="985">
        <v>-117.5</v>
      </c>
      <c r="J75" s="985"/>
      <c r="K75" s="985"/>
      <c r="L75" s="985">
        <f t="shared" si="12"/>
        <v>-86642.35</v>
      </c>
      <c r="M75" s="1045">
        <v>12756.75</v>
      </c>
      <c r="N75" s="1144"/>
      <c r="O75" s="1043">
        <f t="shared" si="13"/>
        <v>12756.75</v>
      </c>
      <c r="P75" s="992">
        <v>4082.0699999999997</v>
      </c>
      <c r="Q75" s="992"/>
      <c r="R75" s="985"/>
      <c r="S75" s="992">
        <f t="shared" si="14"/>
        <v>29595.57</v>
      </c>
      <c r="T75" s="1132">
        <f t="shared" si="15"/>
        <v>-57046.780000000006</v>
      </c>
      <c r="U75" s="1133">
        <v>2440</v>
      </c>
    </row>
    <row r="76" spans="1:22" x14ac:dyDescent="0.25">
      <c r="A76" s="1063">
        <v>3750111</v>
      </c>
      <c r="B76" s="1078" t="s">
        <v>1245</v>
      </c>
      <c r="C76" s="1076"/>
      <c r="D76" s="1063" t="s">
        <v>84</v>
      </c>
      <c r="E76" s="1062" t="s">
        <v>1263</v>
      </c>
      <c r="F76" s="1043">
        <v>-104708.84</v>
      </c>
      <c r="G76" s="1043"/>
      <c r="H76" s="1043">
        <v>-104708.84</v>
      </c>
      <c r="I76" s="985">
        <v>-43762.260000000009</v>
      </c>
      <c r="J76" s="985"/>
      <c r="K76" s="985"/>
      <c r="L76" s="985">
        <f t="shared" si="12"/>
        <v>-148471.1</v>
      </c>
      <c r="M76" s="1045">
        <v>34272.339999999997</v>
      </c>
      <c r="N76" s="1144"/>
      <c r="O76" s="1043">
        <f t="shared" si="13"/>
        <v>34272.339999999997</v>
      </c>
      <c r="P76" s="992">
        <v>15933.560000000005</v>
      </c>
      <c r="Q76" s="992"/>
      <c r="R76" s="985"/>
      <c r="S76" s="992">
        <f t="shared" si="14"/>
        <v>84478.239999999991</v>
      </c>
      <c r="T76" s="1132">
        <f t="shared" si="15"/>
        <v>-63992.860000000015</v>
      </c>
      <c r="U76" s="1133">
        <v>2440</v>
      </c>
    </row>
    <row r="77" spans="1:22" x14ac:dyDescent="0.25">
      <c r="A77" s="1063">
        <v>3750112</v>
      </c>
      <c r="B77" s="1078" t="s">
        <v>1270</v>
      </c>
      <c r="C77" s="1076"/>
      <c r="D77" s="1063" t="s">
        <v>84</v>
      </c>
      <c r="E77" s="1062" t="s">
        <v>1263</v>
      </c>
      <c r="F77" s="1043">
        <v>-1604980.82</v>
      </c>
      <c r="G77" s="1043"/>
      <c r="H77" s="1043">
        <v>-1604980.82</v>
      </c>
      <c r="I77" s="985"/>
      <c r="J77" s="985"/>
      <c r="K77" s="985"/>
      <c r="L77" s="985">
        <f t="shared" si="12"/>
        <v>-1604980.82</v>
      </c>
      <c r="M77" s="1045">
        <v>306367.28000000003</v>
      </c>
      <c r="N77" s="1144"/>
      <c r="O77" s="1043">
        <f t="shared" si="13"/>
        <v>306367.28000000003</v>
      </c>
      <c r="P77" s="992">
        <v>37918.139999999956</v>
      </c>
      <c r="Q77" s="992"/>
      <c r="R77" s="985"/>
      <c r="S77" s="992">
        <f t="shared" si="14"/>
        <v>650652.69999999995</v>
      </c>
      <c r="T77" s="1132">
        <f t="shared" si="15"/>
        <v>-954328.12000000011</v>
      </c>
      <c r="U77" s="1133">
        <v>2440</v>
      </c>
    </row>
    <row r="78" spans="1:22" x14ac:dyDescent="0.25">
      <c r="A78" s="1063">
        <v>3750113</v>
      </c>
      <c r="B78" s="1078" t="s">
        <v>1271</v>
      </c>
      <c r="C78" s="1076"/>
      <c r="D78" s="1063" t="s">
        <v>84</v>
      </c>
      <c r="E78" s="1062" t="s">
        <v>1263</v>
      </c>
      <c r="F78" s="1043">
        <v>-19991.990000000002</v>
      </c>
      <c r="G78" s="1043"/>
      <c r="H78" s="1043">
        <v>-19991.990000000002</v>
      </c>
      <c r="I78" s="985"/>
      <c r="J78" s="985"/>
      <c r="K78" s="985"/>
      <c r="L78" s="985">
        <f t="shared" si="12"/>
        <v>-19991.990000000002</v>
      </c>
      <c r="M78" s="1045">
        <v>0</v>
      </c>
      <c r="N78" s="1144"/>
      <c r="O78" s="1043">
        <f t="shared" si="13"/>
        <v>0</v>
      </c>
      <c r="P78" s="992">
        <v>0</v>
      </c>
      <c r="Q78" s="992"/>
      <c r="R78" s="985"/>
      <c r="S78" s="992">
        <f t="shared" si="14"/>
        <v>0</v>
      </c>
      <c r="T78" s="1132">
        <f t="shared" si="15"/>
        <v>-19991.990000000002</v>
      </c>
      <c r="U78" s="1133">
        <v>2440</v>
      </c>
    </row>
    <row r="79" spans="1:22" x14ac:dyDescent="0.25">
      <c r="A79" s="1063">
        <v>3750114</v>
      </c>
      <c r="B79" s="1078" t="s">
        <v>1272</v>
      </c>
      <c r="C79" s="1076"/>
      <c r="D79" s="1063" t="s">
        <v>84</v>
      </c>
      <c r="E79" s="1062" t="s">
        <v>1263</v>
      </c>
      <c r="F79" s="1043">
        <v>-66828</v>
      </c>
      <c r="G79" s="1043"/>
      <c r="H79" s="1043">
        <v>-66828</v>
      </c>
      <c r="I79" s="985"/>
      <c r="J79" s="985"/>
      <c r="K79" s="985"/>
      <c r="L79" s="985">
        <f t="shared" si="12"/>
        <v>-66828</v>
      </c>
      <c r="M79" s="1045">
        <v>3467.32</v>
      </c>
      <c r="N79" s="1144"/>
      <c r="O79" s="1043">
        <f t="shared" si="13"/>
        <v>3467.32</v>
      </c>
      <c r="P79" s="992">
        <v>3467.32</v>
      </c>
      <c r="Q79" s="992"/>
      <c r="R79" s="985"/>
      <c r="S79" s="992">
        <f t="shared" si="14"/>
        <v>10401.960000000001</v>
      </c>
      <c r="T79" s="1132">
        <f t="shared" si="15"/>
        <v>-56426.04</v>
      </c>
      <c r="U79" s="1133">
        <v>2440</v>
      </c>
    </row>
    <row r="80" spans="1:22" x14ac:dyDescent="0.25">
      <c r="A80" s="1063"/>
      <c r="B80" s="1078"/>
      <c r="C80" s="1076"/>
      <c r="D80" s="1063"/>
      <c r="E80" s="1062"/>
      <c r="F80" s="1043"/>
      <c r="G80" s="1043"/>
      <c r="H80" s="1043"/>
      <c r="I80" s="985"/>
      <c r="J80" s="985"/>
      <c r="K80" s="985"/>
      <c r="L80" s="985"/>
      <c r="M80" s="1045"/>
      <c r="N80" s="1144"/>
      <c r="O80" s="1144"/>
      <c r="P80" s="992"/>
      <c r="Q80" s="992"/>
      <c r="R80" s="985"/>
      <c r="S80" s="992"/>
      <c r="T80" s="1132"/>
      <c r="U80" s="1145"/>
    </row>
    <row r="81" spans="1:22" x14ac:dyDescent="0.25">
      <c r="A81" s="1063"/>
      <c r="B81" s="1078"/>
      <c r="C81" s="1076"/>
      <c r="D81" s="1063"/>
      <c r="E81" s="1062"/>
      <c r="F81" s="1043"/>
      <c r="G81" s="1043"/>
      <c r="H81" s="1043"/>
      <c r="I81" s="985"/>
      <c r="J81" s="985"/>
      <c r="K81" s="985"/>
      <c r="L81" s="985"/>
      <c r="M81" s="1045"/>
      <c r="N81" s="1144"/>
      <c r="O81" s="1144"/>
      <c r="P81" s="992"/>
      <c r="Q81" s="992"/>
      <c r="R81" s="985"/>
      <c r="S81" s="992"/>
      <c r="T81" s="1132"/>
      <c r="U81" s="1145"/>
    </row>
    <row r="82" spans="1:22" ht="20.100000000000001" customHeight="1" x14ac:dyDescent="0.25">
      <c r="A82" s="1063"/>
      <c r="B82" s="376"/>
      <c r="C82" s="1148"/>
      <c r="D82" s="1063"/>
      <c r="E82" s="1062"/>
      <c r="F82" s="1149"/>
      <c r="G82" s="1149"/>
      <c r="H82" s="1149"/>
      <c r="I82" s="1150"/>
      <c r="J82" s="1150"/>
      <c r="K82" s="1150"/>
      <c r="L82" s="985"/>
      <c r="M82" s="1045"/>
      <c r="N82" s="1144"/>
      <c r="O82" s="1144"/>
      <c r="P82" s="992"/>
      <c r="Q82" s="992"/>
      <c r="R82" s="1150"/>
      <c r="S82" s="992">
        <f>SUM(M82:R82)</f>
        <v>0</v>
      </c>
      <c r="T82" s="1132">
        <f>L82+S82</f>
        <v>0</v>
      </c>
      <c r="U82" s="1145"/>
    </row>
    <row r="83" spans="1:22" x14ac:dyDescent="0.25">
      <c r="A83" s="1140"/>
      <c r="B83" s="1139" t="s">
        <v>1273</v>
      </c>
      <c r="C83" s="1139"/>
      <c r="D83" s="1137"/>
      <c r="E83" s="1140"/>
      <c r="F83" s="1151">
        <f>SUM(F67:F82)</f>
        <v>-26343556.189999998</v>
      </c>
      <c r="G83" s="1151">
        <f>SUM(G67:G82)</f>
        <v>0</v>
      </c>
      <c r="H83" s="1151">
        <f>SUM(H67:H82)</f>
        <v>-26343556.189999998</v>
      </c>
      <c r="I83" s="1151">
        <f t="shared" ref="I83:T83" si="16">SUM(I67:I82)</f>
        <v>-4936780.0200000005</v>
      </c>
      <c r="J83" s="1151">
        <f t="shared" si="16"/>
        <v>0</v>
      </c>
      <c r="K83" s="1151">
        <f t="shared" si="16"/>
        <v>0</v>
      </c>
      <c r="L83" s="1151">
        <f t="shared" si="16"/>
        <v>-31280336.210000001</v>
      </c>
      <c r="M83" s="1151">
        <f t="shared" si="16"/>
        <v>3230309.35</v>
      </c>
      <c r="N83" s="1151">
        <f t="shared" si="16"/>
        <v>0</v>
      </c>
      <c r="O83" s="1151">
        <f t="shared" si="16"/>
        <v>3230309.35</v>
      </c>
      <c r="P83" s="1151">
        <f t="shared" si="16"/>
        <v>777459.9</v>
      </c>
      <c r="Q83" s="1151">
        <f t="shared" si="16"/>
        <v>0</v>
      </c>
      <c r="R83" s="1151">
        <f t="shared" si="16"/>
        <v>0</v>
      </c>
      <c r="S83" s="1151">
        <f t="shared" si="16"/>
        <v>7238078.6000000006</v>
      </c>
      <c r="T83" s="1151">
        <f t="shared" si="16"/>
        <v>-24042257.609999999</v>
      </c>
      <c r="U83" s="1142">
        <v>-27272566.960000001</v>
      </c>
      <c r="V83" s="1152">
        <f>+T83-U83</f>
        <v>3230309.3500000015</v>
      </c>
    </row>
    <row r="84" spans="1:22" s="1098" customFormat="1" ht="12.75" x14ac:dyDescent="0.2">
      <c r="A84" s="1153"/>
      <c r="B84" s="1154"/>
      <c r="C84" s="1154"/>
      <c r="D84" s="1155"/>
      <c r="E84" s="1156"/>
      <c r="F84" s="1157"/>
      <c r="G84" s="1157"/>
      <c r="H84" s="1157"/>
      <c r="I84" s="1158"/>
      <c r="J84" s="1158"/>
      <c r="K84" s="1158"/>
      <c r="L84" s="1158"/>
      <c r="M84" s="1157"/>
      <c r="N84" s="1158"/>
      <c r="O84" s="1158"/>
      <c r="P84" s="1158"/>
      <c r="Q84" s="1158"/>
      <c r="R84" s="1158"/>
      <c r="S84" s="1158"/>
      <c r="T84" s="1158"/>
      <c r="U84" s="1142"/>
    </row>
    <row r="85" spans="1:22" s="1164" customFormat="1" x14ac:dyDescent="0.25">
      <c r="A85" s="1159"/>
      <c r="B85" s="1160" t="s">
        <v>1274</v>
      </c>
      <c r="C85" s="1160"/>
      <c r="D85" s="1161"/>
      <c r="E85" s="1162"/>
      <c r="F85" s="1163">
        <f>F65+F83</f>
        <v>187701856.4301255</v>
      </c>
      <c r="G85" s="1163">
        <f>G65+G83</f>
        <v>3923412.18</v>
      </c>
      <c r="H85" s="1163">
        <f>H65+H83</f>
        <v>191625268.61012551</v>
      </c>
      <c r="I85" s="1163">
        <f>I65+I83</f>
        <v>20111429.832085006</v>
      </c>
      <c r="J85" s="1163">
        <f t="shared" ref="J85:T85" si="17">J65+J83</f>
        <v>-12115869.4230181</v>
      </c>
      <c r="K85" s="1163">
        <f t="shared" si="17"/>
        <v>0</v>
      </c>
      <c r="L85" s="1163">
        <f t="shared" si="17"/>
        <v>199620829.01919243</v>
      </c>
      <c r="M85" s="1163">
        <f t="shared" si="17"/>
        <v>-44830478.763061807</v>
      </c>
      <c r="N85" s="1163">
        <f t="shared" si="17"/>
        <v>0</v>
      </c>
      <c r="O85" s="1163">
        <f t="shared" si="17"/>
        <v>3230309.35</v>
      </c>
      <c r="P85" s="1163">
        <f t="shared" si="17"/>
        <v>-6753135.044952428</v>
      </c>
      <c r="Q85" s="1163">
        <f t="shared" si="17"/>
        <v>54371.68</v>
      </c>
      <c r="R85" s="1163">
        <f t="shared" si="17"/>
        <v>0</v>
      </c>
      <c r="S85" s="1163">
        <f>S65+S83</f>
        <v>-102682036.27107604</v>
      </c>
      <c r="T85" s="1163">
        <f t="shared" si="17"/>
        <v>96938792.748116374</v>
      </c>
      <c r="U85" s="1142"/>
    </row>
    <row r="86" spans="1:22" s="1098" customFormat="1" ht="12.75" x14ac:dyDescent="0.2">
      <c r="A86" s="1109"/>
      <c r="E86" s="1109"/>
    </row>
    <row r="87" spans="1:22" s="1098" customFormat="1" ht="12.75" x14ac:dyDescent="0.2">
      <c r="A87" s="1109"/>
      <c r="E87" s="1098" t="s">
        <v>1281</v>
      </c>
      <c r="F87" s="1098">
        <f>+'GRZ-2017'!H113</f>
        <v>187701857.02012545</v>
      </c>
      <c r="M87" s="1098">
        <f>+'GRZ-2017'!O113</f>
        <v>44830479.664694816</v>
      </c>
      <c r="N87" s="1098">
        <f>+'GRZ-2017'!P113</f>
        <v>0</v>
      </c>
      <c r="O87" s="1098">
        <f>+'GRZ-2017'!Q113</f>
        <v>0</v>
      </c>
      <c r="P87" s="1098">
        <v>0</v>
      </c>
      <c r="Q87" s="1098">
        <v>0</v>
      </c>
      <c r="S87" s="1098">
        <v>0</v>
      </c>
      <c r="T87" s="1098">
        <v>0</v>
      </c>
    </row>
    <row r="88" spans="1:22" s="1098" customFormat="1" ht="12.75" x14ac:dyDescent="0.2">
      <c r="A88" s="1109"/>
      <c r="F88" s="1098">
        <f>F85-F87</f>
        <v>-0.58999994397163391</v>
      </c>
      <c r="M88" s="1098">
        <f>M85+M87</f>
        <v>0.90163300931453705</v>
      </c>
    </row>
    <row r="89" spans="1:22" s="1098" customFormat="1" ht="12.75" x14ac:dyDescent="0.2">
      <c r="A89" s="1109"/>
      <c r="E89" s="1109"/>
    </row>
    <row r="90" spans="1:22" s="1098" customFormat="1" ht="12.75" x14ac:dyDescent="0.2">
      <c r="A90" s="1109"/>
      <c r="E90" s="1109"/>
    </row>
    <row r="91" spans="1:22" s="1098" customFormat="1" ht="12.75" x14ac:dyDescent="0.2">
      <c r="E91" s="1109"/>
    </row>
    <row r="92" spans="1:22" s="1098" customFormat="1" ht="12.75" x14ac:dyDescent="0.2">
      <c r="A92" s="1109"/>
      <c r="E92" s="1109"/>
    </row>
    <row r="93" spans="1:22" s="1098" customFormat="1" ht="12.75" x14ac:dyDescent="0.2">
      <c r="A93" s="1109"/>
      <c r="E93" s="1109"/>
    </row>
    <row r="94" spans="1:22" s="1098" customFormat="1" ht="12.75" x14ac:dyDescent="0.2">
      <c r="A94" s="1109"/>
      <c r="E94" s="1109"/>
    </row>
    <row r="95" spans="1:22" s="1098" customFormat="1" ht="12.75" x14ac:dyDescent="0.2">
      <c r="A95" s="1109"/>
      <c r="E95" s="1109"/>
    </row>
    <row r="96" spans="1:22" x14ac:dyDescent="0.25">
      <c r="A96" s="1109"/>
      <c r="B96" s="1098"/>
      <c r="C96" s="1098"/>
      <c r="D96" s="1098"/>
      <c r="E96" s="1109"/>
      <c r="F96" s="1098"/>
      <c r="G96" s="1098"/>
      <c r="H96" s="1098"/>
      <c r="I96" s="1098"/>
      <c r="J96" s="1098"/>
      <c r="K96" s="1098"/>
      <c r="L96" s="1098"/>
      <c r="M96" s="1098"/>
      <c r="N96" s="1098"/>
      <c r="O96" s="1098"/>
      <c r="P96" s="1098"/>
      <c r="Q96" s="1098"/>
      <c r="R96" s="1098"/>
      <c r="S96" s="1098"/>
      <c r="T96" s="1098"/>
      <c r="U96" s="1098"/>
    </row>
    <row r="97" spans="6:21" x14ac:dyDescent="0.25">
      <c r="F97" s="1165"/>
      <c r="G97" s="1165"/>
      <c r="H97" s="1165"/>
      <c r="I97" s="1165"/>
      <c r="J97" s="1165"/>
      <c r="K97" s="1165"/>
      <c r="L97" s="1165"/>
      <c r="M97" s="1165"/>
      <c r="N97" s="1165"/>
      <c r="O97" s="1165"/>
      <c r="P97" s="1165"/>
      <c r="Q97" s="1165"/>
      <c r="R97" s="1165"/>
      <c r="S97" s="1165"/>
      <c r="T97" s="1165"/>
      <c r="U97" s="1165"/>
    </row>
    <row r="98" spans="6:21" x14ac:dyDescent="0.25">
      <c r="F98" s="1165"/>
      <c r="G98" s="1165"/>
      <c r="H98" s="1165"/>
      <c r="I98" s="1165"/>
      <c r="J98" s="1165"/>
      <c r="K98" s="1165"/>
      <c r="L98" s="1165"/>
      <c r="M98" s="1165"/>
      <c r="N98" s="1165"/>
      <c r="O98" s="1165"/>
      <c r="P98" s="1165"/>
      <c r="Q98" s="1165"/>
      <c r="R98" s="1165"/>
      <c r="S98" s="1165"/>
      <c r="T98" s="1165"/>
      <c r="U98" s="1165"/>
    </row>
    <row r="99" spans="6:21" x14ac:dyDescent="0.25">
      <c r="F99" s="1165"/>
      <c r="G99" s="1165"/>
      <c r="H99" s="1165"/>
      <c r="I99" s="1165"/>
      <c r="J99" s="1165"/>
      <c r="K99" s="1165"/>
      <c r="L99" s="1165"/>
      <c r="M99" s="1165"/>
      <c r="N99" s="1165"/>
      <c r="O99" s="1165"/>
      <c r="P99" s="1165"/>
      <c r="Q99" s="1165"/>
      <c r="R99" s="1165"/>
      <c r="S99" s="1165"/>
      <c r="T99" s="1165"/>
      <c r="U99" s="1165"/>
    </row>
    <row r="100" spans="6:21" x14ac:dyDescent="0.25">
      <c r="F100" s="1165"/>
      <c r="G100" s="1165"/>
      <c r="H100" s="1165"/>
      <c r="I100" s="1165"/>
      <c r="J100" s="1165"/>
      <c r="K100" s="1165"/>
      <c r="L100" s="1165"/>
      <c r="M100" s="1165"/>
      <c r="N100" s="1165"/>
      <c r="O100" s="1165"/>
      <c r="P100" s="1165"/>
      <c r="Q100" s="1165"/>
      <c r="R100" s="1165"/>
      <c r="S100" s="1165"/>
      <c r="T100" s="1165"/>
      <c r="U100" s="1165"/>
    </row>
    <row r="101" spans="6:21" x14ac:dyDescent="0.25">
      <c r="F101" s="1165"/>
      <c r="G101" s="1165"/>
      <c r="H101" s="1165"/>
      <c r="I101" s="1165"/>
      <c r="J101" s="1165"/>
      <c r="K101" s="1165"/>
      <c r="L101" s="1165"/>
      <c r="M101" s="1165"/>
      <c r="N101" s="1165"/>
      <c r="O101" s="1165"/>
      <c r="P101" s="1165"/>
      <c r="Q101" s="1165"/>
      <c r="R101" s="1165"/>
      <c r="S101" s="1165"/>
      <c r="T101" s="1165"/>
      <c r="U101" s="1165"/>
    </row>
    <row r="102" spans="6:21" x14ac:dyDescent="0.25">
      <c r="F102" s="1165"/>
      <c r="G102" s="1165"/>
      <c r="H102" s="1165"/>
      <c r="I102" s="1165"/>
      <c r="J102" s="1165"/>
      <c r="K102" s="1165"/>
      <c r="L102" s="1165"/>
      <c r="M102" s="1165"/>
      <c r="N102" s="1165"/>
      <c r="O102" s="1165"/>
      <c r="P102" s="1165"/>
      <c r="Q102" s="1165"/>
      <c r="R102" s="1165"/>
      <c r="S102" s="1165"/>
      <c r="T102" s="1165"/>
      <c r="U102" s="1165"/>
    </row>
    <row r="103" spans="6:21" x14ac:dyDescent="0.25">
      <c r="F103" s="1165"/>
      <c r="G103" s="1165"/>
      <c r="H103" s="1165"/>
      <c r="I103" s="1165"/>
      <c r="J103" s="1165"/>
      <c r="K103" s="1165"/>
      <c r="L103" s="1165"/>
      <c r="M103" s="1165"/>
      <c r="N103" s="1165"/>
      <c r="O103" s="1165"/>
      <c r="P103" s="1165"/>
      <c r="Q103" s="1165"/>
      <c r="R103" s="1165"/>
      <c r="S103" s="1165"/>
      <c r="T103" s="1165"/>
      <c r="U103" s="1165"/>
    </row>
    <row r="104" spans="6:21" x14ac:dyDescent="0.25">
      <c r="F104" s="1165"/>
      <c r="G104" s="1165"/>
      <c r="H104" s="1165"/>
      <c r="I104" s="1165"/>
      <c r="J104" s="1165"/>
      <c r="K104" s="1165"/>
      <c r="L104" s="1165"/>
      <c r="M104" s="1165"/>
      <c r="N104" s="1165"/>
      <c r="O104" s="1165"/>
      <c r="P104" s="1165"/>
      <c r="Q104" s="1165"/>
      <c r="R104" s="1165"/>
      <c r="S104" s="1165"/>
      <c r="T104" s="1165"/>
      <c r="U104" s="1165"/>
    </row>
    <row r="105" spans="6:21" x14ac:dyDescent="0.25">
      <c r="F105" s="1165"/>
      <c r="G105" s="1165"/>
      <c r="H105" s="1165"/>
      <c r="I105" s="1165"/>
      <c r="J105" s="1165"/>
      <c r="K105" s="1165"/>
      <c r="L105" s="1165"/>
      <c r="M105" s="1165"/>
      <c r="N105" s="1165"/>
      <c r="O105" s="1165"/>
      <c r="P105" s="1165"/>
      <c r="Q105" s="1165"/>
      <c r="R105" s="1165"/>
      <c r="S105" s="1165"/>
      <c r="T105" s="1165"/>
      <c r="U105" s="1165"/>
    </row>
    <row r="106" spans="6:21" x14ac:dyDescent="0.25">
      <c r="F106" s="1165"/>
      <c r="G106" s="1165"/>
      <c r="H106" s="1165"/>
      <c r="I106" s="1165"/>
      <c r="J106" s="1165"/>
      <c r="K106" s="1165"/>
      <c r="L106" s="1165"/>
      <c r="M106" s="1165"/>
      <c r="N106" s="1165"/>
      <c r="O106" s="1165"/>
      <c r="P106" s="1165"/>
      <c r="Q106" s="1165"/>
      <c r="R106" s="1165"/>
      <c r="S106" s="1165"/>
      <c r="T106" s="1165"/>
      <c r="U106" s="1165"/>
    </row>
    <row r="107" spans="6:21" x14ac:dyDescent="0.25">
      <c r="F107" s="1165"/>
      <c r="G107" s="1165"/>
      <c r="H107" s="1165"/>
      <c r="I107" s="1165"/>
      <c r="J107" s="1165"/>
      <c r="K107" s="1165"/>
      <c r="L107" s="1165"/>
      <c r="M107" s="1165"/>
      <c r="N107" s="1165"/>
      <c r="O107" s="1165"/>
      <c r="P107" s="1165"/>
      <c r="Q107" s="1165"/>
      <c r="R107" s="1165"/>
      <c r="S107" s="1165"/>
      <c r="T107" s="1165"/>
      <c r="U107" s="1165"/>
    </row>
    <row r="108" spans="6:21" x14ac:dyDescent="0.25">
      <c r="F108" s="1165"/>
      <c r="G108" s="1165"/>
      <c r="H108" s="1165"/>
      <c r="I108" s="1165"/>
      <c r="J108" s="1165"/>
      <c r="K108" s="1165"/>
      <c r="L108" s="1165"/>
      <c r="M108" s="1165"/>
      <c r="N108" s="1165"/>
      <c r="O108" s="1165"/>
      <c r="P108" s="1165"/>
      <c r="Q108" s="1165"/>
      <c r="R108" s="1165"/>
      <c r="S108" s="1165"/>
      <c r="T108" s="1165"/>
      <c r="U108" s="1165"/>
    </row>
    <row r="109" spans="6:21" x14ac:dyDescent="0.25">
      <c r="F109" s="1165"/>
      <c r="G109" s="1165"/>
      <c r="H109" s="1165"/>
      <c r="I109" s="1165"/>
      <c r="J109" s="1165"/>
      <c r="K109" s="1165"/>
      <c r="L109" s="1165"/>
      <c r="M109" s="1165"/>
      <c r="N109" s="1165"/>
      <c r="O109" s="1165"/>
      <c r="P109" s="1165"/>
      <c r="Q109" s="1165"/>
      <c r="R109" s="1165"/>
      <c r="S109" s="1165"/>
      <c r="T109" s="1165"/>
      <c r="U109" s="1165"/>
    </row>
    <row r="110" spans="6:21" x14ac:dyDescent="0.25">
      <c r="F110" s="1165"/>
      <c r="G110" s="1165"/>
      <c r="H110" s="1165"/>
      <c r="I110" s="1165"/>
      <c r="J110" s="1165"/>
      <c r="K110" s="1165"/>
      <c r="L110" s="1165"/>
      <c r="M110" s="1165"/>
      <c r="N110" s="1165"/>
      <c r="O110" s="1165"/>
      <c r="P110" s="1165"/>
      <c r="Q110" s="1165"/>
      <c r="R110" s="1165"/>
      <c r="S110" s="1165"/>
      <c r="T110" s="1165"/>
      <c r="U110" s="1165"/>
    </row>
    <row r="111" spans="6:21" x14ac:dyDescent="0.25">
      <c r="F111" s="1165"/>
      <c r="G111" s="1165"/>
      <c r="H111" s="1165"/>
      <c r="I111" s="1165"/>
      <c r="J111" s="1165"/>
      <c r="K111" s="1165"/>
      <c r="L111" s="1165"/>
      <c r="M111" s="1165"/>
      <c r="N111" s="1165"/>
      <c r="O111" s="1165"/>
      <c r="P111" s="1165"/>
      <c r="Q111" s="1165"/>
      <c r="R111" s="1165"/>
      <c r="S111" s="1165"/>
      <c r="T111" s="1165"/>
      <c r="U111" s="1165"/>
    </row>
    <row r="112" spans="6:21" x14ac:dyDescent="0.25">
      <c r="F112" s="1165"/>
      <c r="G112" s="1165"/>
      <c r="H112" s="1165"/>
      <c r="I112" s="1165"/>
      <c r="J112" s="1165"/>
      <c r="K112" s="1165"/>
      <c r="L112" s="1165"/>
      <c r="M112" s="1165"/>
      <c r="N112" s="1165"/>
      <c r="O112" s="1165"/>
      <c r="P112" s="1165"/>
      <c r="Q112" s="1165"/>
      <c r="R112" s="1165"/>
      <c r="S112" s="1165"/>
      <c r="T112" s="1165"/>
      <c r="U112" s="1165"/>
    </row>
    <row r="113" spans="6:21" x14ac:dyDescent="0.25">
      <c r="F113" s="1165"/>
      <c r="G113" s="1165"/>
      <c r="H113" s="1165"/>
      <c r="I113" s="1165"/>
      <c r="J113" s="1165"/>
      <c r="K113" s="1165"/>
      <c r="L113" s="1165"/>
      <c r="M113" s="1165"/>
      <c r="N113" s="1165"/>
      <c r="O113" s="1165"/>
      <c r="P113" s="1165"/>
      <c r="Q113" s="1165"/>
      <c r="R113" s="1165"/>
      <c r="S113" s="1165"/>
      <c r="T113" s="1165"/>
      <c r="U113" s="1165"/>
    </row>
    <row r="114" spans="6:21" x14ac:dyDescent="0.25">
      <c r="F114" s="1165"/>
      <c r="G114" s="1165"/>
      <c r="H114" s="1165"/>
      <c r="I114" s="1165"/>
      <c r="J114" s="1165"/>
      <c r="K114" s="1165"/>
      <c r="L114" s="1165"/>
      <c r="M114" s="1165"/>
      <c r="N114" s="1165"/>
      <c r="O114" s="1165"/>
      <c r="P114" s="1165"/>
      <c r="Q114" s="1165"/>
      <c r="R114" s="1165"/>
      <c r="S114" s="1165"/>
      <c r="T114" s="1165"/>
      <c r="U114" s="1165"/>
    </row>
    <row r="115" spans="6:21" x14ac:dyDescent="0.25">
      <c r="F115" s="1165"/>
      <c r="G115" s="1165"/>
      <c r="H115" s="1165"/>
      <c r="I115" s="1165"/>
      <c r="J115" s="1165"/>
      <c r="K115" s="1165"/>
      <c r="L115" s="1165"/>
      <c r="M115" s="1165"/>
      <c r="N115" s="1165"/>
      <c r="O115" s="1165"/>
      <c r="P115" s="1165"/>
      <c r="Q115" s="1165"/>
      <c r="R115" s="1165"/>
      <c r="S115" s="1165"/>
      <c r="T115" s="1165"/>
      <c r="U115" s="1165"/>
    </row>
    <row r="116" spans="6:21" x14ac:dyDescent="0.25">
      <c r="F116" s="1165"/>
      <c r="G116" s="1165"/>
      <c r="H116" s="1165"/>
      <c r="I116" s="1165"/>
      <c r="J116" s="1165"/>
      <c r="K116" s="1165"/>
      <c r="L116" s="1165"/>
      <c r="M116" s="1165"/>
      <c r="N116" s="1165"/>
      <c r="O116" s="1165"/>
      <c r="P116" s="1165"/>
      <c r="Q116" s="1165"/>
      <c r="R116" s="1165"/>
      <c r="S116" s="1165"/>
      <c r="T116" s="1165"/>
      <c r="U116" s="1165"/>
    </row>
    <row r="117" spans="6:21" x14ac:dyDescent="0.25">
      <c r="F117" s="1165"/>
      <c r="G117" s="1165"/>
      <c r="H117" s="1165"/>
      <c r="I117" s="1165"/>
      <c r="J117" s="1165"/>
      <c r="K117" s="1165"/>
      <c r="L117" s="1165"/>
      <c r="M117" s="1165"/>
      <c r="N117" s="1165"/>
      <c r="O117" s="1165"/>
      <c r="P117" s="1165"/>
      <c r="Q117" s="1165"/>
      <c r="R117" s="1165"/>
      <c r="S117" s="1165"/>
      <c r="T117" s="1165"/>
      <c r="U117" s="1165"/>
    </row>
    <row r="118" spans="6:21" x14ac:dyDescent="0.25">
      <c r="F118" s="1165"/>
      <c r="G118" s="1165"/>
      <c r="H118" s="1165"/>
      <c r="I118" s="1165"/>
      <c r="J118" s="1165"/>
      <c r="K118" s="1165"/>
      <c r="L118" s="1165"/>
      <c r="M118" s="1165"/>
      <c r="N118" s="1165"/>
      <c r="O118" s="1165"/>
      <c r="P118" s="1165"/>
      <c r="Q118" s="1165"/>
      <c r="R118" s="1165"/>
      <c r="S118" s="1165"/>
      <c r="T118" s="1165"/>
      <c r="U118" s="1165"/>
    </row>
    <row r="119" spans="6:21" x14ac:dyDescent="0.25">
      <c r="F119" s="1165"/>
      <c r="G119" s="1165"/>
      <c r="H119" s="1165"/>
      <c r="I119" s="1165"/>
      <c r="J119" s="1165"/>
      <c r="K119" s="1165"/>
      <c r="L119" s="1165"/>
      <c r="M119" s="1165"/>
      <c r="N119" s="1165"/>
      <c r="O119" s="1165"/>
      <c r="P119" s="1165"/>
      <c r="Q119" s="1165"/>
      <c r="R119" s="1165"/>
      <c r="S119" s="1165"/>
      <c r="T119" s="1165"/>
      <c r="U119" s="1165"/>
    </row>
    <row r="120" spans="6:21" x14ac:dyDescent="0.25">
      <c r="F120" s="1165"/>
      <c r="G120" s="1165"/>
      <c r="H120" s="1165"/>
      <c r="I120" s="1165"/>
      <c r="J120" s="1165"/>
      <c r="K120" s="1165"/>
      <c r="L120" s="1165"/>
      <c r="M120" s="1165"/>
      <c r="N120" s="1165"/>
      <c r="O120" s="1165"/>
      <c r="P120" s="1165"/>
      <c r="Q120" s="1165"/>
      <c r="R120" s="1165"/>
      <c r="S120" s="1165"/>
      <c r="T120" s="1165"/>
      <c r="U120" s="1165"/>
    </row>
    <row r="121" spans="6:21" x14ac:dyDescent="0.25">
      <c r="F121" s="1165"/>
      <c r="G121" s="1165"/>
      <c r="H121" s="1165"/>
      <c r="I121" s="1165"/>
      <c r="J121" s="1165"/>
      <c r="K121" s="1165"/>
      <c r="L121" s="1165"/>
      <c r="M121" s="1165"/>
      <c r="N121" s="1165"/>
      <c r="O121" s="1165"/>
      <c r="P121" s="1165"/>
      <c r="Q121" s="1165"/>
      <c r="R121" s="1165"/>
      <c r="S121" s="1165"/>
      <c r="T121" s="1165"/>
      <c r="U121" s="1165"/>
    </row>
    <row r="122" spans="6:21" x14ac:dyDescent="0.25">
      <c r="F122" s="1165"/>
      <c r="G122" s="1165"/>
      <c r="H122" s="1165"/>
      <c r="I122" s="1165"/>
      <c r="J122" s="1165"/>
      <c r="K122" s="1165"/>
      <c r="L122" s="1165"/>
      <c r="M122" s="1165"/>
      <c r="N122" s="1165"/>
      <c r="O122" s="1165"/>
      <c r="P122" s="1165"/>
      <c r="Q122" s="1165"/>
      <c r="R122" s="1165"/>
      <c r="S122" s="1165"/>
      <c r="T122" s="1165"/>
      <c r="U122" s="1165"/>
    </row>
    <row r="123" spans="6:21" x14ac:dyDescent="0.25">
      <c r="F123" s="1165"/>
      <c r="G123" s="1165"/>
      <c r="H123" s="1165"/>
      <c r="I123" s="1165"/>
      <c r="J123" s="1165"/>
      <c r="K123" s="1165"/>
      <c r="L123" s="1165"/>
      <c r="M123" s="1165"/>
      <c r="N123" s="1165"/>
      <c r="O123" s="1165"/>
      <c r="P123" s="1165"/>
      <c r="Q123" s="1165"/>
      <c r="R123" s="1165"/>
      <c r="S123" s="1165"/>
      <c r="T123" s="1165"/>
      <c r="U123" s="1165"/>
    </row>
    <row r="124" spans="6:21" x14ac:dyDescent="0.25">
      <c r="F124" s="1165"/>
      <c r="G124" s="1165"/>
      <c r="H124" s="1165"/>
      <c r="I124" s="1165"/>
      <c r="J124" s="1165"/>
      <c r="K124" s="1165"/>
      <c r="L124" s="1165"/>
      <c r="M124" s="1165"/>
      <c r="N124" s="1165"/>
      <c r="O124" s="1165"/>
      <c r="P124" s="1165"/>
      <c r="Q124" s="1165"/>
      <c r="R124" s="1165"/>
      <c r="S124" s="1165"/>
      <c r="T124" s="1165"/>
      <c r="U124" s="1165"/>
    </row>
    <row r="125" spans="6:21" x14ac:dyDescent="0.25">
      <c r="F125" s="1165"/>
      <c r="G125" s="1165"/>
      <c r="H125" s="1165"/>
      <c r="I125" s="1165"/>
      <c r="J125" s="1165"/>
      <c r="K125" s="1165"/>
      <c r="L125" s="1165"/>
      <c r="M125" s="1165"/>
      <c r="N125" s="1165"/>
      <c r="O125" s="1165"/>
      <c r="P125" s="1165"/>
      <c r="Q125" s="1165"/>
      <c r="R125" s="1165"/>
      <c r="S125" s="1165"/>
      <c r="T125" s="1165"/>
      <c r="U125" s="1165"/>
    </row>
    <row r="126" spans="6:21" x14ac:dyDescent="0.25">
      <c r="F126" s="1165"/>
      <c r="G126" s="1165"/>
      <c r="H126" s="1165"/>
      <c r="I126" s="1165"/>
      <c r="J126" s="1165"/>
      <c r="K126" s="1165"/>
      <c r="L126" s="1165"/>
      <c r="M126" s="1165"/>
      <c r="N126" s="1165"/>
      <c r="O126" s="1165"/>
      <c r="P126" s="1165"/>
      <c r="Q126" s="1165"/>
      <c r="R126" s="1165"/>
      <c r="S126" s="1165"/>
      <c r="T126" s="1165"/>
      <c r="U126" s="1165"/>
    </row>
    <row r="127" spans="6:21" x14ac:dyDescent="0.25">
      <c r="F127" s="1165"/>
      <c r="G127" s="1165"/>
      <c r="H127" s="1165"/>
      <c r="I127" s="1165"/>
      <c r="J127" s="1165"/>
      <c r="K127" s="1165"/>
      <c r="L127" s="1165"/>
      <c r="M127" s="1165"/>
      <c r="N127" s="1165"/>
      <c r="O127" s="1165"/>
      <c r="P127" s="1165"/>
      <c r="Q127" s="1165"/>
      <c r="R127" s="1165"/>
      <c r="S127" s="1165"/>
      <c r="T127" s="1165"/>
      <c r="U127" s="1165"/>
    </row>
    <row r="128" spans="6:21" x14ac:dyDescent="0.25">
      <c r="F128" s="1165"/>
      <c r="G128" s="1165"/>
      <c r="H128" s="1165"/>
      <c r="I128" s="1165"/>
      <c r="J128" s="1165"/>
      <c r="K128" s="1165"/>
      <c r="L128" s="1165"/>
      <c r="M128" s="1165"/>
      <c r="N128" s="1165"/>
      <c r="O128" s="1165"/>
      <c r="P128" s="1165"/>
      <c r="Q128" s="1165"/>
      <c r="R128" s="1165"/>
      <c r="S128" s="1165"/>
      <c r="T128" s="1165"/>
      <c r="U128" s="1165"/>
    </row>
    <row r="129" spans="6:21" x14ac:dyDescent="0.25">
      <c r="F129" s="1165"/>
      <c r="G129" s="1165"/>
      <c r="H129" s="1165"/>
      <c r="I129" s="1165"/>
      <c r="J129" s="1165"/>
      <c r="K129" s="1165"/>
      <c r="L129" s="1165"/>
      <c r="M129" s="1165"/>
      <c r="N129" s="1165"/>
      <c r="O129" s="1165"/>
      <c r="P129" s="1165"/>
      <c r="Q129" s="1165"/>
      <c r="R129" s="1165"/>
      <c r="S129" s="1165"/>
      <c r="T129" s="1165"/>
      <c r="U129" s="1165"/>
    </row>
    <row r="130" spans="6:21" x14ac:dyDescent="0.25">
      <c r="F130" s="1165"/>
      <c r="G130" s="1165"/>
      <c r="H130" s="1165"/>
      <c r="I130" s="1165"/>
      <c r="J130" s="1165"/>
      <c r="K130" s="1165"/>
      <c r="L130" s="1165"/>
      <c r="M130" s="1165"/>
      <c r="N130" s="1165"/>
      <c r="O130" s="1165"/>
      <c r="P130" s="1165"/>
      <c r="Q130" s="1165"/>
      <c r="R130" s="1165"/>
      <c r="S130" s="1165"/>
      <c r="T130" s="1165"/>
      <c r="U130" s="1165"/>
    </row>
    <row r="131" spans="6:21" x14ac:dyDescent="0.25">
      <c r="F131" s="1165"/>
      <c r="G131" s="1165"/>
      <c r="H131" s="1165"/>
      <c r="I131" s="1165"/>
      <c r="J131" s="1165"/>
      <c r="K131" s="1165"/>
      <c r="L131" s="1165"/>
      <c r="M131" s="1165"/>
      <c r="N131" s="1165"/>
      <c r="O131" s="1165"/>
      <c r="P131" s="1165"/>
      <c r="Q131" s="1165"/>
      <c r="R131" s="1165"/>
      <c r="S131" s="1165"/>
      <c r="T131" s="1165"/>
      <c r="U131" s="1165"/>
    </row>
    <row r="132" spans="6:21" x14ac:dyDescent="0.25">
      <c r="F132" s="1165"/>
      <c r="G132" s="1165"/>
      <c r="H132" s="1165"/>
      <c r="I132" s="1165"/>
      <c r="J132" s="1165"/>
      <c r="K132" s="1165"/>
      <c r="L132" s="1165"/>
      <c r="M132" s="1165"/>
      <c r="N132" s="1165"/>
      <c r="O132" s="1165"/>
      <c r="P132" s="1165"/>
      <c r="Q132" s="1165"/>
      <c r="R132" s="1165"/>
      <c r="S132" s="1165"/>
      <c r="T132" s="1165"/>
      <c r="U132" s="1165"/>
    </row>
    <row r="133" spans="6:21" x14ac:dyDescent="0.25">
      <c r="F133" s="1165"/>
      <c r="G133" s="1165"/>
      <c r="H133" s="1165"/>
      <c r="I133" s="1165"/>
      <c r="J133" s="1165"/>
      <c r="K133" s="1165"/>
      <c r="L133" s="1165"/>
      <c r="M133" s="1165"/>
      <c r="N133" s="1165"/>
      <c r="O133" s="1165"/>
      <c r="P133" s="1165"/>
      <c r="Q133" s="1165"/>
      <c r="R133" s="1165"/>
      <c r="S133" s="1165"/>
      <c r="T133" s="1165"/>
      <c r="U133" s="1165"/>
    </row>
    <row r="134" spans="6:21" x14ac:dyDescent="0.25">
      <c r="F134" s="1165"/>
      <c r="G134" s="1165"/>
      <c r="H134" s="1165"/>
      <c r="I134" s="1165"/>
      <c r="J134" s="1165"/>
      <c r="K134" s="1165"/>
      <c r="L134" s="1165"/>
      <c r="M134" s="1165"/>
      <c r="N134" s="1165"/>
      <c r="O134" s="1165"/>
      <c r="P134" s="1165"/>
      <c r="Q134" s="1165"/>
      <c r="R134" s="1165"/>
      <c r="S134" s="1165"/>
      <c r="T134" s="1165"/>
      <c r="U134" s="1165"/>
    </row>
    <row r="135" spans="6:21" x14ac:dyDescent="0.25">
      <c r="F135" s="1165"/>
      <c r="G135" s="1165"/>
      <c r="H135" s="1165"/>
      <c r="I135" s="1165"/>
      <c r="J135" s="1165"/>
      <c r="K135" s="1165"/>
      <c r="L135" s="1165"/>
      <c r="M135" s="1165"/>
      <c r="N135" s="1165"/>
      <c r="O135" s="1165"/>
      <c r="P135" s="1165"/>
      <c r="Q135" s="1165"/>
      <c r="R135" s="1165"/>
      <c r="S135" s="1165"/>
      <c r="T135" s="1165"/>
      <c r="U135" s="1165"/>
    </row>
    <row r="136" spans="6:21" x14ac:dyDescent="0.25">
      <c r="F136" s="1165"/>
      <c r="G136" s="1165"/>
      <c r="H136" s="1165"/>
      <c r="I136" s="1165"/>
      <c r="J136" s="1165"/>
      <c r="K136" s="1165"/>
      <c r="L136" s="1165"/>
      <c r="M136" s="1165"/>
      <c r="N136" s="1165"/>
      <c r="O136" s="1165"/>
      <c r="P136" s="1165"/>
      <c r="Q136" s="1165"/>
      <c r="R136" s="1165"/>
      <c r="S136" s="1165"/>
      <c r="T136" s="1165"/>
      <c r="U136" s="1165"/>
    </row>
    <row r="137" spans="6:21" x14ac:dyDescent="0.25">
      <c r="F137" s="1165"/>
      <c r="G137" s="1165"/>
      <c r="H137" s="1165"/>
      <c r="I137" s="1165"/>
      <c r="J137" s="1165"/>
      <c r="K137" s="1165"/>
      <c r="L137" s="1165"/>
      <c r="M137" s="1165"/>
      <c r="N137" s="1165"/>
      <c r="O137" s="1165"/>
      <c r="P137" s="1165"/>
      <c r="Q137" s="1165"/>
      <c r="R137" s="1165"/>
      <c r="S137" s="1165"/>
      <c r="T137" s="1165"/>
      <c r="U137" s="1165"/>
    </row>
    <row r="138" spans="6:21" x14ac:dyDescent="0.25">
      <c r="F138" s="1165"/>
      <c r="G138" s="1165"/>
      <c r="H138" s="1165"/>
      <c r="I138" s="1165"/>
      <c r="J138" s="1165"/>
      <c r="K138" s="1165"/>
      <c r="L138" s="1165"/>
      <c r="M138" s="1165"/>
      <c r="N138" s="1165"/>
      <c r="O138" s="1165"/>
      <c r="P138" s="1165"/>
      <c r="Q138" s="1165"/>
      <c r="R138" s="1165"/>
      <c r="S138" s="1165"/>
      <c r="T138" s="1165"/>
      <c r="U138" s="1165"/>
    </row>
    <row r="139" spans="6:21" x14ac:dyDescent="0.25">
      <c r="F139" s="1165"/>
      <c r="G139" s="1165"/>
      <c r="H139" s="1165"/>
      <c r="I139" s="1165"/>
      <c r="J139" s="1165"/>
      <c r="K139" s="1165"/>
      <c r="L139" s="1165"/>
      <c r="M139" s="1165"/>
      <c r="N139" s="1165"/>
      <c r="O139" s="1165"/>
      <c r="P139" s="1165"/>
      <c r="Q139" s="1165"/>
      <c r="R139" s="1165"/>
      <c r="S139" s="1165"/>
      <c r="T139" s="1165"/>
      <c r="U139" s="1165"/>
    </row>
    <row r="140" spans="6:21" x14ac:dyDescent="0.25">
      <c r="F140" s="1165"/>
      <c r="G140" s="1165"/>
      <c r="H140" s="1165"/>
      <c r="I140" s="1165"/>
      <c r="J140" s="1165"/>
      <c r="K140" s="1165"/>
      <c r="L140" s="1165"/>
      <c r="M140" s="1165"/>
      <c r="N140" s="1165"/>
      <c r="O140" s="1165"/>
      <c r="P140" s="1165"/>
      <c r="Q140" s="1165"/>
      <c r="R140" s="1165"/>
      <c r="S140" s="1165"/>
      <c r="T140" s="1165"/>
      <c r="U140" s="1165"/>
    </row>
    <row r="141" spans="6:21" x14ac:dyDescent="0.25">
      <c r="F141" s="1165"/>
      <c r="G141" s="1165"/>
      <c r="H141" s="1165"/>
      <c r="I141" s="1165"/>
      <c r="J141" s="1165"/>
      <c r="K141" s="1165"/>
      <c r="L141" s="1165"/>
      <c r="M141" s="1165"/>
      <c r="N141" s="1165"/>
      <c r="O141" s="1165"/>
      <c r="P141" s="1165"/>
      <c r="Q141" s="1165"/>
      <c r="R141" s="1165"/>
      <c r="S141" s="1165"/>
      <c r="T141" s="1165"/>
      <c r="U141" s="1165"/>
    </row>
    <row r="142" spans="6:21" x14ac:dyDescent="0.25">
      <c r="F142" s="1165"/>
      <c r="G142" s="1165"/>
      <c r="H142" s="1165"/>
      <c r="I142" s="1165"/>
      <c r="J142" s="1165"/>
      <c r="K142" s="1165"/>
      <c r="L142" s="1165"/>
      <c r="M142" s="1165"/>
      <c r="N142" s="1165"/>
      <c r="O142" s="1165"/>
      <c r="P142" s="1165"/>
      <c r="Q142" s="1165"/>
      <c r="R142" s="1165"/>
      <c r="S142" s="1165"/>
      <c r="T142" s="1165"/>
      <c r="U142" s="1165"/>
    </row>
    <row r="143" spans="6:21" x14ac:dyDescent="0.25">
      <c r="F143" s="1165"/>
      <c r="G143" s="1165"/>
      <c r="H143" s="1165"/>
      <c r="I143" s="1165"/>
      <c r="J143" s="1165"/>
      <c r="K143" s="1165"/>
      <c r="L143" s="1165"/>
      <c r="M143" s="1165"/>
      <c r="N143" s="1165"/>
      <c r="O143" s="1165"/>
      <c r="P143" s="1165"/>
      <c r="Q143" s="1165"/>
      <c r="R143" s="1165"/>
      <c r="S143" s="1165"/>
      <c r="T143" s="1165"/>
      <c r="U143" s="1165"/>
    </row>
    <row r="144" spans="6:21" x14ac:dyDescent="0.25">
      <c r="F144" s="1165"/>
      <c r="G144" s="1165"/>
      <c r="H144" s="1165"/>
      <c r="I144" s="1165"/>
      <c r="J144" s="1165"/>
      <c r="K144" s="1165"/>
      <c r="L144" s="1165"/>
      <c r="M144" s="1165"/>
      <c r="N144" s="1165"/>
      <c r="O144" s="1165"/>
      <c r="P144" s="1165"/>
      <c r="Q144" s="1165"/>
      <c r="R144" s="1165"/>
      <c r="S144" s="1165"/>
      <c r="T144" s="1165"/>
      <c r="U144" s="1165"/>
    </row>
    <row r="145" spans="6:21" x14ac:dyDescent="0.25">
      <c r="F145" s="1165"/>
      <c r="G145" s="1165"/>
      <c r="H145" s="1165"/>
      <c r="I145" s="1165"/>
      <c r="J145" s="1165"/>
      <c r="K145" s="1165"/>
      <c r="L145" s="1165"/>
      <c r="M145" s="1165"/>
      <c r="N145" s="1165"/>
      <c r="O145" s="1165"/>
      <c r="P145" s="1165"/>
      <c r="Q145" s="1165"/>
      <c r="R145" s="1165"/>
      <c r="S145" s="1165"/>
      <c r="T145" s="1165"/>
      <c r="U145" s="1165"/>
    </row>
    <row r="146" spans="6:21" x14ac:dyDescent="0.25">
      <c r="F146" s="1165"/>
      <c r="G146" s="1165"/>
      <c r="H146" s="1165"/>
      <c r="I146" s="1165"/>
      <c r="J146" s="1165"/>
      <c r="K146" s="1165"/>
      <c r="L146" s="1165"/>
      <c r="M146" s="1165"/>
      <c r="N146" s="1165"/>
      <c r="O146" s="1165"/>
      <c r="P146" s="1165"/>
      <c r="Q146" s="1165"/>
      <c r="R146" s="1165"/>
      <c r="S146" s="1165"/>
      <c r="T146" s="1165"/>
      <c r="U146" s="1165"/>
    </row>
    <row r="147" spans="6:21" x14ac:dyDescent="0.25">
      <c r="F147" s="1165"/>
      <c r="G147" s="1165"/>
      <c r="H147" s="1165"/>
      <c r="I147" s="1165"/>
      <c r="J147" s="1165"/>
      <c r="K147" s="1165"/>
      <c r="L147" s="1165"/>
      <c r="M147" s="1165"/>
      <c r="N147" s="1165"/>
      <c r="O147" s="1165"/>
      <c r="P147" s="1165"/>
      <c r="Q147" s="1165"/>
      <c r="R147" s="1165"/>
      <c r="S147" s="1165"/>
      <c r="T147" s="1165"/>
      <c r="U147" s="1165"/>
    </row>
    <row r="148" spans="6:21" x14ac:dyDescent="0.25">
      <c r="F148" s="1165"/>
      <c r="G148" s="1165"/>
      <c r="H148" s="1165"/>
      <c r="I148" s="1165"/>
      <c r="J148" s="1165"/>
      <c r="K148" s="1165"/>
      <c r="L148" s="1165"/>
      <c r="M148" s="1165"/>
      <c r="N148" s="1165"/>
      <c r="O148" s="1165"/>
      <c r="P148" s="1165"/>
      <c r="Q148" s="1165"/>
      <c r="R148" s="1165"/>
      <c r="S148" s="1165"/>
      <c r="T148" s="1165"/>
      <c r="U148" s="1165"/>
    </row>
    <row r="149" spans="6:21" x14ac:dyDescent="0.25">
      <c r="F149" s="1165"/>
      <c r="G149" s="1165"/>
      <c r="H149" s="1165"/>
      <c r="I149" s="1165"/>
      <c r="J149" s="1165"/>
      <c r="K149" s="1165"/>
      <c r="L149" s="1165"/>
      <c r="M149" s="1165"/>
      <c r="N149" s="1165"/>
      <c r="O149" s="1165"/>
      <c r="P149" s="1165"/>
      <c r="Q149" s="1165"/>
      <c r="R149" s="1165"/>
      <c r="S149" s="1165"/>
      <c r="T149" s="1165"/>
      <c r="U149" s="1165"/>
    </row>
    <row r="150" spans="6:21" x14ac:dyDescent="0.25">
      <c r="F150" s="1165"/>
      <c r="G150" s="1165"/>
      <c r="H150" s="1165"/>
      <c r="I150" s="1165"/>
      <c r="J150" s="1165"/>
      <c r="K150" s="1165"/>
      <c r="L150" s="1165"/>
      <c r="M150" s="1165"/>
      <c r="N150" s="1165"/>
      <c r="O150" s="1165"/>
      <c r="P150" s="1165"/>
      <c r="Q150" s="1165"/>
      <c r="R150" s="1165"/>
      <c r="S150" s="1165"/>
      <c r="T150" s="1165"/>
      <c r="U150" s="1165"/>
    </row>
    <row r="151" spans="6:21" x14ac:dyDescent="0.25">
      <c r="F151" s="1165"/>
      <c r="G151" s="1165"/>
      <c r="H151" s="1165"/>
      <c r="I151" s="1165"/>
      <c r="J151" s="1165"/>
      <c r="K151" s="1165"/>
      <c r="L151" s="1165"/>
      <c r="M151" s="1165"/>
      <c r="N151" s="1165"/>
      <c r="O151" s="1165"/>
      <c r="P151" s="1165"/>
      <c r="Q151" s="1165"/>
      <c r="R151" s="1165"/>
      <c r="S151" s="1165"/>
      <c r="T151" s="1165"/>
      <c r="U151" s="1165"/>
    </row>
    <row r="152" spans="6:21" x14ac:dyDescent="0.25">
      <c r="F152" s="1165"/>
      <c r="G152" s="1165"/>
      <c r="H152" s="1165"/>
      <c r="I152" s="1165"/>
      <c r="J152" s="1165"/>
      <c r="K152" s="1165"/>
      <c r="L152" s="1165"/>
      <c r="M152" s="1165"/>
      <c r="N152" s="1165"/>
      <c r="O152" s="1165"/>
      <c r="P152" s="1165"/>
      <c r="Q152" s="1165"/>
      <c r="R152" s="1165"/>
      <c r="S152" s="1165"/>
      <c r="T152" s="1165"/>
      <c r="U152" s="1165"/>
    </row>
    <row r="153" spans="6:21" x14ac:dyDescent="0.25">
      <c r="F153" s="1165"/>
      <c r="G153" s="1165"/>
      <c r="H153" s="1165"/>
      <c r="I153" s="1165"/>
      <c r="J153" s="1165"/>
      <c r="K153" s="1165"/>
      <c r="L153" s="1165"/>
      <c r="M153" s="1165"/>
      <c r="N153" s="1165"/>
      <c r="O153" s="1165"/>
      <c r="P153" s="1165"/>
      <c r="Q153" s="1165"/>
      <c r="R153" s="1165"/>
      <c r="S153" s="1165"/>
      <c r="T153" s="1165"/>
      <c r="U153" s="1165"/>
    </row>
    <row r="154" spans="6:21" x14ac:dyDescent="0.25">
      <c r="F154" s="1165"/>
      <c r="G154" s="1165"/>
      <c r="H154" s="1165"/>
      <c r="I154" s="1165"/>
      <c r="J154" s="1165"/>
      <c r="K154" s="1165"/>
      <c r="L154" s="1165"/>
      <c r="M154" s="1165"/>
      <c r="N154" s="1165"/>
      <c r="O154" s="1165"/>
      <c r="P154" s="1165"/>
      <c r="Q154" s="1165"/>
      <c r="R154" s="1165"/>
      <c r="S154" s="1165"/>
      <c r="T154" s="1165"/>
      <c r="U154" s="1165"/>
    </row>
    <row r="155" spans="6:21" x14ac:dyDescent="0.25">
      <c r="F155" s="1165"/>
      <c r="G155" s="1165"/>
      <c r="H155" s="1165"/>
      <c r="I155" s="1165"/>
      <c r="J155" s="1165"/>
      <c r="K155" s="1165"/>
      <c r="L155" s="1165"/>
      <c r="M155" s="1165"/>
      <c r="N155" s="1165"/>
      <c r="O155" s="1165"/>
      <c r="P155" s="1165"/>
      <c r="Q155" s="1165"/>
      <c r="R155" s="1165"/>
      <c r="S155" s="1165"/>
      <c r="T155" s="1165"/>
      <c r="U155" s="1165"/>
    </row>
    <row r="156" spans="6:21" x14ac:dyDescent="0.25">
      <c r="F156" s="1165"/>
      <c r="G156" s="1165"/>
      <c r="H156" s="1165"/>
      <c r="I156" s="1165"/>
      <c r="J156" s="1165"/>
      <c r="K156" s="1165"/>
      <c r="L156" s="1165"/>
      <c r="M156" s="1165"/>
      <c r="N156" s="1165"/>
      <c r="O156" s="1165"/>
      <c r="P156" s="1165"/>
      <c r="Q156" s="1165"/>
      <c r="R156" s="1165"/>
      <c r="S156" s="1165"/>
      <c r="T156" s="1165"/>
      <c r="U156" s="1165"/>
    </row>
    <row r="157" spans="6:21" x14ac:dyDescent="0.25">
      <c r="F157" s="1165"/>
      <c r="G157" s="1165"/>
      <c r="H157" s="1165"/>
      <c r="I157" s="1165"/>
      <c r="J157" s="1165"/>
      <c r="K157" s="1165"/>
      <c r="L157" s="1165"/>
      <c r="M157" s="1165"/>
      <c r="N157" s="1165"/>
      <c r="O157" s="1165"/>
      <c r="P157" s="1165"/>
      <c r="Q157" s="1165"/>
      <c r="R157" s="1165"/>
      <c r="S157" s="1165"/>
      <c r="T157" s="1165"/>
      <c r="U157" s="1165"/>
    </row>
    <row r="158" spans="6:21" x14ac:dyDescent="0.25">
      <c r="F158" s="1165"/>
      <c r="G158" s="1165"/>
      <c r="H158" s="1165"/>
      <c r="I158" s="1165"/>
      <c r="J158" s="1165"/>
      <c r="K158" s="1165"/>
      <c r="L158" s="1165"/>
      <c r="M158" s="1165"/>
      <c r="N158" s="1165"/>
      <c r="O158" s="1165"/>
      <c r="P158" s="1165"/>
      <c r="Q158" s="1165"/>
      <c r="R158" s="1165"/>
      <c r="S158" s="1165"/>
      <c r="T158" s="1165"/>
      <c r="U158" s="1165"/>
    </row>
    <row r="159" spans="6:21" x14ac:dyDescent="0.25">
      <c r="F159" s="1165"/>
      <c r="G159" s="1165"/>
      <c r="H159" s="1165"/>
      <c r="I159" s="1165"/>
      <c r="J159" s="1165"/>
      <c r="K159" s="1165"/>
      <c r="L159" s="1165"/>
      <c r="M159" s="1165"/>
      <c r="N159" s="1165"/>
      <c r="O159" s="1165"/>
      <c r="P159" s="1165"/>
      <c r="Q159" s="1165"/>
      <c r="R159" s="1165"/>
      <c r="S159" s="1165"/>
      <c r="T159" s="1165"/>
      <c r="U159" s="1165"/>
    </row>
    <row r="160" spans="6:21" x14ac:dyDescent="0.25">
      <c r="F160" s="1165"/>
      <c r="G160" s="1165"/>
      <c r="H160" s="1165"/>
      <c r="I160" s="1165"/>
      <c r="J160" s="1165"/>
      <c r="K160" s="1165"/>
      <c r="L160" s="1165"/>
      <c r="M160" s="1165"/>
      <c r="N160" s="1165"/>
      <c r="O160" s="1165"/>
      <c r="P160" s="1165"/>
      <c r="Q160" s="1165"/>
      <c r="R160" s="1165"/>
      <c r="S160" s="1165"/>
      <c r="T160" s="1165"/>
      <c r="U160" s="1165"/>
    </row>
    <row r="161" spans="6:21" x14ac:dyDescent="0.25">
      <c r="F161" s="1165"/>
      <c r="G161" s="1165"/>
      <c r="H161" s="1165"/>
      <c r="I161" s="1165"/>
      <c r="J161" s="1165"/>
      <c r="K161" s="1165"/>
      <c r="L161" s="1165"/>
      <c r="M161" s="1165"/>
      <c r="N161" s="1165"/>
      <c r="O161" s="1165"/>
      <c r="P161" s="1165"/>
      <c r="Q161" s="1165"/>
      <c r="R161" s="1165"/>
      <c r="S161" s="1165"/>
      <c r="T161" s="1165"/>
      <c r="U161" s="1165"/>
    </row>
    <row r="162" spans="6:21" x14ac:dyDescent="0.25">
      <c r="F162" s="1165"/>
      <c r="G162" s="1165"/>
      <c r="H162" s="1165"/>
      <c r="I162" s="1165"/>
      <c r="J162" s="1165"/>
      <c r="K162" s="1165"/>
      <c r="L162" s="1165"/>
      <c r="M162" s="1165"/>
      <c r="N162" s="1165"/>
      <c r="O162" s="1165"/>
      <c r="P162" s="1165"/>
      <c r="Q162" s="1165"/>
      <c r="R162" s="1165"/>
      <c r="S162" s="1165"/>
      <c r="T162" s="1165"/>
      <c r="U162" s="1165"/>
    </row>
    <row r="163" spans="6:21" x14ac:dyDescent="0.25">
      <c r="F163" s="1165"/>
      <c r="G163" s="1165"/>
      <c r="H163" s="1165"/>
      <c r="I163" s="1165"/>
      <c r="J163" s="1165"/>
      <c r="K163" s="1165"/>
      <c r="L163" s="1165"/>
      <c r="M163" s="1165"/>
      <c r="N163" s="1165"/>
      <c r="O163" s="1165"/>
      <c r="P163" s="1165"/>
      <c r="Q163" s="1165"/>
      <c r="R163" s="1165"/>
      <c r="S163" s="1165"/>
      <c r="T163" s="1165"/>
      <c r="U163" s="1165"/>
    </row>
    <row r="164" spans="6:21" x14ac:dyDescent="0.25">
      <c r="F164" s="1165"/>
      <c r="G164" s="1165"/>
      <c r="H164" s="1165"/>
      <c r="I164" s="1165"/>
      <c r="J164" s="1165"/>
      <c r="K164" s="1165"/>
      <c r="L164" s="1165"/>
      <c r="M164" s="1165"/>
      <c r="N164" s="1165"/>
      <c r="O164" s="1165"/>
      <c r="P164" s="1165"/>
      <c r="Q164" s="1165"/>
      <c r="R164" s="1165"/>
      <c r="S164" s="1165"/>
      <c r="T164" s="1165"/>
      <c r="U164" s="1165"/>
    </row>
    <row r="165" spans="6:21" x14ac:dyDescent="0.25">
      <c r="F165" s="1165"/>
      <c r="G165" s="1165"/>
      <c r="H165" s="1165"/>
      <c r="I165" s="1165"/>
      <c r="J165" s="1165"/>
      <c r="K165" s="1165"/>
      <c r="L165" s="1165"/>
      <c r="M165" s="1165"/>
      <c r="N165" s="1165"/>
      <c r="O165" s="1165"/>
      <c r="P165" s="1165"/>
      <c r="Q165" s="1165"/>
      <c r="R165" s="1165"/>
      <c r="S165" s="1165"/>
      <c r="T165" s="1165"/>
      <c r="U165" s="1165"/>
    </row>
    <row r="166" spans="6:21" x14ac:dyDescent="0.25">
      <c r="F166" s="1165"/>
      <c r="G166" s="1165"/>
      <c r="H166" s="1165"/>
      <c r="I166" s="1165"/>
      <c r="J166" s="1165"/>
      <c r="K166" s="1165"/>
      <c r="L166" s="1165"/>
      <c r="M166" s="1165"/>
      <c r="N166" s="1165"/>
      <c r="O166" s="1165"/>
      <c r="P166" s="1165"/>
      <c r="Q166" s="1165"/>
      <c r="R166" s="1165"/>
      <c r="S166" s="1165"/>
      <c r="T166" s="1165"/>
      <c r="U166" s="1165"/>
    </row>
    <row r="167" spans="6:21" x14ac:dyDescent="0.25">
      <c r="F167" s="1165"/>
      <c r="G167" s="1165"/>
      <c r="H167" s="1165"/>
      <c r="I167" s="1165"/>
      <c r="J167" s="1165"/>
      <c r="K167" s="1165"/>
      <c r="L167" s="1165"/>
      <c r="M167" s="1165"/>
      <c r="N167" s="1165"/>
      <c r="O167" s="1165"/>
      <c r="P167" s="1165"/>
      <c r="Q167" s="1165"/>
      <c r="R167" s="1165"/>
      <c r="S167" s="1165"/>
      <c r="T167" s="1165"/>
      <c r="U167" s="1165"/>
    </row>
    <row r="168" spans="6:21" x14ac:dyDescent="0.25">
      <c r="F168" s="1165"/>
      <c r="G168" s="1165"/>
      <c r="H168" s="1165"/>
      <c r="I168" s="1165"/>
      <c r="J168" s="1165"/>
      <c r="K168" s="1165"/>
      <c r="L168" s="1165"/>
      <c r="M168" s="1165"/>
      <c r="N168" s="1165"/>
      <c r="O168" s="1165"/>
      <c r="P168" s="1165"/>
      <c r="Q168" s="1165"/>
      <c r="R168" s="1165"/>
      <c r="S168" s="1165"/>
      <c r="T168" s="1165"/>
      <c r="U168" s="1165"/>
    </row>
    <row r="169" spans="6:21" x14ac:dyDescent="0.25">
      <c r="F169" s="1165"/>
      <c r="G169" s="1165"/>
      <c r="H169" s="1165"/>
      <c r="I169" s="1165"/>
      <c r="J169" s="1165"/>
      <c r="K169" s="1165"/>
      <c r="L169" s="1165"/>
      <c r="M169" s="1165"/>
      <c r="N169" s="1165"/>
      <c r="O169" s="1165"/>
      <c r="P169" s="1165"/>
      <c r="Q169" s="1165"/>
      <c r="R169" s="1165"/>
      <c r="S169" s="1165"/>
      <c r="T169" s="1165"/>
      <c r="U169" s="1165"/>
    </row>
    <row r="170" spans="6:21" x14ac:dyDescent="0.25">
      <c r="F170" s="1165"/>
      <c r="G170" s="1165"/>
      <c r="H170" s="1165"/>
      <c r="I170" s="1165"/>
      <c r="J170" s="1165"/>
      <c r="K170" s="1165"/>
      <c r="L170" s="1165"/>
      <c r="M170" s="1165"/>
      <c r="N170" s="1165"/>
      <c r="O170" s="1165"/>
      <c r="P170" s="1165"/>
      <c r="Q170" s="1165"/>
      <c r="R170" s="1165"/>
      <c r="S170" s="1165"/>
      <c r="T170" s="1165"/>
      <c r="U170" s="1165"/>
    </row>
    <row r="171" spans="6:21" x14ac:dyDescent="0.25">
      <c r="F171" s="1165"/>
      <c r="G171" s="1165"/>
      <c r="H171" s="1165"/>
      <c r="I171" s="1165"/>
      <c r="J171" s="1165"/>
      <c r="K171" s="1165"/>
      <c r="L171" s="1165"/>
      <c r="M171" s="1165"/>
      <c r="N171" s="1165"/>
      <c r="O171" s="1165"/>
      <c r="P171" s="1165"/>
      <c r="Q171" s="1165"/>
      <c r="R171" s="1165"/>
      <c r="S171" s="1165"/>
      <c r="T171" s="1165"/>
      <c r="U171" s="1165"/>
    </row>
    <row r="172" spans="6:21" x14ac:dyDescent="0.25">
      <c r="F172" s="1165"/>
      <c r="G172" s="1165"/>
      <c r="H172" s="1165"/>
      <c r="I172" s="1165"/>
      <c r="J172" s="1165"/>
      <c r="K172" s="1165"/>
      <c r="L172" s="1165"/>
      <c r="M172" s="1165"/>
      <c r="N172" s="1165"/>
      <c r="O172" s="1165"/>
      <c r="P172" s="1165"/>
      <c r="Q172" s="1165"/>
      <c r="R172" s="1165"/>
      <c r="S172" s="1165"/>
      <c r="T172" s="1165"/>
      <c r="U172" s="1165"/>
    </row>
    <row r="173" spans="6:21" x14ac:dyDescent="0.25">
      <c r="F173" s="1165"/>
      <c r="G173" s="1165"/>
      <c r="H173" s="1165"/>
      <c r="I173" s="1165"/>
      <c r="J173" s="1165"/>
      <c r="K173" s="1165"/>
      <c r="L173" s="1165"/>
      <c r="M173" s="1165"/>
      <c r="N173" s="1165"/>
      <c r="O173" s="1165"/>
      <c r="P173" s="1165"/>
      <c r="Q173" s="1165"/>
      <c r="R173" s="1165"/>
      <c r="S173" s="1165"/>
      <c r="T173" s="1165"/>
      <c r="U173" s="1165"/>
    </row>
    <row r="174" spans="6:21" x14ac:dyDescent="0.25">
      <c r="F174" s="1165"/>
      <c r="G174" s="1165"/>
      <c r="H174" s="1165"/>
      <c r="I174" s="1165"/>
      <c r="J174" s="1165"/>
      <c r="K174" s="1165"/>
      <c r="L174" s="1165"/>
      <c r="M174" s="1165"/>
      <c r="N174" s="1165"/>
      <c r="O174" s="1165"/>
      <c r="P174" s="1165"/>
      <c r="Q174" s="1165"/>
      <c r="R174" s="1165"/>
      <c r="S174" s="1165"/>
      <c r="T174" s="1165"/>
      <c r="U174" s="1165"/>
    </row>
    <row r="175" spans="6:21" x14ac:dyDescent="0.25">
      <c r="F175" s="1165"/>
      <c r="G175" s="1165"/>
      <c r="H175" s="1165"/>
      <c r="I175" s="1165"/>
      <c r="J175" s="1165"/>
      <c r="K175" s="1165"/>
      <c r="L175" s="1165"/>
      <c r="M175" s="1165"/>
      <c r="N175" s="1165"/>
      <c r="O175" s="1165"/>
      <c r="P175" s="1165"/>
      <c r="Q175" s="1165"/>
      <c r="R175" s="1165"/>
      <c r="S175" s="1165"/>
      <c r="T175" s="1165"/>
      <c r="U175" s="1165"/>
    </row>
    <row r="176" spans="6:21" x14ac:dyDescent="0.25">
      <c r="F176" s="1165"/>
      <c r="G176" s="1165"/>
      <c r="H176" s="1165"/>
      <c r="I176" s="1165"/>
      <c r="J176" s="1165"/>
      <c r="K176" s="1165"/>
      <c r="L176" s="1165"/>
      <c r="M176" s="1165"/>
      <c r="N176" s="1165"/>
      <c r="O176" s="1165"/>
      <c r="P176" s="1165"/>
      <c r="Q176" s="1165"/>
      <c r="R176" s="1165"/>
      <c r="S176" s="1165"/>
      <c r="T176" s="1165"/>
      <c r="U176" s="1165"/>
    </row>
    <row r="177" spans="6:21" x14ac:dyDescent="0.25">
      <c r="F177" s="1165"/>
      <c r="G177" s="1165"/>
      <c r="H177" s="1165"/>
      <c r="I177" s="1165"/>
      <c r="J177" s="1165"/>
      <c r="K177" s="1165"/>
      <c r="L177" s="1165"/>
      <c r="M177" s="1165"/>
      <c r="N177" s="1165"/>
      <c r="O177" s="1165"/>
      <c r="P177" s="1165"/>
      <c r="Q177" s="1165"/>
      <c r="R177" s="1165"/>
      <c r="S177" s="1165"/>
      <c r="T177" s="1165"/>
      <c r="U177" s="1165"/>
    </row>
    <row r="178" spans="6:21" x14ac:dyDescent="0.25">
      <c r="F178" s="1165"/>
      <c r="G178" s="1165"/>
      <c r="H178" s="1165"/>
      <c r="I178" s="1165"/>
      <c r="J178" s="1165"/>
      <c r="K178" s="1165"/>
      <c r="L178" s="1165"/>
      <c r="M178" s="1165"/>
      <c r="N178" s="1165"/>
      <c r="O178" s="1165"/>
      <c r="P178" s="1165"/>
      <c r="Q178" s="1165"/>
      <c r="R178" s="1165"/>
      <c r="S178" s="1165"/>
      <c r="T178" s="1165"/>
      <c r="U178" s="1165"/>
    </row>
    <row r="179" spans="6:21" x14ac:dyDescent="0.25">
      <c r="F179" s="1165"/>
      <c r="G179" s="1165"/>
      <c r="H179" s="1165"/>
      <c r="I179" s="1165"/>
      <c r="J179" s="1165"/>
      <c r="K179" s="1165"/>
      <c r="L179" s="1165"/>
      <c r="M179" s="1165"/>
      <c r="N179" s="1165"/>
      <c r="O179" s="1165"/>
      <c r="P179" s="1165"/>
      <c r="Q179" s="1165"/>
      <c r="R179" s="1165"/>
      <c r="S179" s="1165"/>
      <c r="T179" s="1165"/>
      <c r="U179" s="1165"/>
    </row>
    <row r="180" spans="6:21" x14ac:dyDescent="0.25">
      <c r="F180" s="1165"/>
      <c r="G180" s="1165"/>
      <c r="H180" s="1165"/>
      <c r="I180" s="1165"/>
      <c r="J180" s="1165"/>
      <c r="K180" s="1165"/>
      <c r="L180" s="1165"/>
      <c r="M180" s="1165"/>
      <c r="N180" s="1165"/>
      <c r="O180" s="1165"/>
      <c r="P180" s="1165"/>
      <c r="Q180" s="1165"/>
      <c r="R180" s="1165"/>
      <c r="S180" s="1165"/>
      <c r="T180" s="1165"/>
      <c r="U180" s="1165"/>
    </row>
    <row r="181" spans="6:21" x14ac:dyDescent="0.25">
      <c r="F181" s="1165"/>
      <c r="G181" s="1165"/>
      <c r="H181" s="1165"/>
      <c r="I181" s="1165"/>
      <c r="J181" s="1165"/>
      <c r="K181" s="1165"/>
      <c r="L181" s="1165"/>
      <c r="M181" s="1165"/>
      <c r="N181" s="1165"/>
      <c r="O181" s="1165"/>
      <c r="P181" s="1165"/>
      <c r="Q181" s="1165"/>
      <c r="R181" s="1165"/>
      <c r="S181" s="1165"/>
      <c r="T181" s="1165"/>
      <c r="U181" s="1165"/>
    </row>
    <row r="182" spans="6:21" x14ac:dyDescent="0.25">
      <c r="F182" s="1165"/>
      <c r="G182" s="1165"/>
      <c r="H182" s="1165"/>
      <c r="I182" s="1165"/>
      <c r="J182" s="1165"/>
      <c r="K182" s="1165"/>
      <c r="L182" s="1165"/>
      <c r="M182" s="1165"/>
      <c r="N182" s="1165"/>
      <c r="O182" s="1165"/>
      <c r="P182" s="1165"/>
      <c r="Q182" s="1165"/>
      <c r="R182" s="1165"/>
      <c r="S182" s="1165"/>
      <c r="T182" s="1165"/>
      <c r="U182" s="1165"/>
    </row>
    <row r="183" spans="6:21" x14ac:dyDescent="0.25">
      <c r="F183" s="1165"/>
      <c r="G183" s="1165"/>
      <c r="H183" s="1165"/>
      <c r="I183" s="1165"/>
      <c r="J183" s="1165"/>
      <c r="K183" s="1165"/>
      <c r="L183" s="1165"/>
      <c r="M183" s="1165"/>
      <c r="N183" s="1165"/>
      <c r="O183" s="1165"/>
      <c r="P183" s="1165"/>
      <c r="Q183" s="1165"/>
      <c r="R183" s="1165"/>
      <c r="S183" s="1165"/>
      <c r="T183" s="1165"/>
      <c r="U183" s="1165"/>
    </row>
    <row r="184" spans="6:21" x14ac:dyDescent="0.25">
      <c r="F184" s="1165"/>
      <c r="G184" s="1165"/>
      <c r="H184" s="1165"/>
      <c r="I184" s="1165"/>
      <c r="J184" s="1165"/>
      <c r="K184" s="1165"/>
      <c r="L184" s="1165"/>
      <c r="M184" s="1165"/>
      <c r="N184" s="1165"/>
      <c r="O184" s="1165"/>
      <c r="P184" s="1165"/>
      <c r="Q184" s="1165"/>
      <c r="R184" s="1165"/>
      <c r="S184" s="1165"/>
      <c r="T184" s="1165"/>
      <c r="U184" s="1165"/>
    </row>
    <row r="185" spans="6:21" x14ac:dyDescent="0.25">
      <c r="F185" s="1165"/>
      <c r="G185" s="1165"/>
      <c r="H185" s="1165"/>
      <c r="I185" s="1165"/>
      <c r="J185" s="1165"/>
      <c r="K185" s="1165"/>
      <c r="L185" s="1165"/>
      <c r="M185" s="1165"/>
      <c r="N185" s="1165"/>
      <c r="O185" s="1165"/>
      <c r="P185" s="1165"/>
      <c r="Q185" s="1165"/>
      <c r="R185" s="1165"/>
      <c r="S185" s="1165"/>
      <c r="T185" s="1165"/>
      <c r="U185" s="1165"/>
    </row>
    <row r="186" spans="6:21" x14ac:dyDescent="0.25">
      <c r="F186" s="1165"/>
      <c r="G186" s="1165"/>
      <c r="H186" s="1165"/>
      <c r="I186" s="1165"/>
      <c r="J186" s="1165"/>
      <c r="K186" s="1165"/>
      <c r="L186" s="1165"/>
      <c r="M186" s="1165"/>
      <c r="N186" s="1165"/>
      <c r="O186" s="1165"/>
      <c r="P186" s="1165"/>
      <c r="Q186" s="1165"/>
      <c r="R186" s="1165"/>
      <c r="S186" s="1165"/>
      <c r="T186" s="1165"/>
      <c r="U186" s="1165"/>
    </row>
    <row r="187" spans="6:21" x14ac:dyDescent="0.25">
      <c r="F187" s="1165"/>
      <c r="G187" s="1165"/>
      <c r="H187" s="1165"/>
      <c r="I187" s="1165"/>
      <c r="J187" s="1165"/>
      <c r="K187" s="1165"/>
      <c r="L187" s="1165"/>
      <c r="M187" s="1165"/>
      <c r="N187" s="1165"/>
      <c r="O187" s="1165"/>
      <c r="P187" s="1165"/>
      <c r="Q187" s="1165"/>
      <c r="R187" s="1165"/>
      <c r="S187" s="1165"/>
      <c r="T187" s="1165"/>
      <c r="U187" s="1165"/>
    </row>
    <row r="188" spans="6:21" x14ac:dyDescent="0.25">
      <c r="F188" s="1165"/>
      <c r="G188" s="1165"/>
      <c r="H188" s="1165"/>
      <c r="I188" s="1165"/>
      <c r="J188" s="1165"/>
      <c r="K188" s="1165"/>
      <c r="L188" s="1165"/>
      <c r="M188" s="1165"/>
      <c r="N188" s="1165"/>
      <c r="O188" s="1165"/>
      <c r="P188" s="1165"/>
      <c r="Q188" s="1165"/>
      <c r="R188" s="1165"/>
      <c r="S188" s="1165"/>
      <c r="T188" s="1165"/>
      <c r="U188" s="1165"/>
    </row>
    <row r="189" spans="6:21" x14ac:dyDescent="0.25">
      <c r="F189" s="1165"/>
      <c r="G189" s="1165"/>
      <c r="H189" s="1165"/>
      <c r="I189" s="1165"/>
      <c r="J189" s="1165"/>
      <c r="K189" s="1165"/>
      <c r="L189" s="1165"/>
      <c r="M189" s="1165"/>
      <c r="N189" s="1165"/>
      <c r="O189" s="1165"/>
      <c r="P189" s="1165"/>
      <c r="Q189" s="1165"/>
      <c r="R189" s="1165"/>
      <c r="S189" s="1165"/>
      <c r="T189" s="1165"/>
      <c r="U189" s="1165"/>
    </row>
    <row r="190" spans="6:21" x14ac:dyDescent="0.25">
      <c r="F190" s="1165"/>
      <c r="G190" s="1165"/>
      <c r="H190" s="1165"/>
      <c r="I190" s="1165"/>
      <c r="J190" s="1165"/>
      <c r="K190" s="1165"/>
      <c r="L190" s="1165"/>
      <c r="M190" s="1165"/>
      <c r="N190" s="1165"/>
      <c r="O190" s="1165"/>
      <c r="P190" s="1165"/>
      <c r="Q190" s="1165"/>
      <c r="R190" s="1165"/>
      <c r="S190" s="1165"/>
      <c r="T190" s="1165"/>
      <c r="U190" s="1165"/>
    </row>
    <row r="191" spans="6:21" x14ac:dyDescent="0.25">
      <c r="F191" s="1165"/>
      <c r="G191" s="1165"/>
      <c r="H191" s="1165"/>
      <c r="I191" s="1165"/>
      <c r="J191" s="1165"/>
      <c r="K191" s="1165"/>
      <c r="L191" s="1165"/>
      <c r="M191" s="1165"/>
      <c r="N191" s="1165"/>
      <c r="O191" s="1165"/>
      <c r="P191" s="1165"/>
      <c r="Q191" s="1165"/>
      <c r="R191" s="1165"/>
      <c r="S191" s="1165"/>
      <c r="T191" s="1165"/>
      <c r="U191" s="1165"/>
    </row>
    <row r="192" spans="6:21" x14ac:dyDescent="0.25">
      <c r="F192" s="1165"/>
      <c r="G192" s="1165"/>
      <c r="H192" s="1165"/>
      <c r="I192" s="1165"/>
      <c r="J192" s="1165"/>
      <c r="K192" s="1165"/>
      <c r="L192" s="1165"/>
      <c r="M192" s="1165"/>
      <c r="N192" s="1165"/>
      <c r="O192" s="1165"/>
      <c r="P192" s="1165"/>
      <c r="Q192" s="1165"/>
      <c r="R192" s="1165"/>
      <c r="S192" s="1165"/>
      <c r="T192" s="1165"/>
      <c r="U192" s="1165"/>
    </row>
    <row r="193" spans="6:21" x14ac:dyDescent="0.25">
      <c r="F193" s="1165"/>
      <c r="G193" s="1165"/>
      <c r="H193" s="1165"/>
      <c r="I193" s="1165"/>
      <c r="J193" s="1165"/>
      <c r="K193" s="1165"/>
      <c r="L193" s="1165"/>
      <c r="M193" s="1165"/>
      <c r="N193" s="1165"/>
      <c r="O193" s="1165"/>
      <c r="P193" s="1165"/>
      <c r="Q193" s="1165"/>
      <c r="R193" s="1165"/>
      <c r="S193" s="1165"/>
      <c r="T193" s="1165"/>
      <c r="U193" s="1165"/>
    </row>
    <row r="194" spans="6:21" x14ac:dyDescent="0.25">
      <c r="F194" s="1165"/>
      <c r="G194" s="1165"/>
      <c r="H194" s="1165"/>
      <c r="I194" s="1165"/>
      <c r="J194" s="1165"/>
      <c r="K194" s="1165"/>
      <c r="L194" s="1165"/>
      <c r="M194" s="1165"/>
      <c r="N194" s="1165"/>
      <c r="O194" s="1165"/>
      <c r="P194" s="1165"/>
      <c r="Q194" s="1165"/>
      <c r="R194" s="1165"/>
      <c r="S194" s="1165"/>
      <c r="T194" s="1165"/>
      <c r="U194" s="1165"/>
    </row>
    <row r="195" spans="6:21" x14ac:dyDescent="0.25">
      <c r="F195" s="1165"/>
      <c r="G195" s="1165"/>
      <c r="H195" s="1165"/>
      <c r="I195" s="1165"/>
      <c r="J195" s="1165"/>
      <c r="K195" s="1165"/>
      <c r="L195" s="1165"/>
      <c r="M195" s="1165"/>
      <c r="N195" s="1165"/>
      <c r="O195" s="1165"/>
      <c r="P195" s="1165"/>
      <c r="Q195" s="1165"/>
      <c r="R195" s="1165"/>
      <c r="S195" s="1165"/>
      <c r="T195" s="1165"/>
      <c r="U195" s="1165"/>
    </row>
    <row r="196" spans="6:21" x14ac:dyDescent="0.25">
      <c r="F196" s="1165"/>
      <c r="G196" s="1165"/>
      <c r="H196" s="1165"/>
      <c r="I196" s="1165"/>
      <c r="J196" s="1165"/>
      <c r="K196" s="1165"/>
      <c r="L196" s="1165"/>
      <c r="M196" s="1165"/>
      <c r="N196" s="1165"/>
      <c r="O196" s="1165"/>
      <c r="P196" s="1165"/>
      <c r="Q196" s="1165"/>
      <c r="R196" s="1165"/>
      <c r="S196" s="1165"/>
      <c r="T196" s="1165"/>
      <c r="U196" s="1165"/>
    </row>
    <row r="197" spans="6:21" x14ac:dyDescent="0.25">
      <c r="F197" s="1165"/>
      <c r="G197" s="1165"/>
      <c r="H197" s="1165"/>
      <c r="I197" s="1165"/>
      <c r="J197" s="1165"/>
      <c r="K197" s="1165"/>
      <c r="L197" s="1165"/>
      <c r="M197" s="1165"/>
      <c r="N197" s="1165"/>
      <c r="O197" s="1165"/>
      <c r="P197" s="1165"/>
      <c r="Q197" s="1165"/>
      <c r="R197" s="1165"/>
      <c r="S197" s="1165"/>
      <c r="T197" s="1165"/>
      <c r="U197" s="1165"/>
    </row>
    <row r="198" spans="6:21" x14ac:dyDescent="0.25">
      <c r="F198" s="1165"/>
      <c r="G198" s="1165"/>
      <c r="H198" s="1165"/>
      <c r="I198" s="1165"/>
      <c r="J198" s="1165"/>
      <c r="K198" s="1165"/>
      <c r="L198" s="1165"/>
      <c r="M198" s="1165"/>
      <c r="N198" s="1165"/>
      <c r="O198" s="1165"/>
      <c r="P198" s="1165"/>
      <c r="Q198" s="1165"/>
      <c r="R198" s="1165"/>
      <c r="S198" s="1165"/>
      <c r="T198" s="1165"/>
      <c r="U198" s="1165"/>
    </row>
    <row r="199" spans="6:21" x14ac:dyDescent="0.25">
      <c r="F199" s="1165"/>
      <c r="G199" s="1165"/>
      <c r="H199" s="1165"/>
      <c r="I199" s="1165"/>
      <c r="J199" s="1165"/>
      <c r="K199" s="1165"/>
      <c r="L199" s="1165"/>
      <c r="M199" s="1165"/>
      <c r="N199" s="1165"/>
      <c r="O199" s="1165"/>
      <c r="P199" s="1165"/>
      <c r="Q199" s="1165"/>
      <c r="R199" s="1165"/>
      <c r="S199" s="1165"/>
      <c r="T199" s="1165"/>
      <c r="U199" s="1165"/>
    </row>
    <row r="200" spans="6:21" x14ac:dyDescent="0.25">
      <c r="F200" s="1165"/>
      <c r="G200" s="1165"/>
      <c r="H200" s="1165"/>
      <c r="I200" s="1165"/>
      <c r="J200" s="1165"/>
      <c r="K200" s="1165"/>
      <c r="L200" s="1165"/>
      <c r="M200" s="1165"/>
      <c r="N200" s="1165"/>
      <c r="O200" s="1165"/>
      <c r="P200" s="1165"/>
      <c r="Q200" s="1165"/>
      <c r="R200" s="1165"/>
      <c r="S200" s="1165"/>
      <c r="T200" s="1165"/>
      <c r="U200" s="1165"/>
    </row>
    <row r="201" spans="6:21" x14ac:dyDescent="0.25">
      <c r="F201" s="1165"/>
      <c r="G201" s="1165"/>
      <c r="H201" s="1165"/>
      <c r="I201" s="1165"/>
      <c r="J201" s="1165"/>
      <c r="K201" s="1165"/>
      <c r="L201" s="1165"/>
      <c r="M201" s="1165"/>
      <c r="N201" s="1165"/>
      <c r="O201" s="1165"/>
      <c r="P201" s="1165"/>
      <c r="Q201" s="1165"/>
      <c r="R201" s="1165"/>
      <c r="S201" s="1165"/>
      <c r="T201" s="1165"/>
      <c r="U201" s="1165"/>
    </row>
    <row r="202" spans="6:21" x14ac:dyDescent="0.25">
      <c r="F202" s="1165"/>
      <c r="G202" s="1165"/>
      <c r="H202" s="1165"/>
      <c r="I202" s="1165"/>
      <c r="J202" s="1165"/>
      <c r="K202" s="1165"/>
      <c r="L202" s="1165"/>
      <c r="M202" s="1165"/>
      <c r="N202" s="1165"/>
      <c r="O202" s="1165"/>
      <c r="P202" s="1165"/>
      <c r="Q202" s="1165"/>
      <c r="R202" s="1165"/>
      <c r="S202" s="1165"/>
      <c r="T202" s="1165"/>
      <c r="U202" s="1165"/>
    </row>
    <row r="203" spans="6:21" x14ac:dyDescent="0.25">
      <c r="F203" s="1165"/>
      <c r="G203" s="1165"/>
      <c r="H203" s="1165"/>
      <c r="I203" s="1165"/>
      <c r="J203" s="1165"/>
      <c r="K203" s="1165"/>
      <c r="L203" s="1165"/>
      <c r="M203" s="1165"/>
      <c r="N203" s="1165"/>
      <c r="O203" s="1165"/>
      <c r="P203" s="1165"/>
      <c r="Q203" s="1165"/>
      <c r="R203" s="1165"/>
      <c r="S203" s="1165"/>
      <c r="T203" s="1165"/>
      <c r="U203" s="1165"/>
    </row>
    <row r="204" spans="6:21" x14ac:dyDescent="0.25">
      <c r="F204" s="1165"/>
      <c r="G204" s="1165"/>
      <c r="H204" s="1165"/>
      <c r="I204" s="1165"/>
      <c r="J204" s="1165"/>
      <c r="K204" s="1165"/>
      <c r="L204" s="1165"/>
      <c r="M204" s="1165"/>
      <c r="N204" s="1165"/>
      <c r="O204" s="1165"/>
      <c r="P204" s="1165"/>
      <c r="Q204" s="1165"/>
      <c r="R204" s="1165"/>
      <c r="S204" s="1165"/>
      <c r="T204" s="1165"/>
      <c r="U204" s="1165"/>
    </row>
    <row r="205" spans="6:21" x14ac:dyDescent="0.25">
      <c r="F205" s="1165"/>
      <c r="G205" s="1165"/>
      <c r="H205" s="1165"/>
      <c r="I205" s="1165"/>
      <c r="J205" s="1165"/>
      <c r="K205" s="1165"/>
      <c r="L205" s="1165"/>
      <c r="M205" s="1165"/>
      <c r="N205" s="1165"/>
      <c r="O205" s="1165"/>
      <c r="P205" s="1165"/>
      <c r="Q205" s="1165"/>
      <c r="R205" s="1165"/>
      <c r="S205" s="1165"/>
      <c r="T205" s="1165"/>
      <c r="U205" s="1165"/>
    </row>
    <row r="206" spans="6:21" x14ac:dyDescent="0.25">
      <c r="F206" s="1165"/>
      <c r="G206" s="1165"/>
      <c r="H206" s="1165"/>
      <c r="I206" s="1165"/>
      <c r="J206" s="1165"/>
      <c r="K206" s="1165"/>
      <c r="L206" s="1165"/>
      <c r="M206" s="1165"/>
      <c r="N206" s="1165"/>
      <c r="O206" s="1165"/>
      <c r="P206" s="1165"/>
      <c r="Q206" s="1165"/>
      <c r="R206" s="1165"/>
      <c r="S206" s="1165"/>
      <c r="T206" s="1165"/>
      <c r="U206" s="1165"/>
    </row>
    <row r="207" spans="6:21" x14ac:dyDescent="0.25">
      <c r="F207" s="1165"/>
      <c r="G207" s="1165"/>
      <c r="H207" s="1165"/>
      <c r="I207" s="1165"/>
      <c r="J207" s="1165"/>
      <c r="K207" s="1165"/>
      <c r="L207" s="1165"/>
      <c r="M207" s="1165"/>
      <c r="N207" s="1165"/>
      <c r="O207" s="1165"/>
      <c r="P207" s="1165"/>
      <c r="Q207" s="1165"/>
      <c r="R207" s="1165"/>
      <c r="S207" s="1165"/>
      <c r="T207" s="1165"/>
      <c r="U207" s="1165"/>
    </row>
    <row r="208" spans="6:21" x14ac:dyDescent="0.25">
      <c r="F208" s="1165"/>
      <c r="G208" s="1165"/>
      <c r="H208" s="1165"/>
      <c r="I208" s="1165"/>
      <c r="J208" s="1165"/>
      <c r="K208" s="1165"/>
      <c r="L208" s="1165"/>
      <c r="M208" s="1165"/>
      <c r="N208" s="1165"/>
      <c r="O208" s="1165"/>
      <c r="P208" s="1165"/>
      <c r="Q208" s="1165"/>
      <c r="R208" s="1165"/>
      <c r="S208" s="1165"/>
      <c r="T208" s="1165"/>
      <c r="U208" s="1165"/>
    </row>
    <row r="209" spans="6:21" x14ac:dyDescent="0.25">
      <c r="F209" s="1165"/>
      <c r="G209" s="1165"/>
      <c r="H209" s="1165"/>
      <c r="I209" s="1165"/>
      <c r="J209" s="1165"/>
      <c r="K209" s="1165"/>
      <c r="L209" s="1165"/>
      <c r="M209" s="1165"/>
      <c r="N209" s="1165"/>
      <c r="O209" s="1165"/>
      <c r="P209" s="1165"/>
      <c r="Q209" s="1165"/>
      <c r="R209" s="1165"/>
      <c r="S209" s="1165"/>
      <c r="T209" s="1165"/>
      <c r="U209" s="1165"/>
    </row>
    <row r="210" spans="6:21" x14ac:dyDescent="0.25">
      <c r="F210" s="1165"/>
      <c r="G210" s="1165"/>
      <c r="H210" s="1165"/>
      <c r="I210" s="1165"/>
      <c r="J210" s="1165"/>
      <c r="K210" s="1165"/>
      <c r="L210" s="1165"/>
      <c r="M210" s="1165"/>
      <c r="N210" s="1165"/>
      <c r="O210" s="1165"/>
      <c r="P210" s="1165"/>
      <c r="Q210" s="1165"/>
      <c r="R210" s="1165"/>
      <c r="S210" s="1165"/>
      <c r="T210" s="1165"/>
      <c r="U210" s="1165"/>
    </row>
    <row r="211" spans="6:21" x14ac:dyDescent="0.25">
      <c r="F211" s="1165"/>
      <c r="G211" s="1165"/>
      <c r="H211" s="1165"/>
      <c r="I211" s="1165"/>
      <c r="J211" s="1165"/>
      <c r="K211" s="1165"/>
      <c r="L211" s="1165"/>
      <c r="M211" s="1165"/>
      <c r="N211" s="1165"/>
      <c r="O211" s="1165"/>
      <c r="P211" s="1165"/>
      <c r="Q211" s="1165"/>
      <c r="R211" s="1165"/>
      <c r="S211" s="1165"/>
      <c r="T211" s="1165"/>
      <c r="U211" s="1165"/>
    </row>
    <row r="212" spans="6:21" x14ac:dyDescent="0.25">
      <c r="F212" s="1165"/>
      <c r="G212" s="1165"/>
      <c r="H212" s="1165"/>
      <c r="I212" s="1165"/>
      <c r="J212" s="1165"/>
      <c r="K212" s="1165"/>
      <c r="L212" s="1165"/>
      <c r="M212" s="1165"/>
      <c r="N212" s="1165"/>
      <c r="O212" s="1165"/>
      <c r="P212" s="1165"/>
      <c r="Q212" s="1165"/>
      <c r="R212" s="1165"/>
      <c r="S212" s="1165"/>
      <c r="T212" s="1165"/>
      <c r="U212" s="1165"/>
    </row>
    <row r="213" spans="6:21" x14ac:dyDescent="0.25">
      <c r="F213" s="1165"/>
      <c r="G213" s="1165"/>
      <c r="H213" s="1165"/>
      <c r="I213" s="1165"/>
      <c r="J213" s="1165"/>
      <c r="K213" s="1165"/>
      <c r="L213" s="1165"/>
      <c r="M213" s="1165"/>
      <c r="N213" s="1165"/>
      <c r="O213" s="1165"/>
      <c r="P213" s="1165"/>
      <c r="Q213" s="1165"/>
      <c r="R213" s="1165"/>
      <c r="S213" s="1165"/>
      <c r="T213" s="1165"/>
      <c r="U213" s="1165"/>
    </row>
    <row r="214" spans="6:21" x14ac:dyDescent="0.25">
      <c r="F214" s="1165"/>
      <c r="G214" s="1165"/>
      <c r="H214" s="1165"/>
      <c r="I214" s="1165"/>
      <c r="J214" s="1165"/>
      <c r="K214" s="1165"/>
      <c r="L214" s="1165"/>
      <c r="M214" s="1165"/>
      <c r="N214" s="1165"/>
      <c r="O214" s="1165"/>
      <c r="P214" s="1165"/>
      <c r="Q214" s="1165"/>
      <c r="R214" s="1165"/>
      <c r="S214" s="1165"/>
      <c r="T214" s="1165"/>
      <c r="U214" s="1165"/>
    </row>
    <row r="215" spans="6:21" x14ac:dyDescent="0.25">
      <c r="F215" s="1165"/>
      <c r="G215" s="1165"/>
      <c r="H215" s="1165"/>
      <c r="I215" s="1165"/>
      <c r="J215" s="1165"/>
      <c r="K215" s="1165"/>
      <c r="L215" s="1165"/>
      <c r="M215" s="1165"/>
      <c r="N215" s="1165"/>
      <c r="O215" s="1165"/>
      <c r="P215" s="1165"/>
      <c r="Q215" s="1165"/>
      <c r="R215" s="1165"/>
      <c r="S215" s="1165"/>
      <c r="T215" s="1165"/>
      <c r="U215" s="1165"/>
    </row>
    <row r="216" spans="6:21" x14ac:dyDescent="0.25">
      <c r="F216" s="1165"/>
      <c r="G216" s="1165"/>
      <c r="H216" s="1165"/>
      <c r="I216" s="1165"/>
      <c r="J216" s="1165"/>
      <c r="K216" s="1165"/>
      <c r="L216" s="1165"/>
      <c r="M216" s="1165"/>
      <c r="N216" s="1165"/>
      <c r="O216" s="1165"/>
      <c r="P216" s="1165"/>
      <c r="Q216" s="1165"/>
      <c r="R216" s="1165"/>
      <c r="S216" s="1165"/>
      <c r="T216" s="1165"/>
      <c r="U216" s="1165"/>
    </row>
    <row r="217" spans="6:21" x14ac:dyDescent="0.25">
      <c r="F217" s="1165"/>
      <c r="G217" s="1165"/>
      <c r="H217" s="1165"/>
      <c r="I217" s="1165"/>
      <c r="J217" s="1165"/>
      <c r="K217" s="1165"/>
      <c r="L217" s="1165"/>
      <c r="M217" s="1165"/>
      <c r="N217" s="1165"/>
      <c r="O217" s="1165"/>
      <c r="P217" s="1165"/>
      <c r="Q217" s="1165"/>
      <c r="R217" s="1165"/>
      <c r="S217" s="1165"/>
      <c r="T217" s="1165"/>
      <c r="U217" s="1165"/>
    </row>
    <row r="218" spans="6:21" x14ac:dyDescent="0.25">
      <c r="F218" s="1165"/>
      <c r="G218" s="1165"/>
      <c r="H218" s="1165"/>
      <c r="I218" s="1165"/>
      <c r="J218" s="1165"/>
      <c r="K218" s="1165"/>
      <c r="L218" s="1165"/>
      <c r="M218" s="1165"/>
      <c r="N218" s="1165"/>
      <c r="O218" s="1165"/>
      <c r="P218" s="1165"/>
      <c r="Q218" s="1165"/>
      <c r="R218" s="1165"/>
      <c r="S218" s="1165"/>
      <c r="T218" s="1165"/>
      <c r="U218" s="1165"/>
    </row>
    <row r="219" spans="6:21" x14ac:dyDescent="0.25">
      <c r="F219" s="1165"/>
      <c r="G219" s="1165"/>
      <c r="H219" s="1165"/>
      <c r="I219" s="1165"/>
      <c r="J219" s="1165"/>
      <c r="K219" s="1165"/>
      <c r="L219" s="1165"/>
      <c r="M219" s="1165"/>
      <c r="N219" s="1165"/>
      <c r="O219" s="1165"/>
      <c r="P219" s="1165"/>
      <c r="Q219" s="1165"/>
      <c r="R219" s="1165"/>
      <c r="S219" s="1165"/>
      <c r="T219" s="1165"/>
      <c r="U219" s="1165"/>
    </row>
    <row r="220" spans="6:21" x14ac:dyDescent="0.25">
      <c r="F220" s="1165"/>
      <c r="G220" s="1165"/>
      <c r="H220" s="1165"/>
      <c r="I220" s="1165"/>
      <c r="J220" s="1165"/>
      <c r="K220" s="1165"/>
      <c r="L220" s="1165"/>
      <c r="M220" s="1165"/>
      <c r="N220" s="1165"/>
      <c r="O220" s="1165"/>
      <c r="P220" s="1165"/>
      <c r="Q220" s="1165"/>
      <c r="R220" s="1165"/>
      <c r="S220" s="1165"/>
      <c r="T220" s="1165"/>
      <c r="U220" s="1165"/>
    </row>
    <row r="221" spans="6:21" x14ac:dyDescent="0.25">
      <c r="F221" s="1165"/>
      <c r="G221" s="1165"/>
      <c r="H221" s="1165"/>
      <c r="I221" s="1165"/>
      <c r="J221" s="1165"/>
      <c r="K221" s="1165"/>
      <c r="L221" s="1165"/>
      <c r="M221" s="1165"/>
      <c r="N221" s="1165"/>
      <c r="O221" s="1165"/>
      <c r="P221" s="1165"/>
      <c r="Q221" s="1165"/>
      <c r="R221" s="1165"/>
      <c r="S221" s="1165"/>
      <c r="T221" s="1165"/>
      <c r="U221" s="1165"/>
    </row>
    <row r="222" spans="6:21" x14ac:dyDescent="0.25">
      <c r="F222" s="1165"/>
      <c r="G222" s="1165"/>
      <c r="H222" s="1165"/>
      <c r="I222" s="1165"/>
      <c r="J222" s="1165"/>
      <c r="K222" s="1165"/>
      <c r="L222" s="1165"/>
      <c r="M222" s="1165"/>
      <c r="N222" s="1165"/>
      <c r="O222" s="1165"/>
      <c r="P222" s="1165"/>
      <c r="Q222" s="1165"/>
      <c r="R222" s="1165"/>
      <c r="S222" s="1165"/>
      <c r="T222" s="1165"/>
      <c r="U222" s="1165"/>
    </row>
    <row r="223" spans="6:21" x14ac:dyDescent="0.25">
      <c r="F223" s="1165"/>
      <c r="G223" s="1165"/>
      <c r="H223" s="1165"/>
      <c r="I223" s="1165"/>
      <c r="J223" s="1165"/>
      <c r="K223" s="1165"/>
      <c r="L223" s="1165"/>
      <c r="M223" s="1165"/>
      <c r="N223" s="1165"/>
      <c r="O223" s="1165"/>
      <c r="P223" s="1165"/>
      <c r="Q223" s="1165"/>
      <c r="R223" s="1165"/>
      <c r="S223" s="1165"/>
      <c r="T223" s="1165"/>
      <c r="U223" s="1165"/>
    </row>
    <row r="224" spans="6:21" x14ac:dyDescent="0.25">
      <c r="F224" s="1165"/>
      <c r="G224" s="1165"/>
      <c r="H224" s="1165"/>
      <c r="I224" s="1165"/>
      <c r="J224" s="1165"/>
      <c r="K224" s="1165"/>
      <c r="L224" s="1165"/>
      <c r="M224" s="1165"/>
      <c r="N224" s="1165"/>
      <c r="O224" s="1165"/>
      <c r="P224" s="1165"/>
      <c r="Q224" s="1165"/>
      <c r="R224" s="1165"/>
      <c r="S224" s="1165"/>
      <c r="T224" s="1165"/>
      <c r="U224" s="1165"/>
    </row>
    <row r="225" spans="6:21" x14ac:dyDescent="0.25">
      <c r="F225" s="1165"/>
      <c r="G225" s="1165"/>
      <c r="H225" s="1165"/>
      <c r="I225" s="1165"/>
      <c r="J225" s="1165"/>
      <c r="K225" s="1165"/>
      <c r="L225" s="1165"/>
      <c r="M225" s="1165"/>
      <c r="N225" s="1165"/>
      <c r="O225" s="1165"/>
      <c r="P225" s="1165"/>
      <c r="Q225" s="1165"/>
      <c r="R225" s="1165"/>
      <c r="S225" s="1165"/>
      <c r="T225" s="1165"/>
      <c r="U225" s="1165"/>
    </row>
    <row r="226" spans="6:21" x14ac:dyDescent="0.25">
      <c r="F226" s="1165"/>
      <c r="G226" s="1165"/>
      <c r="H226" s="1165"/>
      <c r="I226" s="1165"/>
      <c r="J226" s="1165"/>
      <c r="K226" s="1165"/>
      <c r="L226" s="1165"/>
      <c r="M226" s="1165"/>
      <c r="N226" s="1165"/>
      <c r="O226" s="1165"/>
      <c r="P226" s="1165"/>
      <c r="Q226" s="1165"/>
      <c r="R226" s="1165"/>
      <c r="S226" s="1165"/>
      <c r="T226" s="1165"/>
      <c r="U226" s="1165"/>
    </row>
    <row r="227" spans="6:21" x14ac:dyDescent="0.25">
      <c r="F227" s="1165"/>
      <c r="G227" s="1165"/>
      <c r="H227" s="1165"/>
      <c r="I227" s="1165"/>
      <c r="J227" s="1165"/>
      <c r="K227" s="1165"/>
      <c r="L227" s="1165"/>
      <c r="M227" s="1165"/>
      <c r="N227" s="1165"/>
      <c r="O227" s="1165"/>
      <c r="P227" s="1165"/>
      <c r="Q227" s="1165"/>
      <c r="R227" s="1165"/>
      <c r="S227" s="1165"/>
      <c r="T227" s="1165"/>
      <c r="U227" s="1165"/>
    </row>
    <row r="228" spans="6:21" x14ac:dyDescent="0.25">
      <c r="F228" s="1165"/>
      <c r="G228" s="1165"/>
      <c r="H228" s="1165"/>
      <c r="I228" s="1165"/>
      <c r="J228" s="1165"/>
      <c r="K228" s="1165"/>
      <c r="L228" s="1165"/>
      <c r="M228" s="1165"/>
      <c r="N228" s="1165"/>
      <c r="O228" s="1165"/>
      <c r="P228" s="1165"/>
      <c r="Q228" s="1165"/>
      <c r="R228" s="1165"/>
      <c r="S228" s="1165"/>
      <c r="T228" s="1165"/>
      <c r="U228" s="1165"/>
    </row>
    <row r="229" spans="6:21" x14ac:dyDescent="0.25">
      <c r="F229" s="1165"/>
      <c r="G229" s="1165"/>
      <c r="H229" s="1165"/>
      <c r="I229" s="1165"/>
      <c r="J229" s="1165"/>
      <c r="K229" s="1165"/>
      <c r="L229" s="1165"/>
      <c r="M229" s="1165"/>
      <c r="N229" s="1165"/>
      <c r="O229" s="1165"/>
      <c r="P229" s="1165"/>
      <c r="Q229" s="1165"/>
      <c r="R229" s="1165"/>
      <c r="S229" s="1165"/>
      <c r="T229" s="1165"/>
      <c r="U229" s="1165"/>
    </row>
    <row r="230" spans="6:21" x14ac:dyDescent="0.25">
      <c r="F230" s="1165"/>
      <c r="G230" s="1165"/>
      <c r="H230" s="1165"/>
      <c r="I230" s="1165"/>
      <c r="J230" s="1165"/>
      <c r="K230" s="1165"/>
      <c r="L230" s="1165"/>
      <c r="M230" s="1165"/>
      <c r="N230" s="1165"/>
      <c r="O230" s="1165"/>
      <c r="P230" s="1165"/>
      <c r="Q230" s="1165"/>
      <c r="R230" s="1165"/>
      <c r="S230" s="1165"/>
      <c r="T230" s="1165"/>
      <c r="U230" s="1165"/>
    </row>
    <row r="231" spans="6:21" x14ac:dyDescent="0.25">
      <c r="F231" s="1165"/>
      <c r="G231" s="1165"/>
      <c r="H231" s="1165"/>
      <c r="I231" s="1165"/>
      <c r="J231" s="1165"/>
      <c r="K231" s="1165"/>
      <c r="L231" s="1165"/>
      <c r="M231" s="1165"/>
      <c r="N231" s="1165"/>
      <c r="O231" s="1165"/>
      <c r="P231" s="1165"/>
      <c r="Q231" s="1165"/>
      <c r="R231" s="1165"/>
      <c r="S231" s="1165"/>
      <c r="T231" s="1165"/>
      <c r="U231" s="1165"/>
    </row>
    <row r="232" spans="6:21" x14ac:dyDescent="0.25">
      <c r="F232" s="1165"/>
      <c r="G232" s="1165"/>
      <c r="H232" s="1165"/>
      <c r="I232" s="1165"/>
      <c r="J232" s="1165"/>
      <c r="K232" s="1165"/>
      <c r="L232" s="1165"/>
      <c r="M232" s="1165"/>
      <c r="N232" s="1165"/>
      <c r="O232" s="1165"/>
      <c r="P232" s="1165"/>
      <c r="Q232" s="1165"/>
      <c r="R232" s="1165"/>
      <c r="S232" s="1165"/>
      <c r="T232" s="1165"/>
      <c r="U232" s="1165"/>
    </row>
    <row r="233" spans="6:21" x14ac:dyDescent="0.25">
      <c r="F233" s="1165"/>
      <c r="G233" s="1165"/>
      <c r="H233" s="1165"/>
      <c r="I233" s="1165"/>
      <c r="J233" s="1165"/>
      <c r="K233" s="1165"/>
      <c r="L233" s="1165"/>
      <c r="M233" s="1165"/>
      <c r="N233" s="1165"/>
      <c r="O233" s="1165"/>
      <c r="P233" s="1165"/>
      <c r="Q233" s="1165"/>
      <c r="R233" s="1165"/>
      <c r="S233" s="1165"/>
      <c r="T233" s="1165"/>
      <c r="U233" s="1165"/>
    </row>
    <row r="234" spans="6:21" x14ac:dyDescent="0.25">
      <c r="F234" s="1165"/>
      <c r="G234" s="1165"/>
      <c r="H234" s="1165"/>
      <c r="I234" s="1165"/>
      <c r="J234" s="1165"/>
      <c r="K234" s="1165"/>
      <c r="L234" s="1165"/>
      <c r="M234" s="1165"/>
      <c r="N234" s="1165"/>
      <c r="O234" s="1165"/>
      <c r="P234" s="1165"/>
      <c r="Q234" s="1165"/>
      <c r="R234" s="1165"/>
      <c r="S234" s="1165"/>
      <c r="T234" s="1165"/>
      <c r="U234" s="1165"/>
    </row>
    <row r="235" spans="6:21" x14ac:dyDescent="0.25">
      <c r="F235" s="1165"/>
      <c r="G235" s="1165"/>
      <c r="H235" s="1165"/>
      <c r="I235" s="1165"/>
      <c r="J235" s="1165"/>
      <c r="K235" s="1165"/>
      <c r="L235" s="1165"/>
      <c r="M235" s="1165"/>
      <c r="N235" s="1165"/>
      <c r="O235" s="1165"/>
      <c r="P235" s="1165"/>
      <c r="Q235" s="1165"/>
      <c r="R235" s="1165"/>
      <c r="S235" s="1165"/>
      <c r="T235" s="1165"/>
      <c r="U235" s="1165"/>
    </row>
    <row r="236" spans="6:21" x14ac:dyDescent="0.25">
      <c r="F236" s="1165"/>
      <c r="G236" s="1165"/>
      <c r="H236" s="1165"/>
      <c r="I236" s="1165"/>
      <c r="J236" s="1165"/>
      <c r="K236" s="1165"/>
      <c r="L236" s="1165"/>
      <c r="M236" s="1165"/>
      <c r="N236" s="1165"/>
      <c r="O236" s="1165"/>
      <c r="P236" s="1165"/>
      <c r="Q236" s="1165"/>
      <c r="R236" s="1165"/>
      <c r="S236" s="1165"/>
      <c r="T236" s="1165"/>
      <c r="U236" s="1165"/>
    </row>
    <row r="237" spans="6:21" x14ac:dyDescent="0.25">
      <c r="F237" s="1165"/>
      <c r="G237" s="1165"/>
      <c r="H237" s="1165"/>
      <c r="I237" s="1165"/>
      <c r="J237" s="1165"/>
      <c r="K237" s="1165"/>
      <c r="L237" s="1165"/>
      <c r="M237" s="1165"/>
      <c r="N237" s="1165"/>
      <c r="O237" s="1165"/>
      <c r="P237" s="1165"/>
      <c r="Q237" s="1165"/>
      <c r="R237" s="1165"/>
      <c r="S237" s="1165"/>
      <c r="T237" s="1165"/>
      <c r="U237" s="1165"/>
    </row>
    <row r="238" spans="6:21" x14ac:dyDescent="0.25">
      <c r="F238" s="1165"/>
      <c r="G238" s="1165"/>
      <c r="H238" s="1165"/>
      <c r="I238" s="1165"/>
      <c r="J238" s="1165"/>
      <c r="K238" s="1165"/>
      <c r="L238" s="1165"/>
      <c r="M238" s="1165"/>
      <c r="N238" s="1165"/>
      <c r="O238" s="1165"/>
      <c r="P238" s="1165"/>
      <c r="Q238" s="1165"/>
      <c r="R238" s="1165"/>
      <c r="S238" s="1165"/>
      <c r="T238" s="1165"/>
      <c r="U238" s="1165"/>
    </row>
    <row r="239" spans="6:21" x14ac:dyDescent="0.25">
      <c r="F239" s="1165"/>
      <c r="G239" s="1165"/>
      <c r="H239" s="1165"/>
      <c r="I239" s="1165"/>
      <c r="J239" s="1165"/>
      <c r="K239" s="1165"/>
      <c r="L239" s="1165"/>
      <c r="M239" s="1165"/>
      <c r="N239" s="1165"/>
      <c r="O239" s="1165"/>
      <c r="P239" s="1165"/>
      <c r="Q239" s="1165"/>
      <c r="R239" s="1165"/>
      <c r="S239" s="1165"/>
      <c r="T239" s="1165"/>
      <c r="U239" s="1165"/>
    </row>
    <row r="240" spans="6:21" x14ac:dyDescent="0.25">
      <c r="F240" s="1165"/>
      <c r="G240" s="1165"/>
      <c r="H240" s="1165"/>
      <c r="I240" s="1165"/>
      <c r="J240" s="1165"/>
      <c r="K240" s="1165"/>
      <c r="L240" s="1165"/>
      <c r="M240" s="1165"/>
      <c r="N240" s="1165"/>
      <c r="O240" s="1165"/>
      <c r="P240" s="1165"/>
      <c r="Q240" s="1165"/>
      <c r="R240" s="1165"/>
      <c r="S240" s="1165"/>
      <c r="T240" s="1165"/>
      <c r="U240" s="1165"/>
    </row>
    <row r="241" spans="6:21" x14ac:dyDescent="0.25">
      <c r="F241" s="1165"/>
      <c r="G241" s="1165"/>
      <c r="H241" s="1165"/>
      <c r="I241" s="1165"/>
      <c r="J241" s="1165"/>
      <c r="K241" s="1165"/>
      <c r="L241" s="1165"/>
      <c r="M241" s="1165"/>
      <c r="N241" s="1165"/>
      <c r="O241" s="1165"/>
      <c r="P241" s="1165"/>
      <c r="Q241" s="1165"/>
      <c r="R241" s="1165"/>
      <c r="S241" s="1165"/>
      <c r="T241" s="1165"/>
      <c r="U241" s="1165"/>
    </row>
    <row r="242" spans="6:21" x14ac:dyDescent="0.25">
      <c r="F242" s="1165"/>
      <c r="G242" s="1165"/>
      <c r="H242" s="1165"/>
      <c r="I242" s="1165"/>
      <c r="J242" s="1165"/>
      <c r="K242" s="1165"/>
      <c r="L242" s="1165"/>
      <c r="M242" s="1165"/>
      <c r="N242" s="1165"/>
      <c r="O242" s="1165"/>
      <c r="P242" s="1165"/>
      <c r="Q242" s="1165"/>
      <c r="R242" s="1165"/>
      <c r="S242" s="1165"/>
      <c r="T242" s="1165"/>
      <c r="U242" s="1165"/>
    </row>
    <row r="243" spans="6:21" x14ac:dyDescent="0.25">
      <c r="F243" s="1165"/>
      <c r="G243" s="1165"/>
      <c r="H243" s="1165"/>
      <c r="I243" s="1165"/>
      <c r="J243" s="1165"/>
      <c r="K243" s="1165"/>
      <c r="L243" s="1165"/>
      <c r="M243" s="1165"/>
      <c r="N243" s="1165"/>
      <c r="O243" s="1165"/>
      <c r="P243" s="1165"/>
      <c r="Q243" s="1165"/>
      <c r="R243" s="1165"/>
      <c r="S243" s="1165"/>
      <c r="T243" s="1165"/>
      <c r="U243" s="1165"/>
    </row>
    <row r="244" spans="6:21" x14ac:dyDescent="0.25">
      <c r="F244" s="1165"/>
      <c r="G244" s="1165"/>
      <c r="H244" s="1165"/>
      <c r="I244" s="1165"/>
      <c r="J244" s="1165"/>
      <c r="K244" s="1165"/>
      <c r="L244" s="1165"/>
      <c r="M244" s="1165"/>
      <c r="N244" s="1165"/>
      <c r="O244" s="1165"/>
      <c r="P244" s="1165"/>
      <c r="Q244" s="1165"/>
      <c r="R244" s="1165"/>
      <c r="S244" s="1165"/>
      <c r="T244" s="1165"/>
      <c r="U244" s="1165"/>
    </row>
    <row r="245" spans="6:21" x14ac:dyDescent="0.25">
      <c r="F245" s="1165"/>
      <c r="G245" s="1165"/>
      <c r="H245" s="1165"/>
      <c r="I245" s="1165"/>
      <c r="J245" s="1165"/>
      <c r="K245" s="1165"/>
      <c r="L245" s="1165"/>
      <c r="M245" s="1165"/>
      <c r="N245" s="1165"/>
      <c r="O245" s="1165"/>
      <c r="P245" s="1165"/>
      <c r="Q245" s="1165"/>
      <c r="R245" s="1165"/>
      <c r="S245" s="1165"/>
      <c r="T245" s="1165"/>
      <c r="U245" s="1165"/>
    </row>
    <row r="246" spans="6:21" x14ac:dyDescent="0.25">
      <c r="F246" s="1165"/>
      <c r="G246" s="1165"/>
      <c r="H246" s="1165"/>
      <c r="I246" s="1165"/>
      <c r="J246" s="1165"/>
      <c r="K246" s="1165"/>
      <c r="L246" s="1165"/>
      <c r="M246" s="1165"/>
      <c r="N246" s="1165"/>
      <c r="O246" s="1165"/>
      <c r="P246" s="1165"/>
      <c r="Q246" s="1165"/>
      <c r="R246" s="1165"/>
      <c r="S246" s="1165"/>
      <c r="T246" s="1165"/>
      <c r="U246" s="1165"/>
    </row>
    <row r="247" spans="6:21" x14ac:dyDescent="0.25">
      <c r="F247" s="1165"/>
      <c r="G247" s="1165"/>
      <c r="H247" s="1165"/>
      <c r="I247" s="1165"/>
      <c r="J247" s="1165"/>
      <c r="K247" s="1165"/>
      <c r="L247" s="1165"/>
      <c r="M247" s="1165"/>
      <c r="N247" s="1165"/>
      <c r="O247" s="1165"/>
      <c r="P247" s="1165"/>
      <c r="Q247" s="1165"/>
      <c r="R247" s="1165"/>
      <c r="S247" s="1165"/>
      <c r="T247" s="1165"/>
      <c r="U247" s="1165"/>
    </row>
    <row r="248" spans="6:21" x14ac:dyDescent="0.25">
      <c r="F248" s="1165"/>
      <c r="G248" s="1165"/>
      <c r="H248" s="1165"/>
      <c r="I248" s="1165"/>
      <c r="J248" s="1165"/>
      <c r="K248" s="1165"/>
      <c r="L248" s="1165"/>
      <c r="M248" s="1165"/>
      <c r="N248" s="1165"/>
      <c r="O248" s="1165"/>
      <c r="P248" s="1165"/>
      <c r="Q248" s="1165"/>
      <c r="R248" s="1165"/>
      <c r="S248" s="1165"/>
      <c r="T248" s="1165"/>
      <c r="U248" s="1165"/>
    </row>
    <row r="249" spans="6:21" x14ac:dyDescent="0.25">
      <c r="F249" s="1165"/>
      <c r="G249" s="1165"/>
      <c r="H249" s="1165"/>
      <c r="I249" s="1165"/>
      <c r="J249" s="1165"/>
      <c r="K249" s="1165"/>
      <c r="L249" s="1165"/>
      <c r="M249" s="1165"/>
      <c r="N249" s="1165"/>
      <c r="O249" s="1165"/>
      <c r="P249" s="1165"/>
      <c r="Q249" s="1165"/>
      <c r="R249" s="1165"/>
      <c r="S249" s="1165"/>
      <c r="T249" s="1165"/>
      <c r="U249" s="1165"/>
    </row>
    <row r="250" spans="6:21" x14ac:dyDescent="0.25">
      <c r="F250" s="1165"/>
      <c r="G250" s="1165"/>
      <c r="H250" s="1165"/>
      <c r="I250" s="1165"/>
      <c r="J250" s="1165"/>
      <c r="K250" s="1165"/>
      <c r="L250" s="1165"/>
      <c r="M250" s="1165"/>
      <c r="N250" s="1165"/>
      <c r="O250" s="1165"/>
      <c r="P250" s="1165"/>
      <c r="Q250" s="1165"/>
      <c r="R250" s="1165"/>
      <c r="S250" s="1165"/>
      <c r="T250" s="1165"/>
      <c r="U250" s="1165"/>
    </row>
    <row r="251" spans="6:21" x14ac:dyDescent="0.25">
      <c r="F251" s="1165"/>
      <c r="G251" s="1165"/>
      <c r="H251" s="1165"/>
      <c r="I251" s="1165"/>
      <c r="J251" s="1165"/>
      <c r="K251" s="1165"/>
      <c r="L251" s="1165"/>
      <c r="M251" s="1165"/>
      <c r="N251" s="1165"/>
      <c r="O251" s="1165"/>
      <c r="P251" s="1165"/>
      <c r="Q251" s="1165"/>
      <c r="R251" s="1165"/>
      <c r="S251" s="1165"/>
      <c r="T251" s="1165"/>
      <c r="U251" s="1165"/>
    </row>
    <row r="252" spans="6:21" x14ac:dyDescent="0.25">
      <c r="F252" s="1165"/>
      <c r="G252" s="1165"/>
      <c r="H252" s="1165"/>
      <c r="I252" s="1165"/>
      <c r="J252" s="1165"/>
      <c r="K252" s="1165"/>
      <c r="L252" s="1165"/>
      <c r="M252" s="1165"/>
      <c r="N252" s="1165"/>
      <c r="O252" s="1165"/>
      <c r="P252" s="1165"/>
      <c r="Q252" s="1165"/>
      <c r="R252" s="1165"/>
      <c r="S252" s="1165"/>
      <c r="T252" s="1165"/>
      <c r="U252" s="1165"/>
    </row>
    <row r="253" spans="6:21" x14ac:dyDescent="0.25">
      <c r="F253" s="1165"/>
      <c r="G253" s="1165"/>
      <c r="H253" s="1165"/>
      <c r="I253" s="1165"/>
      <c r="J253" s="1165"/>
      <c r="K253" s="1165"/>
      <c r="L253" s="1165"/>
      <c r="M253" s="1165"/>
      <c r="N253" s="1165"/>
      <c r="O253" s="1165"/>
      <c r="P253" s="1165"/>
      <c r="Q253" s="1165"/>
      <c r="R253" s="1165"/>
      <c r="S253" s="1165"/>
      <c r="T253" s="1165"/>
      <c r="U253" s="1165"/>
    </row>
    <row r="254" spans="6:21" x14ac:dyDescent="0.25">
      <c r="F254" s="1165"/>
      <c r="G254" s="1165"/>
      <c r="H254" s="1165"/>
      <c r="I254" s="1165"/>
      <c r="J254" s="1165"/>
      <c r="K254" s="1165"/>
      <c r="L254" s="1165"/>
      <c r="M254" s="1165"/>
      <c r="N254" s="1165"/>
      <c r="O254" s="1165"/>
      <c r="P254" s="1165"/>
      <c r="Q254" s="1165"/>
      <c r="R254" s="1165"/>
      <c r="S254" s="1165"/>
      <c r="T254" s="1165"/>
      <c r="U254" s="1165"/>
    </row>
    <row r="255" spans="6:21" x14ac:dyDescent="0.25">
      <c r="F255" s="1165"/>
      <c r="G255" s="1165"/>
      <c r="H255" s="1165"/>
      <c r="I255" s="1165"/>
      <c r="J255" s="1165"/>
      <c r="K255" s="1165"/>
      <c r="L255" s="1165"/>
      <c r="M255" s="1165"/>
      <c r="N255" s="1165"/>
      <c r="O255" s="1165"/>
      <c r="P255" s="1165"/>
      <c r="Q255" s="1165"/>
      <c r="R255" s="1165"/>
      <c r="S255" s="1165"/>
      <c r="T255" s="1165"/>
      <c r="U255" s="1165"/>
    </row>
    <row r="256" spans="6:21" x14ac:dyDescent="0.25">
      <c r="F256" s="1165"/>
      <c r="G256" s="1165"/>
      <c r="H256" s="1165"/>
      <c r="I256" s="1165"/>
      <c r="J256" s="1165"/>
      <c r="K256" s="1165"/>
      <c r="L256" s="1165"/>
      <c r="M256" s="1165"/>
      <c r="N256" s="1165"/>
      <c r="O256" s="1165"/>
      <c r="P256" s="1165"/>
      <c r="Q256" s="1165"/>
      <c r="R256" s="1165"/>
      <c r="S256" s="1165"/>
      <c r="T256" s="1165"/>
      <c r="U256" s="1165"/>
    </row>
    <row r="257" spans="6:21" x14ac:dyDescent="0.25">
      <c r="F257" s="1165"/>
      <c r="G257" s="1165"/>
      <c r="H257" s="1165"/>
      <c r="I257" s="1165"/>
      <c r="J257" s="1165"/>
      <c r="K257" s="1165"/>
      <c r="L257" s="1165"/>
      <c r="M257" s="1165"/>
      <c r="N257" s="1165"/>
      <c r="O257" s="1165"/>
      <c r="P257" s="1165"/>
      <c r="Q257" s="1165"/>
      <c r="R257" s="1165"/>
      <c r="S257" s="1165"/>
      <c r="T257" s="1165"/>
      <c r="U257" s="1165"/>
    </row>
    <row r="258" spans="6:21" x14ac:dyDescent="0.25">
      <c r="F258" s="1165"/>
      <c r="G258" s="1165"/>
      <c r="H258" s="1165"/>
      <c r="I258" s="1165"/>
      <c r="J258" s="1165"/>
      <c r="K258" s="1165"/>
      <c r="L258" s="1165"/>
      <c r="M258" s="1165"/>
      <c r="N258" s="1165"/>
      <c r="O258" s="1165"/>
      <c r="P258" s="1165"/>
      <c r="Q258" s="1165"/>
      <c r="R258" s="1165"/>
      <c r="S258" s="1165"/>
      <c r="T258" s="1165"/>
      <c r="U258" s="1165"/>
    </row>
    <row r="259" spans="6:21" x14ac:dyDescent="0.25">
      <c r="F259" s="1165"/>
      <c r="G259" s="1165"/>
      <c r="H259" s="1165"/>
      <c r="I259" s="1165"/>
      <c r="J259" s="1165"/>
      <c r="K259" s="1165"/>
      <c r="L259" s="1165"/>
      <c r="M259" s="1165"/>
      <c r="N259" s="1165"/>
      <c r="O259" s="1165"/>
      <c r="P259" s="1165"/>
      <c r="Q259" s="1165"/>
      <c r="R259" s="1165"/>
      <c r="S259" s="1165"/>
      <c r="T259" s="1165"/>
      <c r="U259" s="1165"/>
    </row>
    <row r="260" spans="6:21" x14ac:dyDescent="0.25">
      <c r="F260" s="1165"/>
      <c r="G260" s="1165"/>
      <c r="H260" s="1165"/>
      <c r="I260" s="1165"/>
      <c r="J260" s="1165"/>
      <c r="K260" s="1165"/>
      <c r="L260" s="1165"/>
      <c r="M260" s="1165"/>
      <c r="N260" s="1165"/>
      <c r="O260" s="1165"/>
      <c r="P260" s="1165"/>
      <c r="Q260" s="1165"/>
      <c r="R260" s="1165"/>
      <c r="S260" s="1165"/>
      <c r="T260" s="1165"/>
      <c r="U260" s="1165"/>
    </row>
    <row r="261" spans="6:21" x14ac:dyDescent="0.25">
      <c r="F261" s="1165"/>
      <c r="G261" s="1165"/>
      <c r="H261" s="1165"/>
      <c r="I261" s="1165"/>
      <c r="J261" s="1165"/>
      <c r="K261" s="1165"/>
      <c r="L261" s="1165"/>
      <c r="M261" s="1165"/>
      <c r="N261" s="1165"/>
      <c r="O261" s="1165"/>
      <c r="P261" s="1165"/>
      <c r="Q261" s="1165"/>
      <c r="R261" s="1165"/>
      <c r="S261" s="1165"/>
      <c r="T261" s="1165"/>
      <c r="U261" s="1165"/>
    </row>
    <row r="262" spans="6:21" x14ac:dyDescent="0.25">
      <c r="F262" s="1165"/>
      <c r="G262" s="1165"/>
      <c r="H262" s="1165"/>
      <c r="I262" s="1165"/>
      <c r="J262" s="1165"/>
      <c r="K262" s="1165"/>
      <c r="L262" s="1165"/>
      <c r="M262" s="1165"/>
      <c r="N262" s="1165"/>
      <c r="O262" s="1165"/>
      <c r="P262" s="1165"/>
      <c r="Q262" s="1165"/>
      <c r="R262" s="1165"/>
      <c r="S262" s="1165"/>
      <c r="T262" s="1165"/>
      <c r="U262" s="1165"/>
    </row>
    <row r="263" spans="6:21" x14ac:dyDescent="0.25">
      <c r="F263" s="1165"/>
      <c r="G263" s="1165"/>
      <c r="H263" s="1165"/>
      <c r="I263" s="1165"/>
      <c r="J263" s="1165"/>
      <c r="K263" s="1165"/>
      <c r="L263" s="1165"/>
      <c r="M263" s="1165"/>
      <c r="N263" s="1165"/>
      <c r="O263" s="1165"/>
      <c r="P263" s="1165"/>
      <c r="Q263" s="1165"/>
      <c r="R263" s="1165"/>
      <c r="S263" s="1165"/>
      <c r="T263" s="1165"/>
      <c r="U263" s="1165"/>
    </row>
    <row r="264" spans="6:21" x14ac:dyDescent="0.25">
      <c r="F264" s="1165"/>
      <c r="G264" s="1165"/>
      <c r="H264" s="1165"/>
      <c r="I264" s="1165"/>
      <c r="J264" s="1165"/>
      <c r="K264" s="1165"/>
      <c r="L264" s="1165"/>
      <c r="M264" s="1165"/>
      <c r="N264" s="1165"/>
      <c r="O264" s="1165"/>
      <c r="P264" s="1165"/>
      <c r="Q264" s="1165"/>
      <c r="R264" s="1165"/>
      <c r="S264" s="1165"/>
      <c r="T264" s="1165"/>
      <c r="U264" s="1165"/>
    </row>
    <row r="265" spans="6:21" x14ac:dyDescent="0.25">
      <c r="F265" s="1165"/>
      <c r="G265" s="1165"/>
      <c r="H265" s="1165"/>
      <c r="I265" s="1165"/>
      <c r="J265" s="1165"/>
      <c r="K265" s="1165"/>
      <c r="L265" s="1165"/>
      <c r="M265" s="1165"/>
      <c r="N265" s="1165"/>
      <c r="O265" s="1165"/>
      <c r="P265" s="1165"/>
      <c r="Q265" s="1165"/>
      <c r="R265" s="1165"/>
      <c r="S265" s="1165"/>
      <c r="T265" s="1165"/>
      <c r="U265" s="1165"/>
    </row>
    <row r="266" spans="6:21" x14ac:dyDescent="0.25">
      <c r="F266" s="1165"/>
      <c r="G266" s="1165"/>
      <c r="H266" s="1165"/>
      <c r="I266" s="1165"/>
      <c r="J266" s="1165"/>
      <c r="K266" s="1165"/>
      <c r="L266" s="1165"/>
      <c r="M266" s="1165"/>
      <c r="N266" s="1165"/>
      <c r="O266" s="1165"/>
      <c r="P266" s="1165"/>
      <c r="Q266" s="1165"/>
      <c r="R266" s="1165"/>
      <c r="S266" s="1165"/>
      <c r="T266" s="1165"/>
      <c r="U266" s="1165"/>
    </row>
    <row r="267" spans="6:21" x14ac:dyDescent="0.25">
      <c r="F267" s="1165"/>
      <c r="G267" s="1165"/>
      <c r="H267" s="1165"/>
      <c r="I267" s="1165"/>
      <c r="J267" s="1165"/>
      <c r="K267" s="1165"/>
      <c r="L267" s="1165"/>
      <c r="M267" s="1165"/>
      <c r="N267" s="1165"/>
      <c r="O267" s="1165"/>
      <c r="P267" s="1165"/>
      <c r="Q267" s="1165"/>
      <c r="R267" s="1165"/>
      <c r="S267" s="1165"/>
      <c r="T267" s="1165"/>
      <c r="U267" s="1165"/>
    </row>
    <row r="268" spans="6:21" x14ac:dyDescent="0.25">
      <c r="F268" s="1165"/>
      <c r="G268" s="1165"/>
      <c r="H268" s="1165"/>
      <c r="I268" s="1165"/>
      <c r="J268" s="1165"/>
      <c r="K268" s="1165"/>
      <c r="L268" s="1165"/>
      <c r="M268" s="1165"/>
      <c r="N268" s="1165"/>
      <c r="O268" s="1165"/>
      <c r="P268" s="1165"/>
      <c r="Q268" s="1165"/>
      <c r="R268" s="1165"/>
      <c r="S268" s="1165"/>
      <c r="T268" s="1165"/>
      <c r="U268" s="1165"/>
    </row>
    <row r="269" spans="6:21" x14ac:dyDescent="0.25">
      <c r="F269" s="1165"/>
      <c r="G269" s="1165"/>
      <c r="H269" s="1165"/>
      <c r="I269" s="1165"/>
      <c r="J269" s="1165"/>
      <c r="K269" s="1165"/>
      <c r="L269" s="1165"/>
      <c r="M269" s="1165"/>
      <c r="N269" s="1165"/>
      <c r="O269" s="1165"/>
      <c r="P269" s="1165"/>
      <c r="Q269" s="1165"/>
      <c r="R269" s="1165"/>
      <c r="S269" s="1165"/>
      <c r="T269" s="1165"/>
      <c r="U269" s="1165"/>
    </row>
    <row r="270" spans="6:21" x14ac:dyDescent="0.25">
      <c r="F270" s="1165"/>
      <c r="G270" s="1165"/>
      <c r="H270" s="1165"/>
      <c r="I270" s="1165"/>
      <c r="J270" s="1165"/>
      <c r="K270" s="1165"/>
      <c r="L270" s="1165"/>
      <c r="M270" s="1165"/>
      <c r="N270" s="1165"/>
      <c r="O270" s="1165"/>
      <c r="P270" s="1165"/>
      <c r="Q270" s="1165"/>
      <c r="R270" s="1165"/>
      <c r="S270" s="1165"/>
      <c r="T270" s="1165"/>
      <c r="U270" s="1165"/>
    </row>
    <row r="271" spans="6:21" x14ac:dyDescent="0.25">
      <c r="F271" s="1165"/>
      <c r="G271" s="1165"/>
      <c r="H271" s="1165"/>
      <c r="I271" s="1165"/>
      <c r="J271" s="1165"/>
      <c r="K271" s="1165"/>
      <c r="L271" s="1165"/>
      <c r="M271" s="1165"/>
      <c r="N271" s="1165"/>
      <c r="O271" s="1165"/>
      <c r="P271" s="1165"/>
      <c r="Q271" s="1165"/>
      <c r="R271" s="1165"/>
      <c r="S271" s="1165"/>
      <c r="T271" s="1165"/>
      <c r="U271" s="1165"/>
    </row>
    <row r="272" spans="6:21" x14ac:dyDescent="0.25">
      <c r="F272" s="1165"/>
      <c r="G272" s="1165"/>
      <c r="H272" s="1165"/>
      <c r="I272" s="1165"/>
      <c r="J272" s="1165"/>
      <c r="K272" s="1165"/>
      <c r="L272" s="1165"/>
      <c r="M272" s="1165"/>
      <c r="N272" s="1165"/>
      <c r="O272" s="1165"/>
      <c r="P272" s="1165"/>
      <c r="Q272" s="1165"/>
      <c r="R272" s="1165"/>
      <c r="S272" s="1165"/>
      <c r="T272" s="1165"/>
      <c r="U272" s="1165"/>
    </row>
    <row r="273" spans="6:21" x14ac:dyDescent="0.25">
      <c r="F273" s="1165"/>
      <c r="G273" s="1165"/>
      <c r="H273" s="1165"/>
      <c r="I273" s="1165"/>
      <c r="J273" s="1165"/>
      <c r="K273" s="1165"/>
      <c r="L273" s="1165"/>
      <c r="M273" s="1165"/>
      <c r="N273" s="1165"/>
      <c r="O273" s="1165"/>
      <c r="P273" s="1165"/>
      <c r="Q273" s="1165"/>
      <c r="R273" s="1165"/>
      <c r="S273" s="1165"/>
      <c r="T273" s="1165"/>
      <c r="U273" s="1165"/>
    </row>
    <row r="274" spans="6:21" x14ac:dyDescent="0.25">
      <c r="F274" s="1165"/>
      <c r="G274" s="1165"/>
      <c r="H274" s="1165"/>
      <c r="I274" s="1165"/>
      <c r="J274" s="1165"/>
      <c r="K274" s="1165"/>
      <c r="L274" s="1165"/>
      <c r="M274" s="1165"/>
      <c r="N274" s="1165"/>
      <c r="O274" s="1165"/>
      <c r="P274" s="1165"/>
      <c r="Q274" s="1165"/>
      <c r="R274" s="1165"/>
      <c r="S274" s="1165"/>
      <c r="T274" s="1165"/>
      <c r="U274" s="1165"/>
    </row>
    <row r="275" spans="6:21" x14ac:dyDescent="0.25">
      <c r="F275" s="1165"/>
      <c r="G275" s="1165"/>
      <c r="H275" s="1165"/>
      <c r="I275" s="1165"/>
      <c r="J275" s="1165"/>
      <c r="K275" s="1165"/>
      <c r="L275" s="1165"/>
      <c r="M275" s="1165"/>
      <c r="N275" s="1165"/>
      <c r="O275" s="1165"/>
      <c r="P275" s="1165"/>
      <c r="Q275" s="1165"/>
      <c r="R275" s="1165"/>
      <c r="S275" s="1165"/>
      <c r="T275" s="1165"/>
      <c r="U275" s="1165"/>
    </row>
    <row r="276" spans="6:21" x14ac:dyDescent="0.25">
      <c r="F276" s="1165"/>
      <c r="G276" s="1165"/>
      <c r="H276" s="1165"/>
      <c r="I276" s="1165"/>
      <c r="J276" s="1165"/>
      <c r="K276" s="1165"/>
      <c r="L276" s="1165"/>
      <c r="M276" s="1165"/>
      <c r="N276" s="1165"/>
      <c r="O276" s="1165"/>
      <c r="P276" s="1165"/>
      <c r="Q276" s="1165"/>
      <c r="R276" s="1165"/>
      <c r="S276" s="1165"/>
      <c r="T276" s="1165"/>
      <c r="U276" s="1165"/>
    </row>
    <row r="277" spans="6:21" x14ac:dyDescent="0.25">
      <c r="F277" s="1165"/>
      <c r="G277" s="1165"/>
      <c r="H277" s="1165"/>
      <c r="I277" s="1165"/>
      <c r="J277" s="1165"/>
      <c r="K277" s="1165"/>
      <c r="L277" s="1165"/>
      <c r="M277" s="1165"/>
      <c r="N277" s="1165"/>
      <c r="O277" s="1165"/>
      <c r="P277" s="1165"/>
      <c r="Q277" s="1165"/>
      <c r="R277" s="1165"/>
      <c r="S277" s="1165"/>
      <c r="T277" s="1165"/>
      <c r="U277" s="1165"/>
    </row>
    <row r="278" spans="6:21" x14ac:dyDescent="0.25">
      <c r="F278" s="1165"/>
      <c r="G278" s="1165"/>
      <c r="H278" s="1165"/>
      <c r="I278" s="1165"/>
      <c r="J278" s="1165"/>
      <c r="K278" s="1165"/>
      <c r="L278" s="1165"/>
      <c r="M278" s="1165"/>
      <c r="N278" s="1165"/>
      <c r="O278" s="1165"/>
      <c r="P278" s="1165"/>
      <c r="Q278" s="1165"/>
      <c r="R278" s="1165"/>
      <c r="S278" s="1165"/>
      <c r="T278" s="1165"/>
      <c r="U278" s="1165"/>
    </row>
    <row r="279" spans="6:21" x14ac:dyDescent="0.25">
      <c r="F279" s="1165"/>
      <c r="G279" s="1165"/>
      <c r="H279" s="1165"/>
      <c r="I279" s="1165"/>
      <c r="J279" s="1165"/>
      <c r="K279" s="1165"/>
      <c r="L279" s="1165"/>
      <c r="M279" s="1165"/>
      <c r="N279" s="1165"/>
      <c r="O279" s="1165"/>
      <c r="P279" s="1165"/>
      <c r="Q279" s="1165"/>
      <c r="R279" s="1165"/>
      <c r="S279" s="1165"/>
      <c r="T279" s="1165"/>
      <c r="U279" s="1165"/>
    </row>
    <row r="280" spans="6:21" x14ac:dyDescent="0.25">
      <c r="F280" s="1165"/>
      <c r="G280" s="1165"/>
      <c r="H280" s="1165"/>
      <c r="I280" s="1165"/>
      <c r="J280" s="1165"/>
      <c r="K280" s="1165"/>
      <c r="L280" s="1165"/>
      <c r="M280" s="1165"/>
      <c r="N280" s="1165"/>
      <c r="O280" s="1165"/>
      <c r="P280" s="1165"/>
      <c r="Q280" s="1165"/>
      <c r="R280" s="1165"/>
      <c r="S280" s="1165"/>
      <c r="T280" s="1165"/>
      <c r="U280" s="1165"/>
    </row>
    <row r="281" spans="6:21" x14ac:dyDescent="0.25">
      <c r="F281" s="1165"/>
      <c r="G281" s="1165"/>
      <c r="H281" s="1165"/>
      <c r="I281" s="1165"/>
      <c r="J281" s="1165"/>
      <c r="K281" s="1165"/>
      <c r="L281" s="1165"/>
      <c r="M281" s="1165"/>
      <c r="N281" s="1165"/>
      <c r="O281" s="1165"/>
      <c r="P281" s="1165"/>
      <c r="Q281" s="1165"/>
      <c r="R281" s="1165"/>
      <c r="S281" s="1165"/>
      <c r="T281" s="1165"/>
      <c r="U281" s="1165"/>
    </row>
    <row r="282" spans="6:21" x14ac:dyDescent="0.25">
      <c r="F282" s="1165"/>
      <c r="G282" s="1165"/>
      <c r="H282" s="1165"/>
      <c r="I282" s="1165"/>
      <c r="J282" s="1165"/>
      <c r="K282" s="1165"/>
      <c r="L282" s="1165"/>
      <c r="M282" s="1165"/>
      <c r="N282" s="1165"/>
      <c r="O282" s="1165"/>
      <c r="P282" s="1165"/>
      <c r="Q282" s="1165"/>
      <c r="R282" s="1165"/>
      <c r="S282" s="1165"/>
      <c r="T282" s="1165"/>
      <c r="U282" s="1165"/>
    </row>
    <row r="283" spans="6:21" x14ac:dyDescent="0.25">
      <c r="F283" s="1165"/>
      <c r="G283" s="1165"/>
      <c r="H283" s="1165"/>
      <c r="I283" s="1165"/>
      <c r="J283" s="1165"/>
      <c r="K283" s="1165"/>
      <c r="L283" s="1165"/>
      <c r="M283" s="1165"/>
      <c r="N283" s="1165"/>
      <c r="O283" s="1165"/>
      <c r="P283" s="1165"/>
      <c r="Q283" s="1165"/>
      <c r="R283" s="1165"/>
      <c r="S283" s="1165"/>
      <c r="T283" s="1165"/>
      <c r="U283" s="1165"/>
    </row>
    <row r="284" spans="6:21" x14ac:dyDescent="0.25">
      <c r="F284" s="1165"/>
      <c r="G284" s="1165"/>
      <c r="H284" s="1165"/>
      <c r="I284" s="1165"/>
      <c r="J284" s="1165"/>
      <c r="K284" s="1165"/>
      <c r="L284" s="1165"/>
      <c r="M284" s="1165"/>
      <c r="N284" s="1165"/>
      <c r="O284" s="1165"/>
      <c r="P284" s="1165"/>
      <c r="Q284" s="1165"/>
      <c r="R284" s="1165"/>
      <c r="S284" s="1165"/>
      <c r="T284" s="1165"/>
      <c r="U284" s="1165"/>
    </row>
    <row r="285" spans="6:21" x14ac:dyDescent="0.25">
      <c r="F285" s="1165"/>
      <c r="G285" s="1165"/>
      <c r="H285" s="1165"/>
      <c r="I285" s="1165"/>
      <c r="J285" s="1165"/>
      <c r="K285" s="1165"/>
      <c r="L285" s="1165"/>
      <c r="M285" s="1165"/>
      <c r="N285" s="1165"/>
      <c r="O285" s="1165"/>
      <c r="P285" s="1165"/>
      <c r="Q285" s="1165"/>
      <c r="R285" s="1165"/>
      <c r="S285" s="1165"/>
      <c r="T285" s="1165"/>
      <c r="U285" s="1165"/>
    </row>
    <row r="286" spans="6:21" x14ac:dyDescent="0.25">
      <c r="F286" s="1165"/>
      <c r="G286" s="1165"/>
      <c r="H286" s="1165"/>
      <c r="I286" s="1165"/>
      <c r="J286" s="1165"/>
      <c r="K286" s="1165"/>
      <c r="L286" s="1165"/>
      <c r="M286" s="1165"/>
      <c r="N286" s="1165"/>
      <c r="O286" s="1165"/>
      <c r="P286" s="1165"/>
      <c r="Q286" s="1165"/>
      <c r="R286" s="1165"/>
      <c r="S286" s="1165"/>
      <c r="T286" s="1165"/>
      <c r="U286" s="1165"/>
    </row>
    <row r="287" spans="6:21" x14ac:dyDescent="0.25">
      <c r="F287" s="1165"/>
      <c r="G287" s="1165"/>
      <c r="H287" s="1165"/>
      <c r="I287" s="1165"/>
      <c r="J287" s="1165"/>
      <c r="K287" s="1165"/>
      <c r="L287" s="1165"/>
      <c r="M287" s="1165"/>
      <c r="N287" s="1165"/>
      <c r="O287" s="1165"/>
      <c r="P287" s="1165"/>
      <c r="Q287" s="1165"/>
      <c r="R287" s="1165"/>
      <c r="S287" s="1165"/>
      <c r="T287" s="1165"/>
      <c r="U287" s="1165"/>
    </row>
    <row r="288" spans="6:21" x14ac:dyDescent="0.25">
      <c r="F288" s="1165"/>
      <c r="G288" s="1165"/>
      <c r="H288" s="1165"/>
      <c r="I288" s="1165"/>
      <c r="J288" s="1165"/>
      <c r="K288" s="1165"/>
      <c r="L288" s="1165"/>
      <c r="M288" s="1165"/>
      <c r="N288" s="1165"/>
      <c r="O288" s="1165"/>
      <c r="P288" s="1165"/>
      <c r="Q288" s="1165"/>
      <c r="R288" s="1165"/>
      <c r="S288" s="1165"/>
      <c r="T288" s="1165"/>
      <c r="U288" s="1165"/>
    </row>
    <row r="289" spans="6:21" x14ac:dyDescent="0.25">
      <c r="F289" s="1165"/>
      <c r="G289" s="1165"/>
      <c r="H289" s="1165"/>
      <c r="I289" s="1165"/>
      <c r="J289" s="1165"/>
      <c r="K289" s="1165"/>
      <c r="L289" s="1165"/>
      <c r="M289" s="1165"/>
      <c r="N289" s="1165"/>
      <c r="O289" s="1165"/>
      <c r="P289" s="1165"/>
      <c r="Q289" s="1165"/>
      <c r="R289" s="1165"/>
      <c r="S289" s="1165"/>
      <c r="T289" s="1165"/>
      <c r="U289" s="1165"/>
    </row>
    <row r="290" spans="6:21" x14ac:dyDescent="0.25">
      <c r="F290" s="1165"/>
      <c r="G290" s="1165"/>
      <c r="H290" s="1165"/>
      <c r="I290" s="1165"/>
      <c r="J290" s="1165"/>
      <c r="K290" s="1165"/>
      <c r="L290" s="1165"/>
      <c r="M290" s="1165"/>
      <c r="N290" s="1165"/>
      <c r="O290" s="1165"/>
      <c r="P290" s="1165"/>
      <c r="Q290" s="1165"/>
      <c r="R290" s="1165"/>
      <c r="S290" s="1165"/>
      <c r="T290" s="1165"/>
      <c r="U290" s="1165"/>
    </row>
    <row r="291" spans="6:21" x14ac:dyDescent="0.25">
      <c r="F291" s="1165"/>
      <c r="G291" s="1165"/>
      <c r="H291" s="1165"/>
      <c r="I291" s="1165"/>
      <c r="J291" s="1165"/>
      <c r="K291" s="1165"/>
      <c r="L291" s="1165"/>
      <c r="M291" s="1165"/>
      <c r="N291" s="1165"/>
      <c r="O291" s="1165"/>
      <c r="P291" s="1165"/>
      <c r="Q291" s="1165"/>
      <c r="R291" s="1165"/>
      <c r="S291" s="1165"/>
      <c r="T291" s="1165"/>
      <c r="U291" s="1165"/>
    </row>
    <row r="292" spans="6:21" x14ac:dyDescent="0.25">
      <c r="F292" s="1165"/>
      <c r="G292" s="1165"/>
      <c r="H292" s="1165"/>
      <c r="I292" s="1165"/>
      <c r="J292" s="1165"/>
      <c r="K292" s="1165"/>
      <c r="L292" s="1165"/>
      <c r="M292" s="1165"/>
      <c r="N292" s="1165"/>
      <c r="O292" s="1165"/>
      <c r="P292" s="1165"/>
      <c r="Q292" s="1165"/>
      <c r="R292" s="1165"/>
      <c r="S292" s="1165"/>
      <c r="T292" s="1165"/>
      <c r="U292" s="1165"/>
    </row>
    <row r="293" spans="6:21" x14ac:dyDescent="0.25">
      <c r="F293" s="1165"/>
      <c r="G293" s="1165"/>
      <c r="H293" s="1165"/>
      <c r="I293" s="1165"/>
      <c r="J293" s="1165"/>
      <c r="K293" s="1165"/>
      <c r="L293" s="1165"/>
      <c r="M293" s="1165"/>
      <c r="N293" s="1165"/>
      <c r="O293" s="1165"/>
      <c r="P293" s="1165"/>
      <c r="Q293" s="1165"/>
      <c r="R293" s="1165"/>
      <c r="S293" s="1165"/>
      <c r="T293" s="1165"/>
      <c r="U293" s="1165"/>
    </row>
    <row r="294" spans="6:21" x14ac:dyDescent="0.25">
      <c r="F294" s="1165"/>
      <c r="G294" s="1165"/>
      <c r="H294" s="1165"/>
      <c r="I294" s="1165"/>
      <c r="J294" s="1165"/>
      <c r="K294" s="1165"/>
      <c r="L294" s="1165"/>
      <c r="M294" s="1165"/>
      <c r="N294" s="1165"/>
      <c r="O294" s="1165"/>
      <c r="P294" s="1165"/>
      <c r="Q294" s="1165"/>
      <c r="R294" s="1165"/>
      <c r="S294" s="1165"/>
      <c r="T294" s="1165"/>
      <c r="U294" s="1165"/>
    </row>
    <row r="295" spans="6:21" x14ac:dyDescent="0.25">
      <c r="F295" s="1165"/>
      <c r="G295" s="1165"/>
      <c r="H295" s="1165"/>
      <c r="I295" s="1165"/>
      <c r="J295" s="1165"/>
      <c r="K295" s="1165"/>
      <c r="L295" s="1165"/>
      <c r="M295" s="1165"/>
      <c r="N295" s="1165"/>
      <c r="O295" s="1165"/>
      <c r="P295" s="1165"/>
      <c r="Q295" s="1165"/>
      <c r="R295" s="1165"/>
      <c r="S295" s="1165"/>
      <c r="T295" s="1165"/>
      <c r="U295" s="1165"/>
    </row>
    <row r="296" spans="6:21" x14ac:dyDescent="0.25">
      <c r="F296" s="1165"/>
      <c r="G296" s="1165"/>
      <c r="H296" s="1165"/>
      <c r="I296" s="1165"/>
      <c r="J296" s="1165"/>
      <c r="K296" s="1165"/>
      <c r="L296" s="1165"/>
      <c r="M296" s="1165"/>
      <c r="N296" s="1165"/>
      <c r="O296" s="1165"/>
      <c r="P296" s="1165"/>
      <c r="Q296" s="1165"/>
      <c r="R296" s="1165"/>
      <c r="S296" s="1165"/>
      <c r="T296" s="1165"/>
      <c r="U296" s="1165"/>
    </row>
    <row r="297" spans="6:21" x14ac:dyDescent="0.25">
      <c r="F297" s="1165"/>
      <c r="G297" s="1165"/>
      <c r="H297" s="1165"/>
      <c r="I297" s="1165"/>
      <c r="J297" s="1165"/>
      <c r="K297" s="1165"/>
      <c r="L297" s="1165"/>
      <c r="M297" s="1165"/>
      <c r="N297" s="1165"/>
      <c r="O297" s="1165"/>
      <c r="P297" s="1165"/>
      <c r="Q297" s="1165"/>
      <c r="R297" s="1165"/>
      <c r="S297" s="1165"/>
      <c r="T297" s="1165"/>
      <c r="U297" s="1165"/>
    </row>
    <row r="298" spans="6:21" x14ac:dyDescent="0.25">
      <c r="F298" s="1165"/>
      <c r="G298" s="1165"/>
      <c r="H298" s="1165"/>
      <c r="I298" s="1165"/>
      <c r="J298" s="1165"/>
      <c r="K298" s="1165"/>
      <c r="L298" s="1165"/>
      <c r="M298" s="1165"/>
      <c r="N298" s="1165"/>
      <c r="O298" s="1165"/>
      <c r="P298" s="1165"/>
      <c r="Q298" s="1165"/>
      <c r="R298" s="1165"/>
      <c r="S298" s="1165"/>
      <c r="T298" s="1165"/>
      <c r="U298" s="1165"/>
    </row>
    <row r="299" spans="6:21" x14ac:dyDescent="0.25">
      <c r="F299" s="1165"/>
      <c r="G299" s="1165"/>
      <c r="H299" s="1165"/>
      <c r="I299" s="1165"/>
      <c r="J299" s="1165"/>
      <c r="K299" s="1165"/>
      <c r="L299" s="1165"/>
      <c r="M299" s="1165"/>
      <c r="N299" s="1165"/>
      <c r="O299" s="1165"/>
      <c r="P299" s="1165"/>
      <c r="Q299" s="1165"/>
      <c r="R299" s="1165"/>
      <c r="S299" s="1165"/>
      <c r="T299" s="1165"/>
      <c r="U299" s="1165"/>
    </row>
    <row r="300" spans="6:21" x14ac:dyDescent="0.25">
      <c r="F300" s="1165"/>
      <c r="G300" s="1165"/>
      <c r="H300" s="1165"/>
      <c r="I300" s="1165"/>
      <c r="J300" s="1165"/>
      <c r="K300" s="1165"/>
      <c r="L300" s="1165"/>
      <c r="M300" s="1165"/>
      <c r="N300" s="1165"/>
      <c r="O300" s="1165"/>
      <c r="P300" s="1165"/>
      <c r="Q300" s="1165"/>
      <c r="R300" s="1165"/>
      <c r="S300" s="1165"/>
      <c r="T300" s="1165"/>
      <c r="U300" s="1165"/>
    </row>
    <row r="301" spans="6:21" x14ac:dyDescent="0.25">
      <c r="F301" s="1165"/>
      <c r="G301" s="1165"/>
      <c r="H301" s="1165"/>
      <c r="I301" s="1165"/>
      <c r="J301" s="1165"/>
      <c r="K301" s="1165"/>
      <c r="L301" s="1165"/>
      <c r="M301" s="1165"/>
      <c r="N301" s="1165"/>
      <c r="O301" s="1165"/>
      <c r="P301" s="1165"/>
      <c r="Q301" s="1165"/>
      <c r="R301" s="1165"/>
      <c r="S301" s="1165"/>
      <c r="T301" s="1165"/>
      <c r="U301" s="1165"/>
    </row>
    <row r="302" spans="6:21" x14ac:dyDescent="0.25">
      <c r="F302" s="1165"/>
      <c r="G302" s="1165"/>
      <c r="H302" s="1165"/>
      <c r="I302" s="1165"/>
      <c r="J302" s="1165"/>
      <c r="K302" s="1165"/>
      <c r="L302" s="1165"/>
      <c r="M302" s="1165"/>
      <c r="N302" s="1165"/>
      <c r="O302" s="1165"/>
      <c r="P302" s="1165"/>
      <c r="Q302" s="1165"/>
      <c r="R302" s="1165"/>
      <c r="S302" s="1165"/>
      <c r="T302" s="1165"/>
      <c r="U302" s="1165"/>
    </row>
    <row r="303" spans="6:21" x14ac:dyDescent="0.25">
      <c r="F303" s="1165"/>
      <c r="G303" s="1165"/>
      <c r="H303" s="1165"/>
      <c r="I303" s="1165"/>
      <c r="J303" s="1165"/>
      <c r="K303" s="1165"/>
      <c r="L303" s="1165"/>
      <c r="M303" s="1165"/>
      <c r="N303" s="1165"/>
      <c r="O303" s="1165"/>
      <c r="P303" s="1165"/>
      <c r="Q303" s="1165"/>
      <c r="R303" s="1165"/>
      <c r="S303" s="1165"/>
      <c r="T303" s="1165"/>
      <c r="U303" s="1165"/>
    </row>
    <row r="304" spans="6:21" x14ac:dyDescent="0.25">
      <c r="F304" s="1165"/>
      <c r="G304" s="1165"/>
      <c r="H304" s="1165"/>
      <c r="I304" s="1165"/>
      <c r="J304" s="1165"/>
      <c r="K304" s="1165"/>
      <c r="L304" s="1165"/>
      <c r="M304" s="1165"/>
      <c r="N304" s="1165"/>
      <c r="O304" s="1165"/>
      <c r="P304" s="1165"/>
      <c r="Q304" s="1165"/>
      <c r="R304" s="1165"/>
      <c r="S304" s="1165"/>
      <c r="T304" s="1165"/>
      <c r="U304" s="1165"/>
    </row>
    <row r="305" spans="6:21" x14ac:dyDescent="0.25">
      <c r="F305" s="1165"/>
      <c r="G305" s="1165"/>
      <c r="H305" s="1165"/>
      <c r="I305" s="1165"/>
      <c r="J305" s="1165"/>
      <c r="K305" s="1165"/>
      <c r="L305" s="1165"/>
      <c r="M305" s="1165"/>
      <c r="N305" s="1165"/>
      <c r="O305" s="1165"/>
      <c r="P305" s="1165"/>
      <c r="Q305" s="1165"/>
      <c r="R305" s="1165"/>
      <c r="S305" s="1165"/>
      <c r="T305" s="1165"/>
      <c r="U305" s="1165"/>
    </row>
    <row r="306" spans="6:21" x14ac:dyDescent="0.25">
      <c r="F306" s="1165"/>
      <c r="G306" s="1165"/>
      <c r="H306" s="1165"/>
      <c r="I306" s="1165"/>
      <c r="J306" s="1165"/>
      <c r="K306" s="1165"/>
      <c r="L306" s="1165"/>
      <c r="M306" s="1165"/>
      <c r="N306" s="1165"/>
      <c r="O306" s="1165"/>
      <c r="P306" s="1165"/>
      <c r="Q306" s="1165"/>
      <c r="R306" s="1165"/>
      <c r="S306" s="1165"/>
      <c r="T306" s="1165"/>
      <c r="U306" s="1165"/>
    </row>
    <row r="307" spans="6:21" x14ac:dyDescent="0.25">
      <c r="F307" s="1165"/>
      <c r="G307" s="1165"/>
      <c r="H307" s="1165"/>
      <c r="I307" s="1165"/>
      <c r="J307" s="1165"/>
      <c r="K307" s="1165"/>
      <c r="L307" s="1165"/>
      <c r="M307" s="1165"/>
      <c r="N307" s="1165"/>
      <c r="O307" s="1165"/>
      <c r="P307" s="1165"/>
      <c r="Q307" s="1165"/>
      <c r="R307" s="1165"/>
      <c r="S307" s="1165"/>
      <c r="T307" s="1165"/>
      <c r="U307" s="1165"/>
    </row>
    <row r="308" spans="6:21" x14ac:dyDescent="0.25">
      <c r="F308" s="1165"/>
      <c r="G308" s="1165"/>
      <c r="H308" s="1165"/>
      <c r="I308" s="1165"/>
      <c r="J308" s="1165"/>
      <c r="K308" s="1165"/>
      <c r="L308" s="1165"/>
      <c r="M308" s="1165"/>
      <c r="N308" s="1165"/>
      <c r="O308" s="1165"/>
      <c r="P308" s="1165"/>
      <c r="Q308" s="1165"/>
      <c r="R308" s="1165"/>
      <c r="S308" s="1165"/>
      <c r="T308" s="1165"/>
      <c r="U308" s="1165"/>
    </row>
    <row r="309" spans="6:21" x14ac:dyDescent="0.25">
      <c r="F309" s="1165"/>
      <c r="G309" s="1165"/>
      <c r="H309" s="1165"/>
      <c r="I309" s="1165"/>
      <c r="J309" s="1165"/>
      <c r="K309" s="1165"/>
      <c r="L309" s="1165"/>
      <c r="M309" s="1165"/>
      <c r="N309" s="1165"/>
      <c r="O309" s="1165"/>
      <c r="P309" s="1165"/>
      <c r="Q309" s="1165"/>
      <c r="R309" s="1165"/>
      <c r="S309" s="1165"/>
      <c r="T309" s="1165"/>
      <c r="U309" s="1165"/>
    </row>
    <row r="310" spans="6:21" x14ac:dyDescent="0.25">
      <c r="F310" s="1165"/>
      <c r="G310" s="1165"/>
      <c r="H310" s="1165"/>
      <c r="I310" s="1165"/>
      <c r="J310" s="1165"/>
      <c r="K310" s="1165"/>
      <c r="L310" s="1165"/>
      <c r="M310" s="1165"/>
      <c r="N310" s="1165"/>
      <c r="O310" s="1165"/>
      <c r="P310" s="1165"/>
      <c r="Q310" s="1165"/>
      <c r="R310" s="1165"/>
      <c r="S310" s="1165"/>
      <c r="T310" s="1165"/>
      <c r="U310" s="1165"/>
    </row>
    <row r="311" spans="6:21" x14ac:dyDescent="0.25">
      <c r="F311" s="1165"/>
      <c r="G311" s="1165"/>
      <c r="H311" s="1165"/>
      <c r="I311" s="1165"/>
      <c r="J311" s="1165"/>
      <c r="K311" s="1165"/>
      <c r="L311" s="1165"/>
      <c r="M311" s="1165"/>
      <c r="N311" s="1165"/>
      <c r="O311" s="1165"/>
      <c r="P311" s="1165"/>
      <c r="Q311" s="1165"/>
      <c r="R311" s="1165"/>
      <c r="S311" s="1165"/>
      <c r="T311" s="1165"/>
      <c r="U311" s="1165"/>
    </row>
    <row r="312" spans="6:21" x14ac:dyDescent="0.25">
      <c r="F312" s="1165"/>
      <c r="G312" s="1165"/>
      <c r="H312" s="1165"/>
      <c r="I312" s="1165"/>
      <c r="J312" s="1165"/>
      <c r="K312" s="1165"/>
      <c r="L312" s="1165"/>
      <c r="M312" s="1165"/>
      <c r="N312" s="1165"/>
      <c r="O312" s="1165"/>
      <c r="P312" s="1165"/>
      <c r="Q312" s="1165"/>
      <c r="R312" s="1165"/>
      <c r="S312" s="1165"/>
      <c r="T312" s="1165"/>
      <c r="U312" s="1165"/>
    </row>
    <row r="313" spans="6:21" x14ac:dyDescent="0.25">
      <c r="F313" s="1165"/>
      <c r="G313" s="1165"/>
      <c r="H313" s="1165"/>
      <c r="I313" s="1165"/>
      <c r="J313" s="1165"/>
      <c r="K313" s="1165"/>
      <c r="L313" s="1165"/>
      <c r="M313" s="1165"/>
      <c r="N313" s="1165"/>
      <c r="O313" s="1165"/>
      <c r="P313" s="1165"/>
      <c r="Q313" s="1165"/>
      <c r="R313" s="1165"/>
      <c r="S313" s="1165"/>
      <c r="T313" s="1165"/>
      <c r="U313" s="1165"/>
    </row>
    <row r="314" spans="6:21" x14ac:dyDescent="0.25">
      <c r="F314" s="1165"/>
      <c r="G314" s="1165"/>
      <c r="H314" s="1165"/>
      <c r="I314" s="1165"/>
      <c r="J314" s="1165"/>
      <c r="K314" s="1165"/>
      <c r="L314" s="1165"/>
      <c r="M314" s="1165"/>
      <c r="N314" s="1165"/>
      <c r="O314" s="1165"/>
      <c r="P314" s="1165"/>
      <c r="Q314" s="1165"/>
      <c r="R314" s="1165"/>
      <c r="S314" s="1165"/>
      <c r="T314" s="1165"/>
      <c r="U314" s="1165"/>
    </row>
    <row r="315" spans="6:21" x14ac:dyDescent="0.25">
      <c r="F315" s="1165"/>
      <c r="G315" s="1165"/>
      <c r="H315" s="1165"/>
      <c r="I315" s="1165"/>
      <c r="J315" s="1165"/>
      <c r="K315" s="1165"/>
      <c r="L315" s="1165"/>
      <c r="M315" s="1165"/>
      <c r="N315" s="1165"/>
      <c r="O315" s="1165"/>
      <c r="P315" s="1165"/>
      <c r="Q315" s="1165"/>
      <c r="R315" s="1165"/>
      <c r="S315" s="1165"/>
      <c r="T315" s="1165"/>
      <c r="U315" s="1165"/>
    </row>
    <row r="316" spans="6:21" x14ac:dyDescent="0.25">
      <c r="F316" s="1165"/>
      <c r="G316" s="1165"/>
      <c r="H316" s="1165"/>
      <c r="I316" s="1165"/>
      <c r="J316" s="1165"/>
      <c r="K316" s="1165"/>
      <c r="L316" s="1165"/>
      <c r="M316" s="1165"/>
      <c r="N316" s="1165"/>
      <c r="O316" s="1165"/>
      <c r="P316" s="1165"/>
      <c r="Q316" s="1165"/>
      <c r="R316" s="1165"/>
      <c r="S316" s="1165"/>
      <c r="T316" s="1165"/>
      <c r="U316" s="1165"/>
    </row>
    <row r="317" spans="6:21" x14ac:dyDescent="0.25">
      <c r="F317" s="1165"/>
      <c r="G317" s="1165"/>
      <c r="H317" s="1165"/>
      <c r="I317" s="1165"/>
      <c r="J317" s="1165"/>
      <c r="K317" s="1165"/>
      <c r="L317" s="1165"/>
      <c r="M317" s="1165"/>
      <c r="N317" s="1165"/>
      <c r="O317" s="1165"/>
      <c r="P317" s="1165"/>
      <c r="Q317" s="1165"/>
      <c r="R317" s="1165"/>
      <c r="S317" s="1165"/>
      <c r="T317" s="1165"/>
      <c r="U317" s="1165"/>
    </row>
    <row r="318" spans="6:21" x14ac:dyDescent="0.25">
      <c r="F318" s="1165"/>
      <c r="G318" s="1165"/>
      <c r="H318" s="1165"/>
      <c r="I318" s="1165"/>
      <c r="J318" s="1165"/>
      <c r="K318" s="1165"/>
      <c r="L318" s="1165"/>
      <c r="M318" s="1165"/>
      <c r="N318" s="1165"/>
      <c r="O318" s="1165"/>
      <c r="P318" s="1165"/>
      <c r="Q318" s="1165"/>
      <c r="R318" s="1165"/>
      <c r="S318" s="1165"/>
      <c r="T318" s="1165"/>
      <c r="U318" s="1165"/>
    </row>
    <row r="319" spans="6:21" x14ac:dyDescent="0.25">
      <c r="F319" s="1165"/>
      <c r="G319" s="1165"/>
      <c r="H319" s="1165"/>
      <c r="I319" s="1165"/>
      <c r="J319" s="1165"/>
      <c r="K319" s="1165"/>
      <c r="L319" s="1165"/>
      <c r="M319" s="1165"/>
      <c r="N319" s="1165"/>
      <c r="O319" s="1165"/>
      <c r="P319" s="1165"/>
      <c r="Q319" s="1165"/>
      <c r="R319" s="1165"/>
      <c r="S319" s="1165"/>
      <c r="T319" s="1165"/>
      <c r="U319" s="1165"/>
    </row>
    <row r="320" spans="6:21" x14ac:dyDescent="0.25">
      <c r="F320" s="1165"/>
      <c r="G320" s="1165"/>
      <c r="H320" s="1165"/>
      <c r="I320" s="1165"/>
      <c r="J320" s="1165"/>
      <c r="K320" s="1165"/>
      <c r="L320" s="1165"/>
      <c r="M320" s="1165"/>
      <c r="N320" s="1165"/>
      <c r="O320" s="1165"/>
      <c r="P320" s="1165"/>
      <c r="Q320" s="1165"/>
      <c r="R320" s="1165"/>
      <c r="S320" s="1165"/>
      <c r="T320" s="1165"/>
      <c r="U320" s="1165"/>
    </row>
    <row r="321" spans="6:21" x14ac:dyDescent="0.25">
      <c r="F321" s="1165"/>
      <c r="G321" s="1165"/>
      <c r="H321" s="1165"/>
      <c r="I321" s="1165"/>
      <c r="J321" s="1165"/>
      <c r="K321" s="1165"/>
      <c r="L321" s="1165"/>
      <c r="M321" s="1165"/>
      <c r="N321" s="1165"/>
      <c r="O321" s="1165"/>
      <c r="P321" s="1165"/>
      <c r="Q321" s="1165"/>
      <c r="R321" s="1165"/>
      <c r="S321" s="1165"/>
      <c r="T321" s="1165"/>
      <c r="U321" s="1165"/>
    </row>
    <row r="322" spans="6:21" x14ac:dyDescent="0.25">
      <c r="F322" s="1165"/>
      <c r="G322" s="1165"/>
      <c r="H322" s="1165"/>
      <c r="I322" s="1165"/>
      <c r="J322" s="1165"/>
      <c r="K322" s="1165"/>
      <c r="L322" s="1165"/>
      <c r="M322" s="1165"/>
      <c r="N322" s="1165"/>
      <c r="O322" s="1165"/>
      <c r="P322" s="1165"/>
      <c r="Q322" s="1165"/>
      <c r="R322" s="1165"/>
      <c r="S322" s="1165"/>
      <c r="T322" s="1165"/>
      <c r="U322" s="1165"/>
    </row>
    <row r="323" spans="6:21" x14ac:dyDescent="0.25">
      <c r="F323" s="1165"/>
      <c r="G323" s="1165"/>
      <c r="H323" s="1165"/>
      <c r="I323" s="1165"/>
      <c r="J323" s="1165"/>
      <c r="K323" s="1165"/>
      <c r="L323" s="1165"/>
      <c r="M323" s="1165"/>
      <c r="N323" s="1165"/>
      <c r="O323" s="1165"/>
      <c r="P323" s="1165"/>
      <c r="Q323" s="1165"/>
      <c r="R323" s="1165"/>
      <c r="S323" s="1165"/>
      <c r="T323" s="1165"/>
      <c r="U323" s="1165"/>
    </row>
    <row r="324" spans="6:21" x14ac:dyDescent="0.25">
      <c r="F324" s="1165"/>
      <c r="G324" s="1165"/>
      <c r="H324" s="1165"/>
      <c r="I324" s="1165"/>
      <c r="J324" s="1165"/>
      <c r="K324" s="1165"/>
      <c r="L324" s="1165"/>
      <c r="M324" s="1165"/>
      <c r="N324" s="1165"/>
      <c r="O324" s="1165"/>
      <c r="P324" s="1165"/>
      <c r="Q324" s="1165"/>
      <c r="R324" s="1165"/>
      <c r="S324" s="1165"/>
      <c r="T324" s="1165"/>
      <c r="U324" s="1165"/>
    </row>
    <row r="325" spans="6:21" x14ac:dyDescent="0.25">
      <c r="F325" s="1165"/>
      <c r="G325" s="1165"/>
      <c r="H325" s="1165"/>
      <c r="I325" s="1165"/>
      <c r="J325" s="1165"/>
      <c r="K325" s="1165"/>
      <c r="L325" s="1165"/>
      <c r="M325" s="1165"/>
      <c r="N325" s="1165"/>
      <c r="O325" s="1165"/>
      <c r="P325" s="1165"/>
      <c r="Q325" s="1165"/>
      <c r="R325" s="1165"/>
      <c r="S325" s="1165"/>
      <c r="T325" s="1165"/>
      <c r="U325" s="1165"/>
    </row>
    <row r="326" spans="6:21" x14ac:dyDescent="0.25">
      <c r="F326" s="1165"/>
      <c r="G326" s="1165"/>
      <c r="H326" s="1165"/>
      <c r="I326" s="1165"/>
      <c r="J326" s="1165"/>
      <c r="K326" s="1165"/>
      <c r="L326" s="1165"/>
      <c r="M326" s="1165"/>
      <c r="N326" s="1165"/>
      <c r="O326" s="1165"/>
      <c r="P326" s="1165"/>
      <c r="Q326" s="1165"/>
      <c r="R326" s="1165"/>
      <c r="S326" s="1165"/>
      <c r="T326" s="1165"/>
      <c r="U326" s="1165"/>
    </row>
    <row r="327" spans="6:21" x14ac:dyDescent="0.25">
      <c r="F327" s="1165"/>
      <c r="G327" s="1165"/>
      <c r="H327" s="1165"/>
      <c r="I327" s="1165"/>
      <c r="J327" s="1165"/>
      <c r="K327" s="1165"/>
      <c r="L327" s="1165"/>
      <c r="M327" s="1165"/>
      <c r="N327" s="1165"/>
      <c r="O327" s="1165"/>
      <c r="P327" s="1165"/>
      <c r="Q327" s="1165"/>
      <c r="R327" s="1165"/>
      <c r="S327" s="1165"/>
      <c r="T327" s="1165"/>
      <c r="U327" s="1165"/>
    </row>
    <row r="328" spans="6:21" x14ac:dyDescent="0.25">
      <c r="F328" s="1165"/>
      <c r="G328" s="1165"/>
      <c r="H328" s="1165"/>
      <c r="I328" s="1165"/>
      <c r="J328" s="1165"/>
      <c r="K328" s="1165"/>
      <c r="L328" s="1165"/>
      <c r="M328" s="1165"/>
      <c r="N328" s="1165"/>
      <c r="O328" s="1165"/>
      <c r="P328" s="1165"/>
      <c r="Q328" s="1165"/>
      <c r="R328" s="1165"/>
      <c r="S328" s="1165"/>
      <c r="T328" s="1165"/>
      <c r="U328" s="1165"/>
    </row>
    <row r="329" spans="6:21" x14ac:dyDescent="0.25">
      <c r="F329" s="1165"/>
      <c r="G329" s="1165"/>
      <c r="H329" s="1165"/>
      <c r="I329" s="1165"/>
      <c r="J329" s="1165"/>
      <c r="K329" s="1165"/>
      <c r="L329" s="1165"/>
      <c r="M329" s="1165"/>
      <c r="N329" s="1165"/>
      <c r="O329" s="1165"/>
      <c r="P329" s="1165"/>
      <c r="Q329" s="1165"/>
      <c r="R329" s="1165"/>
      <c r="S329" s="1165"/>
      <c r="T329" s="1165"/>
      <c r="U329" s="1165"/>
    </row>
    <row r="330" spans="6:21" x14ac:dyDescent="0.25">
      <c r="F330" s="1165"/>
      <c r="G330" s="1165"/>
      <c r="H330" s="1165"/>
      <c r="I330" s="1165"/>
      <c r="J330" s="1165"/>
      <c r="K330" s="1165"/>
      <c r="L330" s="1165"/>
      <c r="M330" s="1165"/>
      <c r="N330" s="1165"/>
      <c r="O330" s="1165"/>
      <c r="P330" s="1165"/>
      <c r="Q330" s="1165"/>
      <c r="R330" s="1165"/>
      <c r="S330" s="1165"/>
      <c r="T330" s="1165"/>
      <c r="U330" s="1165"/>
    </row>
    <row r="331" spans="6:21" x14ac:dyDescent="0.25">
      <c r="F331" s="1165"/>
      <c r="G331" s="1165"/>
      <c r="H331" s="1165"/>
      <c r="I331" s="1165"/>
      <c r="J331" s="1165"/>
      <c r="K331" s="1165"/>
      <c r="L331" s="1165"/>
      <c r="M331" s="1165"/>
      <c r="N331" s="1165"/>
      <c r="O331" s="1165"/>
      <c r="P331" s="1165"/>
      <c r="Q331" s="1165"/>
      <c r="R331" s="1165"/>
      <c r="S331" s="1165"/>
      <c r="T331" s="1165"/>
      <c r="U331" s="1165"/>
    </row>
    <row r="332" spans="6:21" x14ac:dyDescent="0.25">
      <c r="F332" s="1165"/>
      <c r="G332" s="1165"/>
      <c r="H332" s="1165"/>
      <c r="I332" s="1165"/>
      <c r="J332" s="1165"/>
      <c r="K332" s="1165"/>
      <c r="L332" s="1165"/>
      <c r="M332" s="1165"/>
      <c r="N332" s="1165"/>
      <c r="O332" s="1165"/>
      <c r="P332" s="1165"/>
      <c r="Q332" s="1165"/>
      <c r="R332" s="1165"/>
      <c r="S332" s="1165"/>
      <c r="T332" s="1165"/>
      <c r="U332" s="1165"/>
    </row>
    <row r="333" spans="6:21" x14ac:dyDescent="0.25">
      <c r="F333" s="1165"/>
      <c r="G333" s="1165"/>
      <c r="H333" s="1165"/>
      <c r="I333" s="1165"/>
      <c r="J333" s="1165"/>
      <c r="K333" s="1165"/>
      <c r="L333" s="1165"/>
      <c r="M333" s="1165"/>
      <c r="N333" s="1165"/>
      <c r="O333" s="1165"/>
      <c r="P333" s="1165"/>
      <c r="Q333" s="1165"/>
      <c r="R333" s="1165"/>
      <c r="S333" s="1165"/>
      <c r="T333" s="1165"/>
      <c r="U333" s="1165"/>
    </row>
    <row r="334" spans="6:21" x14ac:dyDescent="0.25">
      <c r="F334" s="1165"/>
      <c r="G334" s="1165"/>
      <c r="H334" s="1165"/>
      <c r="I334" s="1165"/>
      <c r="J334" s="1165"/>
      <c r="K334" s="1165"/>
      <c r="L334" s="1165"/>
      <c r="M334" s="1165"/>
      <c r="N334" s="1165"/>
      <c r="O334" s="1165"/>
      <c r="P334" s="1165"/>
      <c r="Q334" s="1165"/>
      <c r="R334" s="1165"/>
      <c r="S334" s="1165"/>
      <c r="T334" s="1165"/>
      <c r="U334" s="1165"/>
    </row>
    <row r="335" spans="6:21" x14ac:dyDescent="0.25">
      <c r="F335" s="1165"/>
      <c r="G335" s="1165"/>
      <c r="H335" s="1165"/>
      <c r="I335" s="1165"/>
      <c r="J335" s="1165"/>
      <c r="K335" s="1165"/>
      <c r="L335" s="1165"/>
      <c r="M335" s="1165"/>
      <c r="N335" s="1165"/>
      <c r="O335" s="1165"/>
      <c r="P335" s="1165"/>
      <c r="Q335" s="1165"/>
      <c r="R335" s="1165"/>
      <c r="S335" s="1165"/>
      <c r="T335" s="1165"/>
      <c r="U335" s="1165"/>
    </row>
    <row r="336" spans="6:21" x14ac:dyDescent="0.25">
      <c r="F336" s="1165"/>
      <c r="G336" s="1165"/>
      <c r="H336" s="1165"/>
      <c r="I336" s="1165"/>
      <c r="J336" s="1165"/>
      <c r="K336" s="1165"/>
      <c r="L336" s="1165"/>
      <c r="M336" s="1165"/>
      <c r="N336" s="1165"/>
      <c r="O336" s="1165"/>
      <c r="P336" s="1165"/>
      <c r="Q336" s="1165"/>
      <c r="R336" s="1165"/>
      <c r="S336" s="1165"/>
      <c r="T336" s="1165"/>
      <c r="U336" s="1165"/>
    </row>
    <row r="337" spans="6:21" x14ac:dyDescent="0.25">
      <c r="F337" s="1165"/>
      <c r="G337" s="1165"/>
      <c r="H337" s="1165"/>
      <c r="I337" s="1165"/>
      <c r="J337" s="1165"/>
      <c r="K337" s="1165"/>
      <c r="L337" s="1165"/>
      <c r="M337" s="1165"/>
      <c r="N337" s="1165"/>
      <c r="O337" s="1165"/>
      <c r="P337" s="1165"/>
      <c r="Q337" s="1165"/>
      <c r="R337" s="1165"/>
      <c r="S337" s="1165"/>
      <c r="T337" s="1165"/>
      <c r="U337" s="1165"/>
    </row>
    <row r="338" spans="6:21" x14ac:dyDescent="0.25">
      <c r="F338" s="1165"/>
      <c r="G338" s="1165"/>
      <c r="H338" s="1165"/>
      <c r="I338" s="1165"/>
      <c r="J338" s="1165"/>
      <c r="K338" s="1165"/>
      <c r="L338" s="1165"/>
      <c r="M338" s="1165"/>
      <c r="N338" s="1165"/>
      <c r="O338" s="1165"/>
      <c r="P338" s="1165"/>
      <c r="Q338" s="1165"/>
      <c r="R338" s="1165"/>
      <c r="S338" s="1165"/>
      <c r="T338" s="1165"/>
      <c r="U338" s="1165"/>
    </row>
    <row r="339" spans="6:21" x14ac:dyDescent="0.25">
      <c r="F339" s="1165"/>
      <c r="G339" s="1165"/>
      <c r="H339" s="1165"/>
      <c r="I339" s="1165"/>
      <c r="J339" s="1165"/>
      <c r="K339" s="1165"/>
      <c r="L339" s="1165"/>
      <c r="M339" s="1165"/>
      <c r="N339" s="1165"/>
      <c r="O339" s="1165"/>
      <c r="P339" s="1165"/>
      <c r="Q339" s="1165"/>
      <c r="R339" s="1165"/>
      <c r="S339" s="1165"/>
      <c r="T339" s="1165"/>
      <c r="U339" s="1165"/>
    </row>
    <row r="340" spans="6:21" x14ac:dyDescent="0.25">
      <c r="F340" s="1165"/>
      <c r="G340" s="1165"/>
      <c r="H340" s="1165"/>
      <c r="I340" s="1165"/>
      <c r="J340" s="1165"/>
      <c r="K340" s="1165"/>
      <c r="L340" s="1165"/>
      <c r="M340" s="1165"/>
      <c r="N340" s="1165"/>
      <c r="O340" s="1165"/>
      <c r="P340" s="1165"/>
      <c r="Q340" s="1165"/>
      <c r="R340" s="1165"/>
      <c r="S340" s="1165"/>
      <c r="T340" s="1165"/>
      <c r="U340" s="1165"/>
    </row>
    <row r="341" spans="6:21" x14ac:dyDescent="0.25">
      <c r="F341" s="1165"/>
      <c r="G341" s="1165"/>
      <c r="H341" s="1165"/>
      <c r="I341" s="1165"/>
      <c r="J341" s="1165"/>
      <c r="K341" s="1165"/>
      <c r="L341" s="1165"/>
      <c r="M341" s="1165"/>
      <c r="N341" s="1165"/>
      <c r="O341" s="1165"/>
      <c r="P341" s="1165"/>
      <c r="Q341" s="1165"/>
      <c r="R341" s="1165"/>
      <c r="S341" s="1165"/>
      <c r="T341" s="1165"/>
      <c r="U341" s="1165"/>
    </row>
    <row r="342" spans="6:21" x14ac:dyDescent="0.25">
      <c r="F342" s="1165"/>
      <c r="G342" s="1165"/>
      <c r="H342" s="1165"/>
      <c r="I342" s="1165"/>
      <c r="J342" s="1165"/>
      <c r="K342" s="1165"/>
      <c r="L342" s="1165"/>
      <c r="M342" s="1165"/>
      <c r="N342" s="1165"/>
      <c r="O342" s="1165"/>
      <c r="P342" s="1165"/>
      <c r="Q342" s="1165"/>
      <c r="R342" s="1165"/>
      <c r="S342" s="1165"/>
      <c r="T342" s="1165"/>
      <c r="U342" s="1165"/>
    </row>
    <row r="343" spans="6:21" x14ac:dyDescent="0.25">
      <c r="F343" s="1165"/>
      <c r="G343" s="1165"/>
      <c r="H343" s="1165"/>
      <c r="I343" s="1165"/>
      <c r="J343" s="1165"/>
      <c r="K343" s="1165"/>
      <c r="L343" s="1165"/>
      <c r="M343" s="1165"/>
      <c r="N343" s="1165"/>
      <c r="O343" s="1165"/>
      <c r="P343" s="1165"/>
      <c r="Q343" s="1165"/>
      <c r="R343" s="1165"/>
      <c r="S343" s="1165"/>
      <c r="T343" s="1165"/>
      <c r="U343" s="1165"/>
    </row>
    <row r="344" spans="6:21" x14ac:dyDescent="0.25">
      <c r="F344" s="1165"/>
      <c r="G344" s="1165"/>
      <c r="H344" s="1165"/>
      <c r="I344" s="1165"/>
      <c r="J344" s="1165"/>
      <c r="K344" s="1165"/>
      <c r="L344" s="1165"/>
      <c r="M344" s="1165"/>
      <c r="N344" s="1165"/>
      <c r="O344" s="1165"/>
      <c r="P344" s="1165"/>
      <c r="Q344" s="1165"/>
      <c r="R344" s="1165"/>
      <c r="S344" s="1165"/>
      <c r="T344" s="1165"/>
      <c r="U344" s="1165"/>
    </row>
    <row r="345" spans="6:21" x14ac:dyDescent="0.25">
      <c r="F345" s="1165"/>
      <c r="G345" s="1165"/>
      <c r="H345" s="1165"/>
      <c r="I345" s="1165"/>
      <c r="J345" s="1165"/>
      <c r="K345" s="1165"/>
      <c r="L345" s="1165"/>
      <c r="M345" s="1165"/>
      <c r="N345" s="1165"/>
      <c r="O345" s="1165"/>
      <c r="P345" s="1165"/>
      <c r="Q345" s="1165"/>
      <c r="R345" s="1165"/>
      <c r="S345" s="1165"/>
      <c r="T345" s="1165"/>
      <c r="U345" s="1165"/>
    </row>
    <row r="346" spans="6:21" x14ac:dyDescent="0.25">
      <c r="F346" s="1165"/>
      <c r="G346" s="1165"/>
      <c r="H346" s="1165"/>
      <c r="I346" s="1165"/>
      <c r="J346" s="1165"/>
      <c r="K346" s="1165"/>
      <c r="L346" s="1165"/>
      <c r="M346" s="1165"/>
      <c r="N346" s="1165"/>
      <c r="O346" s="1165"/>
      <c r="P346" s="1165"/>
      <c r="Q346" s="1165"/>
      <c r="R346" s="1165"/>
      <c r="S346" s="1165"/>
      <c r="T346" s="1165"/>
      <c r="U346" s="1165"/>
    </row>
    <row r="347" spans="6:21" x14ac:dyDescent="0.25">
      <c r="F347" s="1165"/>
      <c r="G347" s="1165"/>
      <c r="H347" s="1165"/>
      <c r="I347" s="1165"/>
      <c r="J347" s="1165"/>
      <c r="K347" s="1165"/>
      <c r="L347" s="1165"/>
      <c r="M347" s="1165"/>
      <c r="N347" s="1165"/>
      <c r="O347" s="1165"/>
      <c r="P347" s="1165"/>
      <c r="Q347" s="1165"/>
      <c r="R347" s="1165"/>
      <c r="S347" s="1165"/>
      <c r="T347" s="1165"/>
      <c r="U347" s="1165"/>
    </row>
    <row r="348" spans="6:21" x14ac:dyDescent="0.25">
      <c r="F348" s="1165"/>
      <c r="G348" s="1165"/>
      <c r="H348" s="1165"/>
      <c r="I348" s="1165"/>
      <c r="J348" s="1165"/>
      <c r="K348" s="1165"/>
      <c r="L348" s="1165"/>
      <c r="M348" s="1165"/>
      <c r="N348" s="1165"/>
      <c r="O348" s="1165"/>
      <c r="P348" s="1165"/>
      <c r="Q348" s="1165"/>
      <c r="R348" s="1165"/>
      <c r="S348" s="1165"/>
      <c r="T348" s="1165"/>
      <c r="U348" s="1165"/>
    </row>
    <row r="349" spans="6:21" x14ac:dyDescent="0.25">
      <c r="F349" s="1165"/>
      <c r="G349" s="1165"/>
      <c r="H349" s="1165"/>
      <c r="I349" s="1165"/>
      <c r="J349" s="1165"/>
      <c r="K349" s="1165"/>
      <c r="L349" s="1165"/>
      <c r="M349" s="1165"/>
      <c r="N349" s="1165"/>
      <c r="O349" s="1165"/>
      <c r="P349" s="1165"/>
      <c r="Q349" s="1165"/>
      <c r="R349" s="1165"/>
      <c r="S349" s="1165"/>
      <c r="T349" s="1165"/>
      <c r="U349" s="1165"/>
    </row>
    <row r="350" spans="6:21" x14ac:dyDescent="0.25">
      <c r="F350" s="1165"/>
      <c r="G350" s="1165"/>
      <c r="H350" s="1165"/>
      <c r="I350" s="1165"/>
      <c r="J350" s="1165"/>
      <c r="K350" s="1165"/>
      <c r="L350" s="1165"/>
      <c r="M350" s="1165"/>
      <c r="N350" s="1165"/>
      <c r="O350" s="1165"/>
      <c r="P350" s="1165"/>
      <c r="Q350" s="1165"/>
      <c r="R350" s="1165"/>
      <c r="S350" s="1165"/>
      <c r="T350" s="1165"/>
      <c r="U350" s="1165"/>
    </row>
    <row r="351" spans="6:21" x14ac:dyDescent="0.25">
      <c r="F351" s="1165"/>
      <c r="G351" s="1165"/>
      <c r="H351" s="1165"/>
      <c r="I351" s="1165"/>
      <c r="J351" s="1165"/>
      <c r="K351" s="1165"/>
      <c r="L351" s="1165"/>
      <c r="M351" s="1165"/>
      <c r="N351" s="1165"/>
      <c r="O351" s="1165"/>
      <c r="P351" s="1165"/>
      <c r="Q351" s="1165"/>
      <c r="R351" s="1165"/>
      <c r="S351" s="1165"/>
      <c r="T351" s="1165"/>
      <c r="U351" s="1165"/>
    </row>
    <row r="352" spans="6:21" x14ac:dyDescent="0.25">
      <c r="F352" s="1165"/>
      <c r="G352" s="1165"/>
      <c r="H352" s="1165"/>
      <c r="I352" s="1165"/>
      <c r="J352" s="1165"/>
      <c r="K352" s="1165"/>
      <c r="L352" s="1165"/>
      <c r="M352" s="1165"/>
      <c r="N352" s="1165"/>
      <c r="O352" s="1165"/>
      <c r="P352" s="1165"/>
      <c r="Q352" s="1165"/>
      <c r="R352" s="1165"/>
      <c r="S352" s="1165"/>
      <c r="T352" s="1165"/>
      <c r="U352" s="1165"/>
    </row>
    <row r="353" spans="6:21" x14ac:dyDescent="0.25">
      <c r="F353" s="1165"/>
      <c r="G353" s="1165"/>
      <c r="H353" s="1165"/>
      <c r="I353" s="1165"/>
      <c r="J353" s="1165"/>
      <c r="K353" s="1165"/>
      <c r="L353" s="1165"/>
      <c r="M353" s="1165"/>
      <c r="N353" s="1165"/>
      <c r="O353" s="1165"/>
      <c r="P353" s="1165"/>
      <c r="Q353" s="1165"/>
      <c r="R353" s="1165"/>
      <c r="S353" s="1165"/>
      <c r="T353" s="1165"/>
      <c r="U353" s="1165"/>
    </row>
    <row r="354" spans="6:21" x14ac:dyDescent="0.25">
      <c r="F354" s="1165"/>
      <c r="G354" s="1165"/>
      <c r="H354" s="1165"/>
      <c r="I354" s="1165"/>
      <c r="J354" s="1165"/>
      <c r="K354" s="1165"/>
      <c r="L354" s="1165"/>
      <c r="M354" s="1165"/>
      <c r="N354" s="1165"/>
      <c r="O354" s="1165"/>
      <c r="P354" s="1165"/>
      <c r="Q354" s="1165"/>
      <c r="R354" s="1165"/>
      <c r="S354" s="1165"/>
      <c r="T354" s="1165"/>
      <c r="U354" s="1165"/>
    </row>
    <row r="355" spans="6:21" x14ac:dyDescent="0.25">
      <c r="F355" s="1165"/>
      <c r="G355" s="1165"/>
      <c r="H355" s="1165"/>
      <c r="I355" s="1165"/>
      <c r="J355" s="1165"/>
      <c r="K355" s="1165"/>
      <c r="L355" s="1165"/>
      <c r="M355" s="1165"/>
      <c r="N355" s="1165"/>
      <c r="O355" s="1165"/>
      <c r="P355" s="1165"/>
      <c r="Q355" s="1165"/>
      <c r="R355" s="1165"/>
      <c r="S355" s="1165"/>
      <c r="T355" s="1165"/>
      <c r="U355" s="1165"/>
    </row>
    <row r="356" spans="6:21" x14ac:dyDescent="0.25">
      <c r="F356" s="1165"/>
      <c r="G356" s="1165"/>
      <c r="H356" s="1165"/>
      <c r="I356" s="1165"/>
      <c r="J356" s="1165"/>
      <c r="K356" s="1165"/>
      <c r="L356" s="1165"/>
      <c r="M356" s="1165"/>
      <c r="N356" s="1165"/>
      <c r="O356" s="1165"/>
      <c r="P356" s="1165"/>
      <c r="Q356" s="1165"/>
      <c r="R356" s="1165"/>
      <c r="S356" s="1165"/>
      <c r="T356" s="1165"/>
      <c r="U356" s="1165"/>
    </row>
    <row r="357" spans="6:21" x14ac:dyDescent="0.25">
      <c r="F357" s="1165"/>
      <c r="G357" s="1165"/>
      <c r="H357" s="1165"/>
      <c r="I357" s="1165"/>
      <c r="J357" s="1165"/>
      <c r="K357" s="1165"/>
      <c r="L357" s="1165"/>
      <c r="M357" s="1165"/>
      <c r="N357" s="1165"/>
      <c r="O357" s="1165"/>
      <c r="P357" s="1165"/>
      <c r="Q357" s="1165"/>
      <c r="R357" s="1165"/>
      <c r="S357" s="1165"/>
      <c r="T357" s="1165"/>
      <c r="U357" s="1165"/>
    </row>
    <row r="358" spans="6:21" x14ac:dyDescent="0.25">
      <c r="F358" s="1165"/>
      <c r="G358" s="1165"/>
      <c r="H358" s="1165"/>
      <c r="I358" s="1165"/>
      <c r="J358" s="1165"/>
      <c r="K358" s="1165"/>
      <c r="L358" s="1165"/>
      <c r="M358" s="1165"/>
      <c r="N358" s="1165"/>
      <c r="O358" s="1165"/>
      <c r="P358" s="1165"/>
      <c r="Q358" s="1165"/>
      <c r="R358" s="1165"/>
      <c r="S358" s="1165"/>
      <c r="T358" s="1165"/>
      <c r="U358" s="1165"/>
    </row>
    <row r="359" spans="6:21" x14ac:dyDescent="0.25">
      <c r="F359" s="1165"/>
      <c r="G359" s="1165"/>
      <c r="H359" s="1165"/>
      <c r="I359" s="1165"/>
      <c r="J359" s="1165"/>
      <c r="K359" s="1165"/>
      <c r="L359" s="1165"/>
      <c r="M359" s="1165"/>
      <c r="N359" s="1165"/>
      <c r="O359" s="1165"/>
      <c r="P359" s="1165"/>
      <c r="Q359" s="1165"/>
      <c r="R359" s="1165"/>
      <c r="S359" s="1165"/>
      <c r="T359" s="1165"/>
      <c r="U359" s="1165"/>
    </row>
    <row r="360" spans="6:21" x14ac:dyDescent="0.25">
      <c r="F360" s="1165"/>
      <c r="G360" s="1165"/>
      <c r="H360" s="1165"/>
      <c r="I360" s="1165"/>
      <c r="J360" s="1165"/>
      <c r="K360" s="1165"/>
      <c r="L360" s="1165"/>
      <c r="M360" s="1165"/>
      <c r="N360" s="1165"/>
      <c r="O360" s="1165"/>
      <c r="P360" s="1165"/>
      <c r="Q360" s="1165"/>
      <c r="R360" s="1165"/>
      <c r="S360" s="1165"/>
      <c r="T360" s="1165"/>
      <c r="U360" s="1165"/>
    </row>
    <row r="361" spans="6:21" x14ac:dyDescent="0.25">
      <c r="F361" s="1165"/>
      <c r="G361" s="1165"/>
      <c r="H361" s="1165"/>
      <c r="I361" s="1165"/>
      <c r="J361" s="1165"/>
      <c r="K361" s="1165"/>
      <c r="L361" s="1165"/>
      <c r="M361" s="1165"/>
      <c r="N361" s="1165"/>
      <c r="O361" s="1165"/>
      <c r="P361" s="1165"/>
      <c r="Q361" s="1165"/>
      <c r="R361" s="1165"/>
      <c r="S361" s="1165"/>
      <c r="T361" s="1165"/>
      <c r="U361" s="1165"/>
    </row>
    <row r="362" spans="6:21" x14ac:dyDescent="0.25">
      <c r="F362" s="1165"/>
      <c r="G362" s="1165"/>
      <c r="H362" s="1165"/>
      <c r="I362" s="1165"/>
      <c r="J362" s="1165"/>
      <c r="K362" s="1165"/>
      <c r="L362" s="1165"/>
      <c r="M362" s="1165"/>
      <c r="N362" s="1165"/>
      <c r="O362" s="1165"/>
      <c r="P362" s="1165"/>
      <c r="Q362" s="1165"/>
      <c r="R362" s="1165"/>
      <c r="S362" s="1165"/>
      <c r="T362" s="1165"/>
      <c r="U362" s="1165"/>
    </row>
    <row r="363" spans="6:21" x14ac:dyDescent="0.25">
      <c r="F363" s="1165"/>
      <c r="G363" s="1165"/>
      <c r="H363" s="1165"/>
      <c r="I363" s="1165"/>
      <c r="J363" s="1165"/>
      <c r="K363" s="1165"/>
      <c r="L363" s="1165"/>
      <c r="M363" s="1165"/>
      <c r="N363" s="1165"/>
      <c r="O363" s="1165"/>
      <c r="P363" s="1165"/>
      <c r="Q363" s="1165"/>
      <c r="R363" s="1165"/>
      <c r="S363" s="1165"/>
      <c r="T363" s="1165"/>
      <c r="U363" s="1165"/>
    </row>
    <row r="364" spans="6:21" x14ac:dyDescent="0.25">
      <c r="F364" s="1165"/>
      <c r="G364" s="1165"/>
      <c r="H364" s="1165"/>
      <c r="I364" s="1165"/>
      <c r="J364" s="1165"/>
      <c r="K364" s="1165"/>
      <c r="L364" s="1165"/>
      <c r="M364" s="1165"/>
      <c r="N364" s="1165"/>
      <c r="O364" s="1165"/>
      <c r="P364" s="1165"/>
      <c r="Q364" s="1165"/>
      <c r="R364" s="1165"/>
      <c r="S364" s="1165"/>
      <c r="T364" s="1165"/>
      <c r="U364" s="1165"/>
    </row>
    <row r="365" spans="6:21" x14ac:dyDescent="0.25">
      <c r="F365" s="1165"/>
      <c r="G365" s="1165"/>
      <c r="H365" s="1165"/>
      <c r="I365" s="1165"/>
      <c r="J365" s="1165"/>
      <c r="K365" s="1165"/>
      <c r="L365" s="1165"/>
      <c r="M365" s="1165"/>
      <c r="N365" s="1165"/>
      <c r="O365" s="1165"/>
      <c r="P365" s="1165"/>
      <c r="Q365" s="1165"/>
      <c r="R365" s="1165"/>
      <c r="S365" s="1165"/>
      <c r="T365" s="1165"/>
      <c r="U365" s="1165"/>
    </row>
    <row r="366" spans="6:21" x14ac:dyDescent="0.25">
      <c r="F366" s="1165"/>
      <c r="G366" s="1165"/>
      <c r="H366" s="1165"/>
      <c r="I366" s="1165"/>
      <c r="J366" s="1165"/>
      <c r="K366" s="1165"/>
      <c r="L366" s="1165"/>
      <c r="M366" s="1165"/>
      <c r="N366" s="1165"/>
      <c r="O366" s="1165"/>
      <c r="P366" s="1165"/>
      <c r="Q366" s="1165"/>
      <c r="R366" s="1165"/>
      <c r="S366" s="1165"/>
      <c r="T366" s="1165"/>
      <c r="U366" s="1165"/>
    </row>
    <row r="367" spans="6:21" x14ac:dyDescent="0.25">
      <c r="F367" s="1165"/>
      <c r="G367" s="1165"/>
      <c r="H367" s="1165"/>
      <c r="I367" s="1165"/>
      <c r="J367" s="1165"/>
      <c r="K367" s="1165"/>
      <c r="L367" s="1165"/>
      <c r="M367" s="1165"/>
      <c r="N367" s="1165"/>
      <c r="O367" s="1165"/>
      <c r="P367" s="1165"/>
      <c r="Q367" s="1165"/>
      <c r="R367" s="1165"/>
      <c r="S367" s="1165"/>
      <c r="T367" s="1165"/>
      <c r="U367" s="1165"/>
    </row>
    <row r="368" spans="6:21" x14ac:dyDescent="0.25">
      <c r="F368" s="1165"/>
      <c r="G368" s="1165"/>
      <c r="H368" s="1165"/>
      <c r="I368" s="1165"/>
      <c r="J368" s="1165"/>
      <c r="K368" s="1165"/>
      <c r="L368" s="1165"/>
      <c r="M368" s="1165"/>
      <c r="N368" s="1165"/>
      <c r="O368" s="1165"/>
      <c r="P368" s="1165"/>
      <c r="Q368" s="1165"/>
      <c r="R368" s="1165"/>
      <c r="S368" s="1165"/>
      <c r="T368" s="1165"/>
      <c r="U368" s="1165"/>
    </row>
    <row r="369" spans="6:21" x14ac:dyDescent="0.25">
      <c r="F369" s="1165"/>
      <c r="G369" s="1165"/>
      <c r="H369" s="1165"/>
      <c r="I369" s="1165"/>
      <c r="J369" s="1165"/>
      <c r="K369" s="1165"/>
      <c r="L369" s="1165"/>
      <c r="M369" s="1165"/>
      <c r="N369" s="1165"/>
      <c r="O369" s="1165"/>
      <c r="P369" s="1165"/>
      <c r="Q369" s="1165"/>
      <c r="R369" s="1165"/>
      <c r="S369" s="1165"/>
      <c r="T369" s="1165"/>
      <c r="U369" s="1165"/>
    </row>
    <row r="370" spans="6:21" x14ac:dyDescent="0.25">
      <c r="F370" s="1165"/>
      <c r="G370" s="1165"/>
      <c r="H370" s="1165"/>
      <c r="I370" s="1165"/>
      <c r="J370" s="1165"/>
      <c r="K370" s="1165"/>
      <c r="L370" s="1165"/>
      <c r="M370" s="1165"/>
      <c r="N370" s="1165"/>
      <c r="O370" s="1165"/>
      <c r="P370" s="1165"/>
      <c r="Q370" s="1165"/>
      <c r="R370" s="1165"/>
      <c r="S370" s="1165"/>
      <c r="T370" s="1165"/>
      <c r="U370" s="1165"/>
    </row>
    <row r="371" spans="6:21" x14ac:dyDescent="0.25">
      <c r="F371" s="1165"/>
      <c r="G371" s="1165"/>
      <c r="H371" s="1165"/>
      <c r="I371" s="1165"/>
      <c r="J371" s="1165"/>
      <c r="K371" s="1165"/>
      <c r="L371" s="1165"/>
      <c r="M371" s="1165"/>
      <c r="N371" s="1165"/>
      <c r="O371" s="1165"/>
      <c r="P371" s="1165"/>
      <c r="Q371" s="1165"/>
      <c r="R371" s="1165"/>
      <c r="S371" s="1165"/>
      <c r="T371" s="1165"/>
      <c r="U371" s="1165"/>
    </row>
    <row r="372" spans="6:21" x14ac:dyDescent="0.25">
      <c r="F372" s="1165"/>
      <c r="G372" s="1165"/>
      <c r="H372" s="1165"/>
      <c r="I372" s="1165"/>
      <c r="J372" s="1165"/>
      <c r="K372" s="1165"/>
      <c r="L372" s="1165"/>
      <c r="M372" s="1165"/>
      <c r="N372" s="1165"/>
      <c r="O372" s="1165"/>
      <c r="P372" s="1165"/>
      <c r="Q372" s="1165"/>
      <c r="R372" s="1165"/>
      <c r="S372" s="1165"/>
      <c r="T372" s="1165"/>
      <c r="U372" s="1165"/>
    </row>
    <row r="373" spans="6:21" x14ac:dyDescent="0.25">
      <c r="F373" s="1165"/>
      <c r="G373" s="1165"/>
      <c r="H373" s="1165"/>
      <c r="I373" s="1165"/>
      <c r="J373" s="1165"/>
      <c r="K373" s="1165"/>
      <c r="L373" s="1165"/>
      <c r="M373" s="1165"/>
      <c r="N373" s="1165"/>
      <c r="O373" s="1165"/>
      <c r="P373" s="1165"/>
      <c r="Q373" s="1165"/>
      <c r="R373" s="1165"/>
      <c r="S373" s="1165"/>
      <c r="T373" s="1165"/>
      <c r="U373" s="1165"/>
    </row>
    <row r="374" spans="6:21" x14ac:dyDescent="0.25">
      <c r="F374" s="1165"/>
      <c r="G374" s="1165"/>
      <c r="H374" s="1165"/>
      <c r="I374" s="1165"/>
      <c r="J374" s="1165"/>
      <c r="K374" s="1165"/>
      <c r="L374" s="1165"/>
      <c r="M374" s="1165"/>
      <c r="N374" s="1165"/>
      <c r="O374" s="1165"/>
      <c r="P374" s="1165"/>
      <c r="Q374" s="1165"/>
      <c r="R374" s="1165"/>
      <c r="S374" s="1165"/>
      <c r="T374" s="1165"/>
      <c r="U374" s="1165"/>
    </row>
    <row r="375" spans="6:21" x14ac:dyDescent="0.25">
      <c r="F375" s="1165"/>
      <c r="G375" s="1165"/>
      <c r="H375" s="1165"/>
      <c r="I375" s="1165"/>
      <c r="J375" s="1165"/>
      <c r="K375" s="1165"/>
      <c r="L375" s="1165"/>
      <c r="M375" s="1165"/>
      <c r="N375" s="1165"/>
      <c r="O375" s="1165"/>
      <c r="P375" s="1165"/>
      <c r="Q375" s="1165"/>
      <c r="R375" s="1165"/>
      <c r="S375" s="1165"/>
      <c r="T375" s="1165"/>
      <c r="U375" s="1165"/>
    </row>
    <row r="376" spans="6:21" x14ac:dyDescent="0.25">
      <c r="F376" s="1165"/>
      <c r="G376" s="1165"/>
      <c r="H376" s="1165"/>
      <c r="I376" s="1165"/>
      <c r="J376" s="1165"/>
      <c r="K376" s="1165"/>
      <c r="L376" s="1165"/>
      <c r="M376" s="1165"/>
      <c r="N376" s="1165"/>
      <c r="O376" s="1165"/>
      <c r="P376" s="1165"/>
      <c r="Q376" s="1165"/>
      <c r="R376" s="1165"/>
      <c r="S376" s="1165"/>
      <c r="T376" s="1165"/>
      <c r="U376" s="1165"/>
    </row>
    <row r="377" spans="6:21" x14ac:dyDescent="0.25">
      <c r="F377" s="1165"/>
      <c r="G377" s="1165"/>
      <c r="H377" s="1165"/>
      <c r="I377" s="1165"/>
      <c r="J377" s="1165"/>
      <c r="K377" s="1165"/>
      <c r="L377" s="1165"/>
      <c r="M377" s="1165"/>
      <c r="N377" s="1165"/>
      <c r="O377" s="1165"/>
      <c r="P377" s="1165"/>
      <c r="Q377" s="1165"/>
      <c r="R377" s="1165"/>
      <c r="S377" s="1165"/>
      <c r="T377" s="1165"/>
      <c r="U377" s="1165"/>
    </row>
    <row r="378" spans="6:21" x14ac:dyDescent="0.25">
      <c r="F378" s="1165"/>
      <c r="G378" s="1165"/>
      <c r="H378" s="1165"/>
      <c r="I378" s="1165"/>
      <c r="J378" s="1165"/>
      <c r="K378" s="1165"/>
      <c r="L378" s="1165"/>
      <c r="M378" s="1165"/>
      <c r="N378" s="1165"/>
      <c r="O378" s="1165"/>
      <c r="P378" s="1165"/>
      <c r="Q378" s="1165"/>
      <c r="R378" s="1165"/>
      <c r="S378" s="1165"/>
      <c r="T378" s="1165"/>
      <c r="U378" s="1165"/>
    </row>
    <row r="379" spans="6:21" x14ac:dyDescent="0.25">
      <c r="F379" s="1165"/>
      <c r="G379" s="1165"/>
      <c r="H379" s="1165"/>
      <c r="I379" s="1165"/>
      <c r="J379" s="1165"/>
      <c r="K379" s="1165"/>
      <c r="L379" s="1165"/>
      <c r="M379" s="1165"/>
      <c r="N379" s="1165"/>
      <c r="O379" s="1165"/>
      <c r="P379" s="1165"/>
      <c r="Q379" s="1165"/>
      <c r="R379" s="1165"/>
      <c r="S379" s="1165"/>
      <c r="T379" s="1165"/>
      <c r="U379" s="1165"/>
    </row>
    <row r="380" spans="6:21" x14ac:dyDescent="0.25">
      <c r="F380" s="1165"/>
      <c r="G380" s="1165"/>
      <c r="H380" s="1165"/>
      <c r="I380" s="1165"/>
      <c r="J380" s="1165"/>
      <c r="K380" s="1165"/>
      <c r="L380" s="1165"/>
      <c r="M380" s="1165"/>
      <c r="N380" s="1165"/>
      <c r="O380" s="1165"/>
      <c r="P380" s="1165"/>
      <c r="Q380" s="1165"/>
      <c r="R380" s="1165"/>
      <c r="S380" s="1165"/>
      <c r="T380" s="1165"/>
      <c r="U380" s="1165"/>
    </row>
    <row r="381" spans="6:21" x14ac:dyDescent="0.25">
      <c r="F381" s="1165"/>
      <c r="G381" s="1165"/>
      <c r="H381" s="1165"/>
      <c r="I381" s="1165"/>
      <c r="J381" s="1165"/>
      <c r="K381" s="1165"/>
      <c r="L381" s="1165"/>
      <c r="M381" s="1165"/>
      <c r="N381" s="1165"/>
      <c r="O381" s="1165"/>
      <c r="P381" s="1165"/>
      <c r="Q381" s="1165"/>
      <c r="R381" s="1165"/>
      <c r="S381" s="1165"/>
      <c r="T381" s="1165"/>
      <c r="U381" s="1165"/>
    </row>
    <row r="382" spans="6:21" x14ac:dyDescent="0.25">
      <c r="F382" s="1165"/>
      <c r="G382" s="1165"/>
      <c r="H382" s="1165"/>
      <c r="I382" s="1165"/>
      <c r="J382" s="1165"/>
      <c r="K382" s="1165"/>
      <c r="L382" s="1165"/>
      <c r="M382" s="1165"/>
      <c r="N382" s="1165"/>
      <c r="O382" s="1165"/>
      <c r="P382" s="1165"/>
      <c r="Q382" s="1165"/>
      <c r="R382" s="1165"/>
      <c r="S382" s="1165"/>
      <c r="T382" s="1165"/>
      <c r="U382" s="1165"/>
    </row>
    <row r="383" spans="6:21" x14ac:dyDescent="0.25">
      <c r="F383" s="1165"/>
      <c r="G383" s="1165"/>
      <c r="H383" s="1165"/>
      <c r="I383" s="1165"/>
      <c r="J383" s="1165"/>
      <c r="K383" s="1165"/>
      <c r="L383" s="1165"/>
      <c r="M383" s="1165"/>
      <c r="N383" s="1165"/>
      <c r="O383" s="1165"/>
      <c r="P383" s="1165"/>
      <c r="Q383" s="1165"/>
      <c r="R383" s="1165"/>
      <c r="S383" s="1165"/>
      <c r="T383" s="1165"/>
      <c r="U383" s="1165"/>
    </row>
    <row r="384" spans="6:21" x14ac:dyDescent="0.25">
      <c r="F384" s="1165"/>
      <c r="G384" s="1165"/>
      <c r="H384" s="1165"/>
      <c r="I384" s="1165"/>
      <c r="J384" s="1165"/>
      <c r="K384" s="1165"/>
      <c r="L384" s="1165"/>
      <c r="M384" s="1165"/>
      <c r="N384" s="1165"/>
      <c r="O384" s="1165"/>
      <c r="P384" s="1165"/>
      <c r="Q384" s="1165"/>
      <c r="R384" s="1165"/>
      <c r="S384" s="1165"/>
      <c r="T384" s="1165"/>
      <c r="U384" s="1165"/>
    </row>
    <row r="385" spans="6:21" x14ac:dyDescent="0.25">
      <c r="F385" s="1165"/>
      <c r="G385" s="1165"/>
      <c r="H385" s="1165"/>
      <c r="I385" s="1165"/>
      <c r="J385" s="1165"/>
      <c r="K385" s="1165"/>
      <c r="L385" s="1165"/>
      <c r="M385" s="1165"/>
      <c r="N385" s="1165"/>
      <c r="O385" s="1165"/>
      <c r="P385" s="1165"/>
      <c r="Q385" s="1165"/>
      <c r="R385" s="1165"/>
      <c r="S385" s="1165"/>
      <c r="T385" s="1165"/>
      <c r="U385" s="1165"/>
    </row>
    <row r="386" spans="6:21" x14ac:dyDescent="0.25">
      <c r="F386" s="1165"/>
      <c r="G386" s="1165"/>
      <c r="H386" s="1165"/>
      <c r="I386" s="1165"/>
      <c r="J386" s="1165"/>
      <c r="K386" s="1165"/>
      <c r="L386" s="1165"/>
      <c r="M386" s="1165"/>
      <c r="N386" s="1165"/>
      <c r="O386" s="1165"/>
      <c r="P386" s="1165"/>
      <c r="Q386" s="1165"/>
      <c r="R386" s="1165"/>
      <c r="S386" s="1165"/>
      <c r="T386" s="1165"/>
      <c r="U386" s="1165"/>
    </row>
    <row r="387" spans="6:21" x14ac:dyDescent="0.25">
      <c r="F387" s="1165"/>
      <c r="G387" s="1165"/>
      <c r="H387" s="1165"/>
      <c r="I387" s="1165"/>
      <c r="J387" s="1165"/>
      <c r="K387" s="1165"/>
      <c r="L387" s="1165"/>
      <c r="M387" s="1165"/>
      <c r="N387" s="1165"/>
      <c r="O387" s="1165"/>
      <c r="P387" s="1165"/>
      <c r="Q387" s="1165"/>
      <c r="R387" s="1165"/>
      <c r="S387" s="1165"/>
      <c r="T387" s="1165"/>
      <c r="U387" s="1165"/>
    </row>
    <row r="388" spans="6:21" x14ac:dyDescent="0.25">
      <c r="F388" s="1165"/>
      <c r="G388" s="1165"/>
      <c r="H388" s="1165"/>
      <c r="I388" s="1165"/>
      <c r="J388" s="1165"/>
      <c r="K388" s="1165"/>
      <c r="L388" s="1165"/>
      <c r="M388" s="1165"/>
      <c r="N388" s="1165"/>
      <c r="O388" s="1165"/>
      <c r="P388" s="1165"/>
      <c r="Q388" s="1165"/>
      <c r="R388" s="1165"/>
      <c r="S388" s="1165"/>
      <c r="T388" s="1165"/>
      <c r="U388" s="1165"/>
    </row>
    <row r="389" spans="6:21" x14ac:dyDescent="0.25">
      <c r="F389" s="1165"/>
      <c r="G389" s="1165"/>
      <c r="H389" s="1165"/>
      <c r="I389" s="1165"/>
      <c r="J389" s="1165"/>
      <c r="K389" s="1165"/>
      <c r="L389" s="1165"/>
      <c r="M389" s="1165"/>
      <c r="N389" s="1165"/>
      <c r="O389" s="1165"/>
      <c r="P389" s="1165"/>
      <c r="Q389" s="1165"/>
      <c r="R389" s="1165"/>
      <c r="S389" s="1165"/>
      <c r="T389" s="1165"/>
      <c r="U389" s="1165"/>
    </row>
    <row r="390" spans="6:21" x14ac:dyDescent="0.25">
      <c r="F390" s="1165"/>
      <c r="G390" s="1165"/>
      <c r="H390" s="1165"/>
      <c r="I390" s="1165"/>
      <c r="J390" s="1165"/>
      <c r="K390" s="1165"/>
      <c r="L390" s="1165"/>
      <c r="M390" s="1165"/>
      <c r="N390" s="1165"/>
      <c r="O390" s="1165"/>
      <c r="P390" s="1165"/>
      <c r="Q390" s="1165"/>
      <c r="R390" s="1165"/>
      <c r="S390" s="1165"/>
      <c r="T390" s="1165"/>
      <c r="U390" s="1165"/>
    </row>
    <row r="391" spans="6:21" x14ac:dyDescent="0.25">
      <c r="F391" s="1165"/>
      <c r="G391" s="1165"/>
      <c r="H391" s="1165"/>
      <c r="I391" s="1165"/>
      <c r="J391" s="1165"/>
      <c r="K391" s="1165"/>
      <c r="L391" s="1165"/>
      <c r="M391" s="1165"/>
      <c r="N391" s="1165"/>
      <c r="O391" s="1165"/>
      <c r="P391" s="1165"/>
      <c r="Q391" s="1165"/>
      <c r="R391" s="1165"/>
      <c r="S391" s="1165"/>
      <c r="T391" s="1165"/>
      <c r="U391" s="1165"/>
    </row>
    <row r="392" spans="6:21" x14ac:dyDescent="0.25">
      <c r="F392" s="1165"/>
      <c r="G392" s="1165"/>
      <c r="H392" s="1165"/>
      <c r="I392" s="1165"/>
      <c r="J392" s="1165"/>
      <c r="K392" s="1165"/>
      <c r="L392" s="1165"/>
      <c r="M392" s="1165"/>
      <c r="N392" s="1165"/>
      <c r="O392" s="1165"/>
      <c r="P392" s="1165"/>
      <c r="Q392" s="1165"/>
      <c r="R392" s="1165"/>
      <c r="S392" s="1165"/>
      <c r="T392" s="1165"/>
      <c r="U392" s="1165"/>
    </row>
    <row r="393" spans="6:21" x14ac:dyDescent="0.25">
      <c r="F393" s="1165"/>
      <c r="G393" s="1165"/>
      <c r="H393" s="1165"/>
      <c r="I393" s="1165"/>
      <c r="J393" s="1165"/>
      <c r="K393" s="1165"/>
      <c r="L393" s="1165"/>
      <c r="M393" s="1165"/>
      <c r="N393" s="1165"/>
      <c r="O393" s="1165"/>
      <c r="P393" s="1165"/>
      <c r="Q393" s="1165"/>
      <c r="R393" s="1165"/>
      <c r="S393" s="1165"/>
      <c r="T393" s="1165"/>
      <c r="U393" s="1165"/>
    </row>
    <row r="394" spans="6:21" x14ac:dyDescent="0.25">
      <c r="F394" s="1165"/>
      <c r="G394" s="1165"/>
      <c r="H394" s="1165"/>
      <c r="I394" s="1165"/>
      <c r="J394" s="1165"/>
      <c r="K394" s="1165"/>
      <c r="L394" s="1165"/>
      <c r="M394" s="1165"/>
      <c r="N394" s="1165"/>
      <c r="O394" s="1165"/>
      <c r="P394" s="1165"/>
      <c r="Q394" s="1165"/>
      <c r="R394" s="1165"/>
      <c r="S394" s="1165"/>
      <c r="T394" s="1165"/>
      <c r="U394" s="1165"/>
    </row>
    <row r="395" spans="6:21" x14ac:dyDescent="0.25">
      <c r="F395" s="1165"/>
      <c r="G395" s="1165"/>
      <c r="H395" s="1165"/>
      <c r="I395" s="1165"/>
      <c r="J395" s="1165"/>
      <c r="K395" s="1165"/>
      <c r="L395" s="1165"/>
      <c r="M395" s="1165"/>
      <c r="N395" s="1165"/>
      <c r="O395" s="1165"/>
      <c r="P395" s="1165"/>
      <c r="Q395" s="1165"/>
      <c r="R395" s="1165"/>
      <c r="S395" s="1165"/>
      <c r="T395" s="1165"/>
      <c r="U395" s="1165"/>
    </row>
    <row r="396" spans="6:21" x14ac:dyDescent="0.25">
      <c r="F396" s="1165"/>
      <c r="G396" s="1165"/>
      <c r="H396" s="1165"/>
      <c r="I396" s="1165"/>
      <c r="J396" s="1165"/>
      <c r="K396" s="1165"/>
      <c r="L396" s="1165"/>
      <c r="M396" s="1165"/>
      <c r="N396" s="1165"/>
      <c r="O396" s="1165"/>
      <c r="P396" s="1165"/>
      <c r="Q396" s="1165"/>
      <c r="R396" s="1165"/>
      <c r="S396" s="1165"/>
      <c r="T396" s="1165"/>
      <c r="U396" s="1165"/>
    </row>
    <row r="397" spans="6:21" x14ac:dyDescent="0.25">
      <c r="F397" s="1165"/>
      <c r="G397" s="1165"/>
      <c r="H397" s="1165"/>
      <c r="I397" s="1165"/>
      <c r="J397" s="1165"/>
      <c r="K397" s="1165"/>
      <c r="L397" s="1165"/>
      <c r="M397" s="1165"/>
      <c r="N397" s="1165"/>
      <c r="O397" s="1165"/>
      <c r="P397" s="1165"/>
      <c r="Q397" s="1165"/>
      <c r="R397" s="1165"/>
      <c r="S397" s="1165"/>
      <c r="T397" s="1165"/>
      <c r="U397" s="1165"/>
    </row>
    <row r="398" spans="6:21" x14ac:dyDescent="0.25">
      <c r="F398" s="1165"/>
      <c r="G398" s="1165"/>
      <c r="H398" s="1165"/>
      <c r="I398" s="1165"/>
      <c r="J398" s="1165"/>
      <c r="K398" s="1165"/>
      <c r="L398" s="1165"/>
      <c r="M398" s="1165"/>
      <c r="N398" s="1165"/>
      <c r="O398" s="1165"/>
      <c r="P398" s="1165"/>
      <c r="Q398" s="1165"/>
      <c r="R398" s="1165"/>
      <c r="S398" s="1165"/>
      <c r="T398" s="1165"/>
      <c r="U398" s="1165"/>
    </row>
    <row r="399" spans="6:21" x14ac:dyDescent="0.25">
      <c r="F399" s="1165"/>
      <c r="G399" s="1165"/>
      <c r="H399" s="1165"/>
      <c r="I399" s="1165"/>
      <c r="J399" s="1165"/>
      <c r="K399" s="1165"/>
      <c r="L399" s="1165"/>
      <c r="M399" s="1165"/>
      <c r="N399" s="1165"/>
      <c r="O399" s="1165"/>
      <c r="P399" s="1165"/>
      <c r="Q399" s="1165"/>
      <c r="R399" s="1165"/>
      <c r="S399" s="1165"/>
      <c r="T399" s="1165"/>
      <c r="U399" s="1165"/>
    </row>
    <row r="400" spans="6:21" x14ac:dyDescent="0.25">
      <c r="F400" s="1165"/>
      <c r="G400" s="1165"/>
      <c r="H400" s="1165"/>
      <c r="I400" s="1165"/>
      <c r="J400" s="1165"/>
      <c r="K400" s="1165"/>
      <c r="L400" s="1165"/>
      <c r="M400" s="1165"/>
      <c r="N400" s="1165"/>
      <c r="O400" s="1165"/>
      <c r="P400" s="1165"/>
      <c r="Q400" s="1165"/>
      <c r="R400" s="1165"/>
      <c r="S400" s="1165"/>
      <c r="T400" s="1165"/>
      <c r="U400" s="1165"/>
    </row>
    <row r="401" spans="6:21" x14ac:dyDescent="0.25">
      <c r="F401" s="1165"/>
      <c r="G401" s="1165"/>
      <c r="H401" s="1165"/>
      <c r="I401" s="1165"/>
      <c r="J401" s="1165"/>
      <c r="K401" s="1165"/>
      <c r="L401" s="1165"/>
      <c r="M401" s="1165"/>
      <c r="N401" s="1165"/>
      <c r="O401" s="1165"/>
      <c r="P401" s="1165"/>
      <c r="Q401" s="1165"/>
      <c r="R401" s="1165"/>
      <c r="S401" s="1165"/>
      <c r="T401" s="1165"/>
      <c r="U401" s="1165"/>
    </row>
    <row r="402" spans="6:21" x14ac:dyDescent="0.25">
      <c r="F402" s="1165"/>
      <c r="G402" s="1165"/>
      <c r="H402" s="1165"/>
      <c r="I402" s="1165"/>
      <c r="J402" s="1165"/>
      <c r="K402" s="1165"/>
      <c r="L402" s="1165"/>
      <c r="M402" s="1165"/>
      <c r="N402" s="1165"/>
      <c r="O402" s="1165"/>
      <c r="P402" s="1165"/>
      <c r="Q402" s="1165"/>
      <c r="R402" s="1165"/>
      <c r="S402" s="1165"/>
      <c r="T402" s="1165"/>
      <c r="U402" s="1165"/>
    </row>
    <row r="403" spans="6:21" x14ac:dyDescent="0.25">
      <c r="F403" s="1165"/>
      <c r="G403" s="1165"/>
      <c r="H403" s="1165"/>
      <c r="I403" s="1165"/>
      <c r="J403" s="1165"/>
      <c r="K403" s="1165"/>
      <c r="L403" s="1165"/>
      <c r="M403" s="1165"/>
      <c r="N403" s="1165"/>
      <c r="O403" s="1165"/>
      <c r="P403" s="1165"/>
      <c r="Q403" s="1165"/>
      <c r="R403" s="1165"/>
      <c r="S403" s="1165"/>
      <c r="T403" s="1165"/>
      <c r="U403" s="1165"/>
    </row>
    <row r="404" spans="6:21" x14ac:dyDescent="0.25">
      <c r="F404" s="1165"/>
      <c r="G404" s="1165"/>
      <c r="H404" s="1165"/>
      <c r="I404" s="1165"/>
      <c r="J404" s="1165"/>
      <c r="K404" s="1165"/>
      <c r="L404" s="1165"/>
      <c r="M404" s="1165"/>
      <c r="N404" s="1165"/>
      <c r="O404" s="1165"/>
      <c r="P404" s="1165"/>
      <c r="Q404" s="1165"/>
      <c r="R404" s="1165"/>
      <c r="S404" s="1165"/>
      <c r="T404" s="1165"/>
      <c r="U404" s="1165"/>
    </row>
    <row r="405" spans="6:21" x14ac:dyDescent="0.25">
      <c r="F405" s="1165"/>
      <c r="G405" s="1165"/>
      <c r="H405" s="1165"/>
      <c r="I405" s="1165"/>
      <c r="J405" s="1165"/>
      <c r="K405" s="1165"/>
      <c r="L405" s="1165"/>
      <c r="M405" s="1165"/>
      <c r="N405" s="1165"/>
      <c r="O405" s="1165"/>
      <c r="P405" s="1165"/>
      <c r="Q405" s="1165"/>
      <c r="R405" s="1165"/>
      <c r="S405" s="1165"/>
      <c r="T405" s="1165"/>
      <c r="U405" s="1165"/>
    </row>
    <row r="406" spans="6:21" x14ac:dyDescent="0.25">
      <c r="F406" s="1165"/>
      <c r="G406" s="1165"/>
      <c r="H406" s="1165"/>
      <c r="I406" s="1165"/>
      <c r="J406" s="1165"/>
      <c r="K406" s="1165"/>
      <c r="L406" s="1165"/>
      <c r="M406" s="1165"/>
      <c r="N406" s="1165"/>
      <c r="O406" s="1165"/>
      <c r="P406" s="1165"/>
      <c r="Q406" s="1165"/>
      <c r="R406" s="1165"/>
      <c r="S406" s="1165"/>
      <c r="T406" s="1165"/>
      <c r="U406" s="1165"/>
    </row>
    <row r="407" spans="6:21" x14ac:dyDescent="0.25">
      <c r="F407" s="1165"/>
      <c r="G407" s="1165"/>
      <c r="H407" s="1165"/>
      <c r="I407" s="1165"/>
      <c r="J407" s="1165"/>
      <c r="K407" s="1165"/>
      <c r="L407" s="1165"/>
      <c r="M407" s="1165"/>
      <c r="N407" s="1165"/>
      <c r="O407" s="1165"/>
      <c r="P407" s="1165"/>
      <c r="Q407" s="1165"/>
      <c r="R407" s="1165"/>
      <c r="S407" s="1165"/>
      <c r="T407" s="1165"/>
      <c r="U407" s="1165"/>
    </row>
    <row r="408" spans="6:21" x14ac:dyDescent="0.25">
      <c r="F408" s="1165"/>
      <c r="G408" s="1165"/>
      <c r="H408" s="1165"/>
      <c r="I408" s="1165"/>
      <c r="J408" s="1165"/>
      <c r="K408" s="1165"/>
      <c r="L408" s="1165"/>
      <c r="M408" s="1165"/>
      <c r="N408" s="1165"/>
      <c r="O408" s="1165"/>
      <c r="P408" s="1165"/>
      <c r="Q408" s="1165"/>
      <c r="R408" s="1165"/>
      <c r="S408" s="1165"/>
      <c r="T408" s="1165"/>
      <c r="U408" s="1165"/>
    </row>
    <row r="409" spans="6:21" x14ac:dyDescent="0.25">
      <c r="F409" s="1165"/>
      <c r="G409" s="1165"/>
      <c r="H409" s="1165"/>
      <c r="I409" s="1165"/>
      <c r="J409" s="1165"/>
      <c r="K409" s="1165"/>
      <c r="L409" s="1165"/>
      <c r="M409" s="1165"/>
      <c r="N409" s="1165"/>
      <c r="O409" s="1165"/>
      <c r="P409" s="1165"/>
      <c r="Q409" s="1165"/>
      <c r="R409" s="1165"/>
      <c r="S409" s="1165"/>
      <c r="T409" s="1165"/>
      <c r="U409" s="1165"/>
    </row>
    <row r="410" spans="6:21" x14ac:dyDescent="0.25">
      <c r="F410" s="1165"/>
      <c r="G410" s="1165"/>
      <c r="H410" s="1165"/>
      <c r="I410" s="1165"/>
      <c r="J410" s="1165"/>
      <c r="K410" s="1165"/>
      <c r="L410" s="1165"/>
      <c r="M410" s="1165"/>
      <c r="N410" s="1165"/>
      <c r="O410" s="1165"/>
      <c r="P410" s="1165"/>
      <c r="Q410" s="1165"/>
      <c r="R410" s="1165"/>
      <c r="S410" s="1165"/>
      <c r="T410" s="1165"/>
      <c r="U410" s="1165"/>
    </row>
    <row r="411" spans="6:21" x14ac:dyDescent="0.25">
      <c r="F411" s="1165"/>
      <c r="G411" s="1165"/>
      <c r="H411" s="1165"/>
      <c r="I411" s="1165"/>
      <c r="J411" s="1165"/>
      <c r="K411" s="1165"/>
      <c r="L411" s="1165"/>
      <c r="M411" s="1165"/>
      <c r="N411" s="1165"/>
      <c r="O411" s="1165"/>
      <c r="P411" s="1165"/>
      <c r="Q411" s="1165"/>
      <c r="R411" s="1165"/>
      <c r="S411" s="1165"/>
      <c r="T411" s="1165"/>
      <c r="U411" s="1165"/>
    </row>
    <row r="412" spans="6:21" x14ac:dyDescent="0.25">
      <c r="F412" s="1165"/>
      <c r="G412" s="1165"/>
      <c r="H412" s="1165"/>
      <c r="I412" s="1165"/>
      <c r="J412" s="1165"/>
      <c r="K412" s="1165"/>
      <c r="L412" s="1165"/>
      <c r="M412" s="1165"/>
      <c r="N412" s="1165"/>
      <c r="O412" s="1165"/>
      <c r="P412" s="1165"/>
      <c r="Q412" s="1165"/>
      <c r="R412" s="1165"/>
      <c r="S412" s="1165"/>
      <c r="T412" s="1165"/>
      <c r="U412" s="1165"/>
    </row>
    <row r="413" spans="6:21" x14ac:dyDescent="0.25">
      <c r="F413" s="1165"/>
      <c r="G413" s="1165"/>
      <c r="H413" s="1165"/>
      <c r="I413" s="1165"/>
      <c r="J413" s="1165"/>
      <c r="K413" s="1165"/>
      <c r="L413" s="1165"/>
      <c r="M413" s="1165"/>
      <c r="N413" s="1165"/>
      <c r="O413" s="1165"/>
      <c r="P413" s="1165"/>
      <c r="Q413" s="1165"/>
      <c r="R413" s="1165"/>
      <c r="S413" s="1165"/>
      <c r="T413" s="1165"/>
      <c r="U413" s="1165"/>
    </row>
    <row r="414" spans="6:21" x14ac:dyDescent="0.25">
      <c r="F414" s="1165"/>
      <c r="G414" s="1165"/>
      <c r="H414" s="1165"/>
      <c r="I414" s="1165"/>
      <c r="J414" s="1165"/>
      <c r="K414" s="1165"/>
      <c r="L414" s="1165"/>
      <c r="M414" s="1165"/>
      <c r="N414" s="1165"/>
      <c r="O414" s="1165"/>
      <c r="P414" s="1165"/>
      <c r="Q414" s="1165"/>
      <c r="R414" s="1165"/>
      <c r="S414" s="1165"/>
      <c r="T414" s="1165"/>
      <c r="U414" s="1165"/>
    </row>
    <row r="415" spans="6:21" x14ac:dyDescent="0.25">
      <c r="F415" s="1165"/>
      <c r="G415" s="1165"/>
      <c r="H415" s="1165"/>
      <c r="I415" s="1165"/>
      <c r="J415" s="1165"/>
      <c r="K415" s="1165"/>
      <c r="L415" s="1165"/>
      <c r="M415" s="1165"/>
      <c r="N415" s="1165"/>
      <c r="O415" s="1165"/>
      <c r="P415" s="1165"/>
      <c r="Q415" s="1165"/>
      <c r="R415" s="1165"/>
      <c r="S415" s="1165"/>
      <c r="T415" s="1165"/>
      <c r="U415" s="1165"/>
    </row>
    <row r="416" spans="6:21" x14ac:dyDescent="0.25">
      <c r="F416" s="1165"/>
      <c r="G416" s="1165"/>
      <c r="H416" s="1165"/>
      <c r="I416" s="1165"/>
      <c r="J416" s="1165"/>
      <c r="K416" s="1165"/>
      <c r="L416" s="1165"/>
      <c r="M416" s="1165"/>
      <c r="N416" s="1165"/>
      <c r="O416" s="1165"/>
      <c r="P416" s="1165"/>
      <c r="Q416" s="1165"/>
      <c r="R416" s="1165"/>
      <c r="S416" s="1165"/>
      <c r="T416" s="1165"/>
      <c r="U416" s="1165"/>
    </row>
    <row r="417" spans="6:21" x14ac:dyDescent="0.25">
      <c r="F417" s="1165"/>
      <c r="G417" s="1165"/>
      <c r="H417" s="1165"/>
      <c r="I417" s="1165"/>
      <c r="J417" s="1165"/>
      <c r="K417" s="1165"/>
      <c r="L417" s="1165"/>
      <c r="M417" s="1165"/>
      <c r="N417" s="1165"/>
      <c r="O417" s="1165"/>
      <c r="P417" s="1165"/>
      <c r="Q417" s="1165"/>
      <c r="R417" s="1165"/>
      <c r="S417" s="1165"/>
      <c r="T417" s="1165"/>
      <c r="U417" s="1165"/>
    </row>
    <row r="418" spans="6:21" x14ac:dyDescent="0.25">
      <c r="F418" s="1165"/>
      <c r="G418" s="1165"/>
      <c r="H418" s="1165"/>
      <c r="I418" s="1165"/>
      <c r="J418" s="1165"/>
      <c r="K418" s="1165"/>
      <c r="L418" s="1165"/>
      <c r="M418" s="1165"/>
      <c r="N418" s="1165"/>
      <c r="O418" s="1165"/>
      <c r="P418" s="1165"/>
      <c r="Q418" s="1165"/>
      <c r="R418" s="1165"/>
      <c r="S418" s="1165"/>
      <c r="T418" s="1165"/>
      <c r="U418" s="1165"/>
    </row>
    <row r="419" spans="6:21" x14ac:dyDescent="0.25">
      <c r="F419" s="1165"/>
      <c r="G419" s="1165"/>
      <c r="H419" s="1165"/>
      <c r="I419" s="1165"/>
      <c r="J419" s="1165"/>
      <c r="K419" s="1165"/>
      <c r="L419" s="1165"/>
      <c r="M419" s="1165"/>
      <c r="N419" s="1165"/>
      <c r="O419" s="1165"/>
      <c r="P419" s="1165"/>
      <c r="Q419" s="1165"/>
      <c r="R419" s="1165"/>
      <c r="S419" s="1165"/>
      <c r="T419" s="1165"/>
      <c r="U419" s="1165"/>
    </row>
    <row r="420" spans="6:21" x14ac:dyDescent="0.25">
      <c r="F420" s="1165"/>
      <c r="G420" s="1165"/>
      <c r="H420" s="1165"/>
      <c r="I420" s="1165"/>
      <c r="J420" s="1165"/>
      <c r="K420" s="1165"/>
      <c r="L420" s="1165"/>
      <c r="M420" s="1165"/>
      <c r="N420" s="1165"/>
      <c r="O420" s="1165"/>
      <c r="P420" s="1165"/>
      <c r="Q420" s="1165"/>
      <c r="R420" s="1165"/>
      <c r="S420" s="1165"/>
      <c r="T420" s="1165"/>
      <c r="U420" s="1165"/>
    </row>
    <row r="421" spans="6:21" x14ac:dyDescent="0.25">
      <c r="F421" s="1165"/>
      <c r="G421" s="1165"/>
      <c r="H421" s="1165"/>
      <c r="I421" s="1165"/>
      <c r="J421" s="1165"/>
      <c r="K421" s="1165"/>
      <c r="L421" s="1165"/>
      <c r="M421" s="1165"/>
      <c r="N421" s="1165"/>
      <c r="O421" s="1165"/>
      <c r="P421" s="1165"/>
      <c r="Q421" s="1165"/>
      <c r="R421" s="1165"/>
      <c r="S421" s="1165"/>
      <c r="T421" s="1165"/>
      <c r="U421" s="1165"/>
    </row>
    <row r="422" spans="6:21" x14ac:dyDescent="0.25">
      <c r="F422" s="1165"/>
      <c r="G422" s="1165"/>
      <c r="H422" s="1165"/>
      <c r="I422" s="1165"/>
      <c r="J422" s="1165"/>
      <c r="K422" s="1165"/>
      <c r="L422" s="1165"/>
      <c r="M422" s="1165"/>
      <c r="N422" s="1165"/>
      <c r="O422" s="1165"/>
      <c r="P422" s="1165"/>
      <c r="Q422" s="1165"/>
      <c r="R422" s="1165"/>
      <c r="S422" s="1165"/>
      <c r="T422" s="1165"/>
      <c r="U422" s="1165"/>
    </row>
    <row r="423" spans="6:21" x14ac:dyDescent="0.25">
      <c r="F423" s="1165"/>
      <c r="G423" s="1165"/>
      <c r="H423" s="1165"/>
      <c r="I423" s="1165"/>
      <c r="J423" s="1165"/>
      <c r="K423" s="1165"/>
      <c r="L423" s="1165"/>
      <c r="M423" s="1165"/>
      <c r="N423" s="1165"/>
      <c r="O423" s="1165"/>
      <c r="P423" s="1165"/>
      <c r="Q423" s="1165"/>
      <c r="R423" s="1165"/>
      <c r="S423" s="1165"/>
      <c r="T423" s="1165"/>
      <c r="U423" s="1165"/>
    </row>
    <row r="424" spans="6:21" x14ac:dyDescent="0.25">
      <c r="F424" s="1165"/>
      <c r="G424" s="1165"/>
      <c r="H424" s="1165"/>
      <c r="I424" s="1165"/>
      <c r="J424" s="1165"/>
      <c r="K424" s="1165"/>
      <c r="L424" s="1165"/>
      <c r="M424" s="1165"/>
      <c r="N424" s="1165"/>
      <c r="O424" s="1165"/>
      <c r="P424" s="1165"/>
      <c r="Q424" s="1165"/>
      <c r="R424" s="1165"/>
      <c r="S424" s="1165"/>
      <c r="T424" s="1165"/>
      <c r="U424" s="1165"/>
    </row>
    <row r="425" spans="6:21" x14ac:dyDescent="0.25">
      <c r="F425" s="1165"/>
      <c r="G425" s="1165"/>
      <c r="H425" s="1165"/>
      <c r="I425" s="1165"/>
      <c r="J425" s="1165"/>
      <c r="K425" s="1165"/>
      <c r="L425" s="1165"/>
      <c r="M425" s="1165"/>
      <c r="N425" s="1165"/>
      <c r="O425" s="1165"/>
      <c r="P425" s="1165"/>
      <c r="Q425" s="1165"/>
      <c r="R425" s="1165"/>
      <c r="S425" s="1165"/>
      <c r="T425" s="1165"/>
      <c r="U425" s="1165"/>
    </row>
    <row r="426" spans="6:21" x14ac:dyDescent="0.25">
      <c r="F426" s="1165"/>
      <c r="G426" s="1165"/>
      <c r="H426" s="1165"/>
      <c r="I426" s="1165"/>
      <c r="J426" s="1165"/>
      <c r="K426" s="1165"/>
      <c r="L426" s="1165"/>
      <c r="M426" s="1165"/>
      <c r="N426" s="1165"/>
      <c r="O426" s="1165"/>
      <c r="P426" s="1165"/>
      <c r="Q426" s="1165"/>
      <c r="R426" s="1165"/>
      <c r="S426" s="1165"/>
      <c r="T426" s="1165"/>
      <c r="U426" s="1165"/>
    </row>
    <row r="427" spans="6:21" x14ac:dyDescent="0.25">
      <c r="F427" s="1165"/>
      <c r="G427" s="1165"/>
      <c r="H427" s="1165"/>
      <c r="I427" s="1165"/>
      <c r="J427" s="1165"/>
      <c r="K427" s="1165"/>
      <c r="L427" s="1165"/>
      <c r="M427" s="1165"/>
      <c r="N427" s="1165"/>
      <c r="O427" s="1165"/>
      <c r="P427" s="1165"/>
      <c r="Q427" s="1165"/>
      <c r="R427" s="1165"/>
      <c r="S427" s="1165"/>
      <c r="T427" s="1165"/>
      <c r="U427" s="1165"/>
    </row>
    <row r="428" spans="6:21" x14ac:dyDescent="0.25">
      <c r="F428" s="1165"/>
      <c r="G428" s="1165"/>
      <c r="H428" s="1165"/>
      <c r="I428" s="1165"/>
      <c r="J428" s="1165"/>
      <c r="K428" s="1165"/>
      <c r="L428" s="1165"/>
      <c r="M428" s="1165"/>
      <c r="N428" s="1165"/>
      <c r="O428" s="1165"/>
      <c r="P428" s="1165"/>
      <c r="Q428" s="1165"/>
      <c r="R428" s="1165"/>
      <c r="S428" s="1165"/>
      <c r="T428" s="1165"/>
      <c r="U428" s="1165"/>
    </row>
    <row r="429" spans="6:21" x14ac:dyDescent="0.25">
      <c r="F429" s="1165"/>
      <c r="G429" s="1165"/>
      <c r="H429" s="1165"/>
      <c r="I429" s="1165"/>
      <c r="J429" s="1165"/>
      <c r="K429" s="1165"/>
      <c r="L429" s="1165"/>
      <c r="M429" s="1165"/>
      <c r="N429" s="1165"/>
      <c r="O429" s="1165"/>
      <c r="P429" s="1165"/>
      <c r="Q429" s="1165"/>
      <c r="R429" s="1165"/>
      <c r="S429" s="1165"/>
      <c r="T429" s="1165"/>
      <c r="U429" s="1165"/>
    </row>
    <row r="430" spans="6:21" x14ac:dyDescent="0.25">
      <c r="F430" s="1165"/>
      <c r="G430" s="1165"/>
      <c r="H430" s="1165"/>
      <c r="I430" s="1165"/>
      <c r="J430" s="1165"/>
      <c r="K430" s="1165"/>
      <c r="L430" s="1165"/>
      <c r="M430" s="1165"/>
      <c r="N430" s="1165"/>
      <c r="O430" s="1165"/>
      <c r="P430" s="1165"/>
      <c r="Q430" s="1165"/>
      <c r="R430" s="1165"/>
      <c r="S430" s="1165"/>
      <c r="T430" s="1165"/>
      <c r="U430" s="1165"/>
    </row>
    <row r="431" spans="6:21" x14ac:dyDescent="0.25">
      <c r="F431" s="1165"/>
      <c r="G431" s="1165"/>
      <c r="H431" s="1165"/>
      <c r="I431" s="1165"/>
      <c r="J431" s="1165"/>
      <c r="K431" s="1165"/>
      <c r="L431" s="1165"/>
      <c r="M431" s="1165"/>
      <c r="N431" s="1165"/>
      <c r="O431" s="1165"/>
      <c r="P431" s="1165"/>
      <c r="Q431" s="1165"/>
      <c r="R431" s="1165"/>
      <c r="S431" s="1165"/>
      <c r="T431" s="1165"/>
      <c r="U431" s="1165"/>
    </row>
    <row r="432" spans="6:21" x14ac:dyDescent="0.25">
      <c r="F432" s="1165"/>
      <c r="G432" s="1165"/>
      <c r="H432" s="1165"/>
      <c r="I432" s="1165"/>
      <c r="J432" s="1165"/>
      <c r="K432" s="1165"/>
      <c r="L432" s="1165"/>
      <c r="M432" s="1165"/>
      <c r="N432" s="1165"/>
      <c r="O432" s="1165"/>
      <c r="P432" s="1165"/>
      <c r="Q432" s="1165"/>
      <c r="R432" s="1165"/>
      <c r="S432" s="1165"/>
      <c r="T432" s="1165"/>
      <c r="U432" s="1165"/>
    </row>
    <row r="433" spans="6:21" x14ac:dyDescent="0.25">
      <c r="F433" s="1165"/>
      <c r="G433" s="1165"/>
      <c r="H433" s="1165"/>
      <c r="I433" s="1165"/>
      <c r="J433" s="1165"/>
      <c r="K433" s="1165"/>
      <c r="L433" s="1165"/>
      <c r="M433" s="1165"/>
      <c r="N433" s="1165"/>
      <c r="O433" s="1165"/>
      <c r="P433" s="1165"/>
      <c r="Q433" s="1165"/>
      <c r="R433" s="1165"/>
      <c r="S433" s="1165"/>
      <c r="T433" s="1165"/>
      <c r="U433" s="1165"/>
    </row>
    <row r="434" spans="6:21" x14ac:dyDescent="0.25">
      <c r="F434" s="1165"/>
      <c r="G434" s="1165"/>
      <c r="H434" s="1165"/>
      <c r="I434" s="1165"/>
      <c r="J434" s="1165"/>
      <c r="K434" s="1165"/>
      <c r="L434" s="1165"/>
      <c r="M434" s="1165"/>
      <c r="N434" s="1165"/>
      <c r="O434" s="1165"/>
      <c r="P434" s="1165"/>
      <c r="Q434" s="1165"/>
      <c r="R434" s="1165"/>
      <c r="S434" s="1165"/>
      <c r="T434" s="1165"/>
      <c r="U434" s="1165"/>
    </row>
    <row r="435" spans="6:21" x14ac:dyDescent="0.25">
      <c r="F435" s="1165"/>
      <c r="G435" s="1165"/>
      <c r="H435" s="1165"/>
      <c r="I435" s="1165"/>
      <c r="J435" s="1165"/>
      <c r="K435" s="1165"/>
      <c r="L435" s="1165"/>
      <c r="M435" s="1165"/>
      <c r="N435" s="1165"/>
      <c r="O435" s="1165"/>
      <c r="P435" s="1165"/>
      <c r="Q435" s="1165"/>
      <c r="R435" s="1165"/>
      <c r="S435" s="1165"/>
      <c r="T435" s="1165"/>
      <c r="U435" s="1165"/>
    </row>
    <row r="436" spans="6:21" x14ac:dyDescent="0.25">
      <c r="F436" s="1165"/>
      <c r="G436" s="1165"/>
      <c r="H436" s="1165"/>
      <c r="I436" s="1165"/>
      <c r="J436" s="1165"/>
      <c r="K436" s="1165"/>
      <c r="L436" s="1165"/>
      <c r="M436" s="1165"/>
      <c r="N436" s="1165"/>
      <c r="O436" s="1165"/>
      <c r="P436" s="1165"/>
      <c r="Q436" s="1165"/>
      <c r="R436" s="1165"/>
      <c r="S436" s="1165"/>
      <c r="T436" s="1165"/>
      <c r="U436" s="1165"/>
    </row>
    <row r="437" spans="6:21" x14ac:dyDescent="0.25">
      <c r="F437" s="1165"/>
      <c r="G437" s="1165"/>
      <c r="H437" s="1165"/>
      <c r="I437" s="1165"/>
      <c r="J437" s="1165"/>
      <c r="K437" s="1165"/>
      <c r="L437" s="1165"/>
      <c r="M437" s="1165"/>
      <c r="N437" s="1165"/>
      <c r="O437" s="1165"/>
      <c r="P437" s="1165"/>
      <c r="Q437" s="1165"/>
      <c r="R437" s="1165"/>
      <c r="S437" s="1165"/>
      <c r="T437" s="1165"/>
      <c r="U437" s="1165"/>
    </row>
    <row r="438" spans="6:21" x14ac:dyDescent="0.25">
      <c r="F438" s="1165"/>
      <c r="G438" s="1165"/>
      <c r="H438" s="1165"/>
      <c r="I438" s="1165"/>
      <c r="J438" s="1165"/>
      <c r="K438" s="1165"/>
      <c r="L438" s="1165"/>
      <c r="M438" s="1165"/>
      <c r="N438" s="1165"/>
      <c r="O438" s="1165"/>
      <c r="P438" s="1165"/>
      <c r="Q438" s="1165"/>
      <c r="R438" s="1165"/>
      <c r="S438" s="1165"/>
      <c r="T438" s="1165"/>
      <c r="U438" s="1165"/>
    </row>
    <row r="439" spans="6:21" x14ac:dyDescent="0.25">
      <c r="F439" s="1165"/>
      <c r="G439" s="1165"/>
      <c r="H439" s="1165"/>
      <c r="I439" s="1165"/>
      <c r="J439" s="1165"/>
      <c r="K439" s="1165"/>
      <c r="L439" s="1165"/>
      <c r="M439" s="1165"/>
      <c r="N439" s="1165"/>
      <c r="O439" s="1165"/>
      <c r="P439" s="1165"/>
      <c r="Q439" s="1165"/>
      <c r="R439" s="1165"/>
      <c r="S439" s="1165"/>
      <c r="T439" s="1165"/>
      <c r="U439" s="1165"/>
    </row>
    <row r="440" spans="6:21" x14ac:dyDescent="0.25">
      <c r="F440" s="1165"/>
      <c r="G440" s="1165"/>
      <c r="H440" s="1165"/>
      <c r="I440" s="1165"/>
      <c r="J440" s="1165"/>
      <c r="K440" s="1165"/>
      <c r="L440" s="1165"/>
      <c r="M440" s="1165"/>
      <c r="N440" s="1165"/>
      <c r="O440" s="1165"/>
      <c r="P440" s="1165"/>
      <c r="Q440" s="1165"/>
      <c r="R440" s="1165"/>
      <c r="S440" s="1165"/>
      <c r="T440" s="1165"/>
      <c r="U440" s="1165"/>
    </row>
    <row r="441" spans="6:21" x14ac:dyDescent="0.25">
      <c r="F441" s="1165"/>
      <c r="G441" s="1165"/>
      <c r="H441" s="1165"/>
      <c r="I441" s="1165"/>
      <c r="J441" s="1165"/>
      <c r="K441" s="1165"/>
      <c r="L441" s="1165"/>
      <c r="M441" s="1165"/>
      <c r="N441" s="1165"/>
      <c r="O441" s="1165"/>
      <c r="P441" s="1165"/>
      <c r="Q441" s="1165"/>
      <c r="R441" s="1165"/>
      <c r="S441" s="1165"/>
      <c r="T441" s="1165"/>
      <c r="U441" s="1165"/>
    </row>
    <row r="442" spans="6:21" x14ac:dyDescent="0.25">
      <c r="F442" s="1165"/>
      <c r="G442" s="1165"/>
      <c r="H442" s="1165"/>
      <c r="I442" s="1165"/>
      <c r="J442" s="1165"/>
      <c r="K442" s="1165"/>
      <c r="L442" s="1165"/>
      <c r="M442" s="1165"/>
      <c r="N442" s="1165"/>
      <c r="O442" s="1165"/>
      <c r="P442" s="1165"/>
      <c r="Q442" s="1165"/>
      <c r="R442" s="1165"/>
      <c r="S442" s="1165"/>
      <c r="T442" s="1165"/>
      <c r="U442" s="1165"/>
    </row>
    <row r="443" spans="6:21" x14ac:dyDescent="0.25">
      <c r="F443" s="1165"/>
      <c r="G443" s="1165"/>
      <c r="H443" s="1165"/>
      <c r="I443" s="1165"/>
      <c r="J443" s="1165"/>
      <c r="K443" s="1165"/>
      <c r="L443" s="1165"/>
      <c r="M443" s="1165"/>
      <c r="N443" s="1165"/>
      <c r="O443" s="1165"/>
      <c r="P443" s="1165"/>
      <c r="Q443" s="1165"/>
      <c r="R443" s="1165"/>
      <c r="S443" s="1165"/>
      <c r="T443" s="1165"/>
      <c r="U443" s="1165"/>
    </row>
    <row r="444" spans="6:21" x14ac:dyDescent="0.25">
      <c r="F444" s="1165"/>
      <c r="G444" s="1165"/>
      <c r="H444" s="1165"/>
      <c r="I444" s="1165"/>
      <c r="J444" s="1165"/>
      <c r="K444" s="1165"/>
      <c r="L444" s="1165"/>
      <c r="M444" s="1165"/>
      <c r="N444" s="1165"/>
      <c r="O444" s="1165"/>
      <c r="P444" s="1165"/>
      <c r="Q444" s="1165"/>
      <c r="R444" s="1165"/>
      <c r="S444" s="1165"/>
      <c r="T444" s="1165"/>
      <c r="U444" s="1165"/>
    </row>
    <row r="445" spans="6:21" x14ac:dyDescent="0.25">
      <c r="F445" s="1165"/>
      <c r="G445" s="1165"/>
      <c r="H445" s="1165"/>
      <c r="I445" s="1165"/>
      <c r="J445" s="1165"/>
      <c r="K445" s="1165"/>
      <c r="L445" s="1165"/>
      <c r="M445" s="1165"/>
      <c r="N445" s="1165"/>
      <c r="O445" s="1165"/>
      <c r="P445" s="1165"/>
      <c r="Q445" s="1165"/>
      <c r="R445" s="1165"/>
      <c r="S445" s="1165"/>
      <c r="T445" s="1165"/>
      <c r="U445" s="1165"/>
    </row>
    <row r="446" spans="6:21" x14ac:dyDescent="0.25">
      <c r="F446" s="1165"/>
      <c r="G446" s="1165"/>
      <c r="H446" s="1165"/>
      <c r="I446" s="1165"/>
      <c r="J446" s="1165"/>
      <c r="K446" s="1165"/>
      <c r="L446" s="1165"/>
      <c r="M446" s="1165"/>
      <c r="N446" s="1165"/>
      <c r="O446" s="1165"/>
      <c r="P446" s="1165"/>
      <c r="Q446" s="1165"/>
      <c r="R446" s="1165"/>
      <c r="S446" s="1165"/>
      <c r="T446" s="1165"/>
      <c r="U446" s="1165"/>
    </row>
    <row r="447" spans="6:21" x14ac:dyDescent="0.25">
      <c r="F447" s="1165"/>
      <c r="G447" s="1165"/>
      <c r="H447" s="1165"/>
      <c r="I447" s="1165"/>
      <c r="J447" s="1165"/>
      <c r="K447" s="1165"/>
      <c r="L447" s="1165"/>
      <c r="M447" s="1165"/>
      <c r="N447" s="1165"/>
      <c r="O447" s="1165"/>
      <c r="P447" s="1165"/>
      <c r="Q447" s="1165"/>
      <c r="R447" s="1165"/>
      <c r="S447" s="1165"/>
      <c r="T447" s="1165"/>
      <c r="U447" s="1165"/>
    </row>
    <row r="448" spans="6:21" x14ac:dyDescent="0.25">
      <c r="F448" s="1165"/>
      <c r="G448" s="1165"/>
      <c r="H448" s="1165"/>
      <c r="I448" s="1165"/>
      <c r="J448" s="1165"/>
      <c r="K448" s="1165"/>
      <c r="L448" s="1165"/>
      <c r="M448" s="1165"/>
      <c r="N448" s="1165"/>
      <c r="O448" s="1165"/>
      <c r="P448" s="1165"/>
      <c r="Q448" s="1165"/>
      <c r="R448" s="1165"/>
      <c r="S448" s="1165"/>
      <c r="T448" s="1165"/>
      <c r="U448" s="1165"/>
    </row>
    <row r="449" spans="6:21" x14ac:dyDescent="0.25">
      <c r="F449" s="1165"/>
      <c r="G449" s="1165"/>
      <c r="H449" s="1165"/>
      <c r="I449" s="1165"/>
      <c r="J449" s="1165"/>
      <c r="K449" s="1165"/>
      <c r="L449" s="1165"/>
      <c r="M449" s="1165"/>
      <c r="N449" s="1165"/>
      <c r="O449" s="1165"/>
      <c r="P449" s="1165"/>
      <c r="Q449" s="1165"/>
      <c r="R449" s="1165"/>
      <c r="S449" s="1165"/>
      <c r="T449" s="1165"/>
      <c r="U449" s="1165"/>
    </row>
    <row r="450" spans="6:21" x14ac:dyDescent="0.25">
      <c r="F450" s="1165"/>
      <c r="G450" s="1165"/>
      <c r="H450" s="1165"/>
      <c r="I450" s="1165"/>
      <c r="J450" s="1165"/>
      <c r="K450" s="1165"/>
      <c r="L450" s="1165"/>
      <c r="M450" s="1165"/>
      <c r="N450" s="1165"/>
      <c r="O450" s="1165"/>
      <c r="P450" s="1165"/>
      <c r="Q450" s="1165"/>
      <c r="R450" s="1165"/>
      <c r="S450" s="1165"/>
      <c r="T450" s="1165"/>
      <c r="U450" s="1165"/>
    </row>
    <row r="451" spans="6:21" x14ac:dyDescent="0.25">
      <c r="F451" s="1165"/>
      <c r="G451" s="1165"/>
      <c r="H451" s="1165"/>
      <c r="I451" s="1165"/>
      <c r="J451" s="1165"/>
      <c r="K451" s="1165"/>
      <c r="L451" s="1165"/>
      <c r="M451" s="1165"/>
      <c r="N451" s="1165"/>
      <c r="O451" s="1165"/>
      <c r="P451" s="1165"/>
      <c r="Q451" s="1165"/>
      <c r="R451" s="1165"/>
      <c r="S451" s="1165"/>
      <c r="T451" s="1165"/>
      <c r="U451" s="1165"/>
    </row>
    <row r="452" spans="6:21" x14ac:dyDescent="0.25">
      <c r="F452" s="1165"/>
      <c r="G452" s="1165"/>
      <c r="H452" s="1165"/>
      <c r="I452" s="1165"/>
      <c r="J452" s="1165"/>
      <c r="K452" s="1165"/>
      <c r="L452" s="1165"/>
      <c r="M452" s="1165"/>
      <c r="N452" s="1165"/>
      <c r="O452" s="1165"/>
      <c r="P452" s="1165"/>
      <c r="Q452" s="1165"/>
      <c r="R452" s="1165"/>
      <c r="S452" s="1165"/>
      <c r="T452" s="1165"/>
      <c r="U452" s="1165"/>
    </row>
    <row r="453" spans="6:21" x14ac:dyDescent="0.25">
      <c r="F453" s="1165"/>
      <c r="G453" s="1165"/>
      <c r="H453" s="1165"/>
      <c r="I453" s="1165"/>
      <c r="J453" s="1165"/>
      <c r="K453" s="1165"/>
      <c r="L453" s="1165"/>
      <c r="M453" s="1165"/>
      <c r="N453" s="1165"/>
      <c r="O453" s="1165"/>
      <c r="P453" s="1165"/>
      <c r="Q453" s="1165"/>
      <c r="R453" s="1165"/>
      <c r="S453" s="1165"/>
      <c r="T453" s="1165"/>
      <c r="U453" s="1165"/>
    </row>
    <row r="454" spans="6:21" x14ac:dyDescent="0.25">
      <c r="F454" s="1165"/>
      <c r="G454" s="1165"/>
      <c r="H454" s="1165"/>
      <c r="I454" s="1165"/>
      <c r="J454" s="1165"/>
      <c r="K454" s="1165"/>
      <c r="L454" s="1165"/>
      <c r="M454" s="1165"/>
      <c r="N454" s="1165"/>
      <c r="O454" s="1165"/>
      <c r="P454" s="1165"/>
      <c r="Q454" s="1165"/>
      <c r="R454" s="1165"/>
      <c r="S454" s="1165"/>
      <c r="T454" s="1165"/>
      <c r="U454" s="1165"/>
    </row>
    <row r="455" spans="6:21" x14ac:dyDescent="0.25">
      <c r="F455" s="1165"/>
      <c r="G455" s="1165"/>
      <c r="H455" s="1165"/>
      <c r="I455" s="1165"/>
      <c r="J455" s="1165"/>
      <c r="K455" s="1165"/>
      <c r="L455" s="1165"/>
      <c r="M455" s="1165"/>
      <c r="N455" s="1165"/>
      <c r="O455" s="1165"/>
      <c r="P455" s="1165"/>
      <c r="Q455" s="1165"/>
      <c r="R455" s="1165"/>
      <c r="S455" s="1165"/>
      <c r="T455" s="1165"/>
      <c r="U455" s="1165"/>
    </row>
    <row r="456" spans="6:21" x14ac:dyDescent="0.25">
      <c r="F456" s="1165"/>
      <c r="G456" s="1165"/>
      <c r="H456" s="1165"/>
      <c r="I456" s="1165"/>
      <c r="J456" s="1165"/>
      <c r="K456" s="1165"/>
      <c r="L456" s="1165"/>
      <c r="M456" s="1165"/>
      <c r="N456" s="1165"/>
      <c r="O456" s="1165"/>
      <c r="P456" s="1165"/>
      <c r="Q456" s="1165"/>
      <c r="R456" s="1165"/>
      <c r="S456" s="1165"/>
      <c r="T456" s="1165"/>
      <c r="U456" s="1165"/>
    </row>
    <row r="457" spans="6:21" x14ac:dyDescent="0.25">
      <c r="F457" s="1165"/>
      <c r="G457" s="1165"/>
      <c r="H457" s="1165"/>
      <c r="I457" s="1165"/>
      <c r="J457" s="1165"/>
      <c r="K457" s="1165"/>
      <c r="L457" s="1165"/>
      <c r="M457" s="1165"/>
      <c r="N457" s="1165"/>
      <c r="O457" s="1165"/>
      <c r="P457" s="1165"/>
      <c r="Q457" s="1165"/>
      <c r="R457" s="1165"/>
      <c r="S457" s="1165"/>
      <c r="T457" s="1165"/>
      <c r="U457" s="1165"/>
    </row>
    <row r="458" spans="6:21" x14ac:dyDescent="0.25">
      <c r="F458" s="1165"/>
      <c r="G458" s="1165"/>
      <c r="H458" s="1165"/>
      <c r="I458" s="1165"/>
      <c r="J458" s="1165"/>
      <c r="K458" s="1165"/>
      <c r="L458" s="1165"/>
      <c r="M458" s="1165"/>
      <c r="N458" s="1165"/>
      <c r="O458" s="1165"/>
      <c r="P458" s="1165"/>
      <c r="Q458" s="1165"/>
      <c r="R458" s="1165"/>
      <c r="S458" s="1165"/>
      <c r="T458" s="1165"/>
      <c r="U458" s="1165"/>
    </row>
    <row r="459" spans="6:21" x14ac:dyDescent="0.25">
      <c r="F459" s="1165"/>
      <c r="G459" s="1165"/>
      <c r="H459" s="1165"/>
      <c r="I459" s="1165"/>
      <c r="J459" s="1165"/>
      <c r="K459" s="1165"/>
      <c r="L459" s="1165"/>
      <c r="M459" s="1165"/>
      <c r="N459" s="1165"/>
      <c r="O459" s="1165"/>
      <c r="P459" s="1165"/>
      <c r="Q459" s="1165"/>
      <c r="R459" s="1165"/>
      <c r="S459" s="1165"/>
      <c r="T459" s="1165"/>
      <c r="U459" s="1165"/>
    </row>
    <row r="460" spans="6:21" x14ac:dyDescent="0.25">
      <c r="F460" s="1165"/>
      <c r="G460" s="1165"/>
      <c r="H460" s="1165"/>
      <c r="I460" s="1165"/>
      <c r="J460" s="1165"/>
      <c r="K460" s="1165"/>
      <c r="L460" s="1165"/>
      <c r="M460" s="1165"/>
      <c r="N460" s="1165"/>
      <c r="O460" s="1165"/>
      <c r="P460" s="1165"/>
      <c r="Q460" s="1165"/>
      <c r="R460" s="1165"/>
      <c r="S460" s="1165"/>
      <c r="T460" s="1165"/>
      <c r="U460" s="1165"/>
    </row>
    <row r="461" spans="6:21" x14ac:dyDescent="0.25">
      <c r="F461" s="1165"/>
      <c r="G461" s="1165"/>
      <c r="H461" s="1165"/>
      <c r="I461" s="1165"/>
      <c r="J461" s="1165"/>
      <c r="K461" s="1165"/>
      <c r="L461" s="1165"/>
      <c r="M461" s="1165"/>
      <c r="N461" s="1165"/>
      <c r="O461" s="1165"/>
      <c r="P461" s="1165"/>
      <c r="Q461" s="1165"/>
      <c r="R461" s="1165"/>
      <c r="S461" s="1165"/>
      <c r="T461" s="1165"/>
      <c r="U461" s="1165"/>
    </row>
    <row r="462" spans="6:21" x14ac:dyDescent="0.25">
      <c r="F462" s="1165"/>
      <c r="G462" s="1165"/>
      <c r="H462" s="1165"/>
      <c r="I462" s="1165"/>
      <c r="J462" s="1165"/>
      <c r="K462" s="1165"/>
      <c r="L462" s="1165"/>
      <c r="M462" s="1165"/>
      <c r="N462" s="1165"/>
      <c r="O462" s="1165"/>
      <c r="P462" s="1165"/>
      <c r="Q462" s="1165"/>
      <c r="R462" s="1165"/>
      <c r="S462" s="1165"/>
      <c r="T462" s="1165"/>
      <c r="U462" s="1165"/>
    </row>
    <row r="463" spans="6:21" x14ac:dyDescent="0.25">
      <c r="F463" s="1165"/>
      <c r="G463" s="1165"/>
      <c r="H463" s="1165"/>
      <c r="I463" s="1165"/>
      <c r="J463" s="1165"/>
      <c r="K463" s="1165"/>
      <c r="L463" s="1165"/>
      <c r="M463" s="1165"/>
      <c r="N463" s="1165"/>
      <c r="O463" s="1165"/>
      <c r="P463" s="1165"/>
      <c r="Q463" s="1165"/>
      <c r="R463" s="1165"/>
      <c r="S463" s="1165"/>
      <c r="T463" s="1165"/>
      <c r="U463" s="1165"/>
    </row>
    <row r="464" spans="6:21" x14ac:dyDescent="0.25">
      <c r="F464" s="1165"/>
      <c r="G464" s="1165"/>
      <c r="H464" s="1165"/>
      <c r="I464" s="1165"/>
      <c r="J464" s="1165"/>
      <c r="K464" s="1165"/>
      <c r="L464" s="1165"/>
      <c r="M464" s="1165"/>
      <c r="N464" s="1165"/>
      <c r="O464" s="1165"/>
      <c r="P464" s="1165"/>
      <c r="Q464" s="1165"/>
      <c r="R464" s="1165"/>
      <c r="S464" s="1165"/>
      <c r="T464" s="1165"/>
      <c r="U464" s="1165"/>
    </row>
    <row r="465" spans="6:21" x14ac:dyDescent="0.25">
      <c r="F465" s="1165"/>
      <c r="G465" s="1165"/>
      <c r="H465" s="1165"/>
      <c r="I465" s="1165"/>
      <c r="J465" s="1165"/>
      <c r="K465" s="1165"/>
      <c r="L465" s="1165"/>
      <c r="M465" s="1165"/>
      <c r="N465" s="1165"/>
      <c r="O465" s="1165"/>
      <c r="P465" s="1165"/>
      <c r="Q465" s="1165"/>
      <c r="R465" s="1165"/>
      <c r="S465" s="1165"/>
      <c r="T465" s="1165"/>
      <c r="U465" s="1165"/>
    </row>
    <row r="466" spans="6:21" x14ac:dyDescent="0.25">
      <c r="F466" s="1165"/>
      <c r="G466" s="1165"/>
      <c r="H466" s="1165"/>
      <c r="I466" s="1165"/>
      <c r="J466" s="1165"/>
      <c r="K466" s="1165"/>
      <c r="L466" s="1165"/>
      <c r="M466" s="1165"/>
      <c r="N466" s="1165"/>
      <c r="O466" s="1165"/>
      <c r="P466" s="1165"/>
      <c r="Q466" s="1165"/>
      <c r="R466" s="1165"/>
      <c r="S466" s="1165"/>
      <c r="T466" s="1165"/>
      <c r="U466" s="1165"/>
    </row>
    <row r="467" spans="6:21" x14ac:dyDescent="0.25">
      <c r="F467" s="1165"/>
      <c r="G467" s="1165"/>
      <c r="H467" s="1165"/>
      <c r="I467" s="1165"/>
      <c r="J467" s="1165"/>
      <c r="K467" s="1165"/>
      <c r="L467" s="1165"/>
      <c r="M467" s="1165"/>
      <c r="N467" s="1165"/>
      <c r="O467" s="1165"/>
      <c r="P467" s="1165"/>
      <c r="Q467" s="1165"/>
      <c r="R467" s="1165"/>
      <c r="S467" s="1165"/>
      <c r="T467" s="1165"/>
      <c r="U467" s="1165"/>
    </row>
    <row r="468" spans="6:21" x14ac:dyDescent="0.25">
      <c r="F468" s="1165"/>
      <c r="G468" s="1165"/>
      <c r="H468" s="1165"/>
      <c r="I468" s="1165"/>
      <c r="J468" s="1165"/>
      <c r="K468" s="1165"/>
      <c r="L468" s="1165"/>
      <c r="M468" s="1165"/>
      <c r="N468" s="1165"/>
      <c r="O468" s="1165"/>
      <c r="P468" s="1165"/>
      <c r="Q468" s="1165"/>
      <c r="R468" s="1165"/>
      <c r="S468" s="1165"/>
      <c r="T468" s="1165"/>
      <c r="U468" s="1165"/>
    </row>
    <row r="469" spans="6:21" x14ac:dyDescent="0.25">
      <c r="F469" s="1165"/>
      <c r="G469" s="1165"/>
      <c r="H469" s="1165"/>
      <c r="I469" s="1165"/>
      <c r="J469" s="1165"/>
      <c r="K469" s="1165"/>
      <c r="L469" s="1165"/>
      <c r="M469" s="1165"/>
      <c r="N469" s="1165"/>
      <c r="O469" s="1165"/>
      <c r="P469" s="1165"/>
      <c r="Q469" s="1165"/>
      <c r="R469" s="1165"/>
      <c r="S469" s="1165"/>
      <c r="T469" s="1165"/>
      <c r="U469" s="1165"/>
    </row>
    <row r="470" spans="6:21" x14ac:dyDescent="0.25">
      <c r="F470" s="1165"/>
      <c r="G470" s="1165"/>
      <c r="H470" s="1165"/>
      <c r="I470" s="1165"/>
      <c r="J470" s="1165"/>
      <c r="K470" s="1165"/>
      <c r="L470" s="1165"/>
      <c r="M470" s="1165"/>
      <c r="N470" s="1165"/>
      <c r="O470" s="1165"/>
      <c r="P470" s="1165"/>
      <c r="Q470" s="1165"/>
      <c r="R470" s="1165"/>
      <c r="S470" s="1165"/>
      <c r="T470" s="1165"/>
      <c r="U470" s="1165"/>
    </row>
    <row r="471" spans="6:21" x14ac:dyDescent="0.25">
      <c r="F471" s="1165"/>
      <c r="G471" s="1165"/>
      <c r="H471" s="1165"/>
      <c r="I471" s="1165"/>
      <c r="J471" s="1165"/>
      <c r="K471" s="1165"/>
      <c r="L471" s="1165"/>
      <c r="M471" s="1165"/>
      <c r="N471" s="1165"/>
      <c r="O471" s="1165"/>
      <c r="P471" s="1165"/>
      <c r="Q471" s="1165"/>
      <c r="R471" s="1165"/>
      <c r="S471" s="1165"/>
      <c r="T471" s="1165"/>
      <c r="U471" s="1165"/>
    </row>
    <row r="472" spans="6:21" x14ac:dyDescent="0.25">
      <c r="F472" s="1165"/>
      <c r="G472" s="1165"/>
      <c r="H472" s="1165"/>
      <c r="I472" s="1165"/>
      <c r="J472" s="1165"/>
      <c r="K472" s="1165"/>
      <c r="L472" s="1165"/>
      <c r="M472" s="1165"/>
      <c r="N472" s="1165"/>
      <c r="O472" s="1165"/>
      <c r="P472" s="1165"/>
      <c r="Q472" s="1165"/>
      <c r="R472" s="1165"/>
      <c r="S472" s="1165"/>
      <c r="T472" s="1165"/>
      <c r="U472" s="1165"/>
    </row>
    <row r="473" spans="6:21" x14ac:dyDescent="0.25">
      <c r="F473" s="1165"/>
      <c r="G473" s="1165"/>
      <c r="H473" s="1165"/>
      <c r="I473" s="1165"/>
      <c r="J473" s="1165"/>
      <c r="K473" s="1165"/>
      <c r="L473" s="1165"/>
      <c r="M473" s="1165"/>
      <c r="N473" s="1165"/>
      <c r="O473" s="1165"/>
      <c r="P473" s="1165"/>
      <c r="Q473" s="1165"/>
      <c r="R473" s="1165"/>
      <c r="S473" s="1165"/>
      <c r="T473" s="1165"/>
      <c r="U473" s="1165"/>
    </row>
    <row r="474" spans="6:21" x14ac:dyDescent="0.25">
      <c r="F474" s="1165"/>
      <c r="G474" s="1165"/>
      <c r="H474" s="1165"/>
      <c r="I474" s="1165"/>
      <c r="J474" s="1165"/>
      <c r="K474" s="1165"/>
      <c r="L474" s="1165"/>
      <c r="M474" s="1165"/>
      <c r="N474" s="1165"/>
      <c r="O474" s="1165"/>
      <c r="P474" s="1165"/>
      <c r="Q474" s="1165"/>
      <c r="R474" s="1165"/>
      <c r="S474" s="1165"/>
      <c r="T474" s="1165"/>
      <c r="U474" s="1165"/>
    </row>
    <row r="475" spans="6:21" x14ac:dyDescent="0.25">
      <c r="F475" s="1165"/>
      <c r="G475" s="1165"/>
      <c r="H475" s="1165"/>
      <c r="I475" s="1165"/>
      <c r="J475" s="1165"/>
      <c r="K475" s="1165"/>
      <c r="L475" s="1165"/>
      <c r="M475" s="1165"/>
      <c r="N475" s="1165"/>
      <c r="O475" s="1165"/>
      <c r="P475" s="1165"/>
      <c r="Q475" s="1165"/>
      <c r="R475" s="1165"/>
      <c r="S475" s="1165"/>
      <c r="T475" s="1165"/>
      <c r="U475" s="1165"/>
    </row>
    <row r="476" spans="6:21" x14ac:dyDescent="0.25">
      <c r="F476" s="1165"/>
      <c r="G476" s="1165"/>
      <c r="H476" s="1165"/>
      <c r="I476" s="1165"/>
      <c r="J476" s="1165"/>
      <c r="K476" s="1165"/>
      <c r="L476" s="1165"/>
      <c r="M476" s="1165"/>
      <c r="N476" s="1165"/>
      <c r="O476" s="1165"/>
      <c r="P476" s="1165"/>
      <c r="Q476" s="1165"/>
      <c r="R476" s="1165"/>
      <c r="S476" s="1165"/>
      <c r="T476" s="1165"/>
      <c r="U476" s="1165"/>
    </row>
    <row r="477" spans="6:21" x14ac:dyDescent="0.25">
      <c r="F477" s="1165"/>
      <c r="G477" s="1165"/>
      <c r="H477" s="1165"/>
      <c r="I477" s="1165"/>
      <c r="J477" s="1165"/>
      <c r="K477" s="1165"/>
      <c r="L477" s="1165"/>
      <c r="M477" s="1165"/>
      <c r="N477" s="1165"/>
      <c r="O477" s="1165"/>
      <c r="P477" s="1165"/>
      <c r="Q477" s="1165"/>
      <c r="R477" s="1165"/>
      <c r="S477" s="1165"/>
      <c r="T477" s="1165"/>
      <c r="U477" s="1165"/>
    </row>
    <row r="478" spans="6:21" x14ac:dyDescent="0.25">
      <c r="F478" s="1165"/>
      <c r="G478" s="1165"/>
      <c r="H478" s="1165"/>
      <c r="I478" s="1165"/>
      <c r="J478" s="1165"/>
      <c r="K478" s="1165"/>
      <c r="L478" s="1165"/>
      <c r="M478" s="1165"/>
      <c r="N478" s="1165"/>
      <c r="O478" s="1165"/>
      <c r="P478" s="1165"/>
      <c r="Q478" s="1165"/>
      <c r="R478" s="1165"/>
      <c r="S478" s="1165"/>
      <c r="T478" s="1165"/>
      <c r="U478" s="1165"/>
    </row>
    <row r="479" spans="6:21" x14ac:dyDescent="0.25">
      <c r="F479" s="1165"/>
      <c r="G479" s="1165"/>
      <c r="H479" s="1165"/>
      <c r="I479" s="1165"/>
      <c r="J479" s="1165"/>
      <c r="K479" s="1165"/>
      <c r="L479" s="1165"/>
      <c r="M479" s="1165"/>
      <c r="N479" s="1165"/>
      <c r="O479" s="1165"/>
      <c r="P479" s="1165"/>
      <c r="Q479" s="1165"/>
      <c r="R479" s="1165"/>
      <c r="S479" s="1165"/>
      <c r="T479" s="1165"/>
      <c r="U479" s="1165"/>
    </row>
    <row r="480" spans="6:21" x14ac:dyDescent="0.25">
      <c r="F480" s="1165"/>
      <c r="G480" s="1165"/>
      <c r="H480" s="1165"/>
      <c r="I480" s="1165"/>
      <c r="J480" s="1165"/>
      <c r="K480" s="1165"/>
      <c r="L480" s="1165"/>
      <c r="M480" s="1165"/>
      <c r="N480" s="1165"/>
      <c r="O480" s="1165"/>
      <c r="P480" s="1165"/>
      <c r="Q480" s="1165"/>
      <c r="R480" s="1165"/>
      <c r="S480" s="1165"/>
      <c r="T480" s="1165"/>
      <c r="U480" s="1165"/>
    </row>
    <row r="481" spans="6:21" x14ac:dyDescent="0.25">
      <c r="F481" s="1165"/>
      <c r="G481" s="1165"/>
      <c r="H481" s="1165"/>
      <c r="I481" s="1165"/>
      <c r="J481" s="1165"/>
      <c r="K481" s="1165"/>
      <c r="L481" s="1165"/>
      <c r="M481" s="1165"/>
      <c r="N481" s="1165"/>
      <c r="O481" s="1165"/>
      <c r="P481" s="1165"/>
      <c r="Q481" s="1165"/>
      <c r="R481" s="1165"/>
      <c r="S481" s="1165"/>
      <c r="T481" s="1165"/>
      <c r="U481" s="1165"/>
    </row>
    <row r="482" spans="6:21" x14ac:dyDescent="0.25">
      <c r="F482" s="1165"/>
      <c r="G482" s="1165"/>
      <c r="H482" s="1165"/>
      <c r="I482" s="1165"/>
      <c r="J482" s="1165"/>
      <c r="K482" s="1165"/>
      <c r="L482" s="1165"/>
      <c r="M482" s="1165"/>
      <c r="N482" s="1165"/>
      <c r="O482" s="1165"/>
      <c r="P482" s="1165"/>
      <c r="Q482" s="1165"/>
      <c r="R482" s="1165"/>
      <c r="S482" s="1165"/>
      <c r="T482" s="1165"/>
      <c r="U482" s="1165"/>
    </row>
    <row r="483" spans="6:21" x14ac:dyDescent="0.25">
      <c r="F483" s="1165"/>
      <c r="G483" s="1165"/>
      <c r="H483" s="1165"/>
      <c r="I483" s="1165"/>
      <c r="J483" s="1165"/>
      <c r="K483" s="1165"/>
      <c r="L483" s="1165"/>
      <c r="M483" s="1165"/>
      <c r="N483" s="1165"/>
      <c r="O483" s="1165"/>
      <c r="P483" s="1165"/>
      <c r="Q483" s="1165"/>
      <c r="R483" s="1165"/>
      <c r="S483" s="1165"/>
      <c r="T483" s="1165"/>
      <c r="U483" s="1165"/>
    </row>
    <row r="484" spans="6:21" x14ac:dyDescent="0.25">
      <c r="F484" s="1165"/>
      <c r="G484" s="1165"/>
      <c r="H484" s="1165"/>
      <c r="I484" s="1165"/>
      <c r="J484" s="1165"/>
      <c r="K484" s="1165"/>
      <c r="L484" s="1165"/>
      <c r="M484" s="1165"/>
      <c r="N484" s="1165"/>
      <c r="O484" s="1165"/>
      <c r="P484" s="1165"/>
      <c r="Q484" s="1165"/>
      <c r="R484" s="1165"/>
      <c r="S484" s="1165"/>
      <c r="T484" s="1165"/>
      <c r="U484" s="1165"/>
    </row>
    <row r="485" spans="6:21" x14ac:dyDescent="0.25">
      <c r="F485" s="1165"/>
      <c r="G485" s="1165"/>
      <c r="H485" s="1165"/>
      <c r="I485" s="1165"/>
      <c r="J485" s="1165"/>
      <c r="K485" s="1165"/>
      <c r="L485" s="1165"/>
      <c r="M485" s="1165"/>
      <c r="N485" s="1165"/>
      <c r="O485" s="1165"/>
      <c r="P485" s="1165"/>
      <c r="Q485" s="1165"/>
      <c r="R485" s="1165"/>
      <c r="S485" s="1165"/>
      <c r="T485" s="1165"/>
      <c r="U485" s="1165"/>
    </row>
    <row r="486" spans="6:21" x14ac:dyDescent="0.25">
      <c r="F486" s="1165"/>
      <c r="G486" s="1165"/>
      <c r="H486" s="1165"/>
      <c r="I486" s="1165"/>
      <c r="J486" s="1165"/>
      <c r="K486" s="1165"/>
      <c r="L486" s="1165"/>
      <c r="M486" s="1165"/>
      <c r="N486" s="1165"/>
      <c r="O486" s="1165"/>
      <c r="P486" s="1165"/>
      <c r="Q486" s="1165"/>
      <c r="R486" s="1165"/>
      <c r="S486" s="1165"/>
      <c r="T486" s="1165"/>
      <c r="U486" s="1165"/>
    </row>
    <row r="487" spans="6:21" x14ac:dyDescent="0.25">
      <c r="F487" s="1165"/>
      <c r="G487" s="1165"/>
      <c r="H487" s="1165"/>
      <c r="I487" s="1165"/>
      <c r="J487" s="1165"/>
      <c r="K487" s="1165"/>
      <c r="L487" s="1165"/>
      <c r="M487" s="1165"/>
      <c r="N487" s="1165"/>
      <c r="O487" s="1165"/>
      <c r="P487" s="1165"/>
      <c r="Q487" s="1165"/>
      <c r="R487" s="1165"/>
      <c r="S487" s="1165"/>
      <c r="T487" s="1165"/>
      <c r="U487" s="1165"/>
    </row>
    <row r="488" spans="6:21" x14ac:dyDescent="0.25">
      <c r="F488" s="1165"/>
      <c r="G488" s="1165"/>
      <c r="H488" s="1165"/>
      <c r="I488" s="1165"/>
      <c r="J488" s="1165"/>
      <c r="K488" s="1165"/>
      <c r="L488" s="1165"/>
      <c r="M488" s="1165"/>
      <c r="N488" s="1165"/>
      <c r="O488" s="1165"/>
      <c r="P488" s="1165"/>
      <c r="Q488" s="1165"/>
      <c r="R488" s="1165"/>
      <c r="S488" s="1165"/>
      <c r="T488" s="1165"/>
      <c r="U488" s="1165"/>
    </row>
    <row r="489" spans="6:21" x14ac:dyDescent="0.25">
      <c r="F489" s="1165"/>
      <c r="G489" s="1165"/>
      <c r="H489" s="1165"/>
      <c r="I489" s="1165"/>
      <c r="J489" s="1165"/>
      <c r="K489" s="1165"/>
      <c r="L489" s="1165"/>
      <c r="M489" s="1165"/>
      <c r="N489" s="1165"/>
      <c r="O489" s="1165"/>
      <c r="P489" s="1165"/>
      <c r="Q489" s="1165"/>
      <c r="R489" s="1165"/>
      <c r="S489" s="1165"/>
      <c r="T489" s="1165"/>
      <c r="U489" s="1165"/>
    </row>
    <row r="490" spans="6:21" x14ac:dyDescent="0.25">
      <c r="F490" s="1165"/>
      <c r="G490" s="1165"/>
      <c r="H490" s="1165"/>
      <c r="I490" s="1165"/>
      <c r="J490" s="1165"/>
      <c r="K490" s="1165"/>
      <c r="L490" s="1165"/>
      <c r="M490" s="1165"/>
      <c r="N490" s="1165"/>
      <c r="O490" s="1165"/>
      <c r="P490" s="1165"/>
      <c r="Q490" s="1165"/>
      <c r="R490" s="1165"/>
      <c r="S490" s="1165"/>
      <c r="T490" s="1165"/>
      <c r="U490" s="1165"/>
    </row>
    <row r="491" spans="6:21" x14ac:dyDescent="0.25">
      <c r="F491" s="1165"/>
      <c r="G491" s="1165"/>
      <c r="H491" s="1165"/>
      <c r="I491" s="1165"/>
      <c r="J491" s="1165"/>
      <c r="K491" s="1165"/>
      <c r="L491" s="1165"/>
      <c r="M491" s="1165"/>
      <c r="N491" s="1165"/>
      <c r="O491" s="1165"/>
      <c r="P491" s="1165"/>
      <c r="Q491" s="1165"/>
      <c r="R491" s="1165"/>
      <c r="S491" s="1165"/>
      <c r="T491" s="1165"/>
      <c r="U491" s="1165"/>
    </row>
    <row r="492" spans="6:21" x14ac:dyDescent="0.25">
      <c r="F492" s="1165"/>
      <c r="G492" s="1165"/>
      <c r="H492" s="1165"/>
      <c r="I492" s="1165"/>
      <c r="J492" s="1165"/>
      <c r="K492" s="1165"/>
      <c r="L492" s="1165"/>
      <c r="M492" s="1165"/>
      <c r="N492" s="1165"/>
      <c r="O492" s="1165"/>
      <c r="P492" s="1165"/>
      <c r="Q492" s="1165"/>
      <c r="R492" s="1165"/>
      <c r="S492" s="1165"/>
      <c r="T492" s="1165"/>
      <c r="U492" s="1165"/>
    </row>
    <row r="493" spans="6:21" x14ac:dyDescent="0.25">
      <c r="F493" s="1165"/>
      <c r="G493" s="1165"/>
      <c r="H493" s="1165"/>
      <c r="I493" s="1165"/>
      <c r="J493" s="1165"/>
      <c r="K493" s="1165"/>
      <c r="L493" s="1165"/>
      <c r="M493" s="1165"/>
      <c r="N493" s="1165"/>
      <c r="O493" s="1165"/>
      <c r="P493" s="1165"/>
      <c r="Q493" s="1165"/>
      <c r="R493" s="1165"/>
      <c r="S493" s="1165"/>
      <c r="T493" s="1165"/>
      <c r="U493" s="1165"/>
    </row>
    <row r="494" spans="6:21" x14ac:dyDescent="0.25">
      <c r="F494" s="1165"/>
      <c r="G494" s="1165"/>
      <c r="H494" s="1165"/>
      <c r="I494" s="1165"/>
      <c r="J494" s="1165"/>
      <c r="K494" s="1165"/>
      <c r="L494" s="1165"/>
      <c r="M494" s="1165"/>
      <c r="N494" s="1165"/>
      <c r="O494" s="1165"/>
      <c r="P494" s="1165"/>
      <c r="Q494" s="1165"/>
      <c r="R494" s="1165"/>
      <c r="S494" s="1165"/>
      <c r="T494" s="1165"/>
      <c r="U494" s="1165"/>
    </row>
    <row r="495" spans="6:21" x14ac:dyDescent="0.25">
      <c r="F495" s="1165"/>
      <c r="G495" s="1165"/>
      <c r="H495" s="1165"/>
      <c r="I495" s="1165"/>
      <c r="J495" s="1165"/>
      <c r="K495" s="1165"/>
      <c r="L495" s="1165"/>
      <c r="M495" s="1165"/>
      <c r="N495" s="1165"/>
      <c r="O495" s="1165"/>
      <c r="P495" s="1165"/>
      <c r="Q495" s="1165"/>
      <c r="R495" s="1165"/>
      <c r="S495" s="1165"/>
      <c r="T495" s="1165"/>
      <c r="U495" s="1165"/>
    </row>
    <row r="496" spans="6:21" x14ac:dyDescent="0.25">
      <c r="F496" s="1165"/>
      <c r="G496" s="1165"/>
      <c r="H496" s="1165"/>
      <c r="I496" s="1165"/>
      <c r="J496" s="1165"/>
      <c r="K496" s="1165"/>
      <c r="L496" s="1165"/>
      <c r="M496" s="1165"/>
      <c r="N496" s="1165"/>
      <c r="O496" s="1165"/>
      <c r="P496" s="1165"/>
      <c r="Q496" s="1165"/>
      <c r="R496" s="1165"/>
      <c r="S496" s="1165"/>
      <c r="T496" s="1165"/>
      <c r="U496" s="1165"/>
    </row>
    <row r="497" spans="6:21" x14ac:dyDescent="0.25">
      <c r="F497" s="1165"/>
      <c r="G497" s="1165"/>
      <c r="H497" s="1165"/>
      <c r="I497" s="1165"/>
      <c r="J497" s="1165"/>
      <c r="K497" s="1165"/>
      <c r="L497" s="1165"/>
      <c r="M497" s="1165"/>
      <c r="N497" s="1165"/>
      <c r="O497" s="1165"/>
      <c r="P497" s="1165"/>
      <c r="Q497" s="1165"/>
      <c r="R497" s="1165"/>
      <c r="S497" s="1165"/>
      <c r="T497" s="1165"/>
      <c r="U497" s="1165"/>
    </row>
    <row r="498" spans="6:21" x14ac:dyDescent="0.25">
      <c r="F498" s="1165"/>
      <c r="G498" s="1165"/>
      <c r="H498" s="1165"/>
      <c r="I498" s="1165"/>
      <c r="J498" s="1165"/>
      <c r="K498" s="1165"/>
      <c r="L498" s="1165"/>
      <c r="M498" s="1165"/>
      <c r="N498" s="1165"/>
      <c r="O498" s="1165"/>
      <c r="P498" s="1165"/>
      <c r="Q498" s="1165"/>
      <c r="R498" s="1165"/>
      <c r="S498" s="1165"/>
      <c r="T498" s="1165"/>
      <c r="U498" s="1165"/>
    </row>
    <row r="499" spans="6:21" x14ac:dyDescent="0.25">
      <c r="F499" s="1165"/>
      <c r="G499" s="1165"/>
      <c r="H499" s="1165"/>
      <c r="I499" s="1165"/>
      <c r="J499" s="1165"/>
      <c r="K499" s="1165"/>
      <c r="L499" s="1165"/>
      <c r="M499" s="1165"/>
      <c r="N499" s="1165"/>
      <c r="O499" s="1165"/>
      <c r="P499" s="1165"/>
      <c r="Q499" s="1165"/>
      <c r="R499" s="1165"/>
      <c r="S499" s="1165"/>
      <c r="T499" s="1165"/>
      <c r="U499" s="1165"/>
    </row>
    <row r="500" spans="6:21" x14ac:dyDescent="0.25">
      <c r="F500" s="1165"/>
      <c r="G500" s="1165"/>
      <c r="H500" s="1165"/>
      <c r="I500" s="1165"/>
      <c r="J500" s="1165"/>
      <c r="K500" s="1165"/>
      <c r="L500" s="1165"/>
      <c r="M500" s="1165"/>
      <c r="N500" s="1165"/>
      <c r="O500" s="1165"/>
      <c r="P500" s="1165"/>
      <c r="Q500" s="1165"/>
      <c r="R500" s="1165"/>
      <c r="S500" s="1165"/>
      <c r="T500" s="1165"/>
      <c r="U500" s="1165"/>
    </row>
    <row r="501" spans="6:21" x14ac:dyDescent="0.25">
      <c r="F501" s="1165"/>
      <c r="G501" s="1165"/>
      <c r="H501" s="1165"/>
      <c r="I501" s="1165"/>
      <c r="J501" s="1165"/>
      <c r="K501" s="1165"/>
      <c r="L501" s="1165"/>
      <c r="M501" s="1165"/>
      <c r="N501" s="1165"/>
      <c r="O501" s="1165"/>
      <c r="P501" s="1165"/>
      <c r="Q501" s="1165"/>
      <c r="R501" s="1165"/>
      <c r="S501" s="1165"/>
      <c r="T501" s="1165"/>
      <c r="U501" s="1165"/>
    </row>
    <row r="502" spans="6:21" x14ac:dyDescent="0.25">
      <c r="F502" s="1165"/>
      <c r="G502" s="1165"/>
      <c r="H502" s="1165"/>
      <c r="I502" s="1165"/>
      <c r="J502" s="1165"/>
      <c r="K502" s="1165"/>
      <c r="L502" s="1165"/>
      <c r="M502" s="1165"/>
      <c r="N502" s="1165"/>
      <c r="O502" s="1165"/>
      <c r="P502" s="1165"/>
      <c r="Q502" s="1165"/>
      <c r="R502" s="1165"/>
      <c r="S502" s="1165"/>
      <c r="T502" s="1165"/>
      <c r="U502" s="1165"/>
    </row>
    <row r="503" spans="6:21" x14ac:dyDescent="0.25">
      <c r="F503" s="1165"/>
      <c r="G503" s="1165"/>
      <c r="H503" s="1165"/>
      <c r="I503" s="1165"/>
      <c r="J503" s="1165"/>
      <c r="K503" s="1165"/>
      <c r="L503" s="1165"/>
      <c r="M503" s="1165"/>
      <c r="N503" s="1165"/>
      <c r="O503" s="1165"/>
      <c r="P503" s="1165"/>
      <c r="Q503" s="1165"/>
      <c r="R503" s="1165"/>
      <c r="S503" s="1165"/>
      <c r="T503" s="1165"/>
      <c r="U503" s="1165"/>
    </row>
    <row r="504" spans="6:21" x14ac:dyDescent="0.25">
      <c r="F504" s="1165"/>
      <c r="G504" s="1165"/>
      <c r="H504" s="1165"/>
      <c r="I504" s="1165"/>
      <c r="J504" s="1165"/>
      <c r="K504" s="1165"/>
      <c r="L504" s="1165"/>
      <c r="M504" s="1165"/>
      <c r="N504" s="1165"/>
      <c r="O504" s="1165"/>
      <c r="P504" s="1165"/>
      <c r="Q504" s="1165"/>
      <c r="R504" s="1165"/>
      <c r="S504" s="1165"/>
      <c r="T504" s="1165"/>
      <c r="U504" s="1165"/>
    </row>
    <row r="505" spans="6:21" x14ac:dyDescent="0.25">
      <c r="F505" s="1165"/>
      <c r="G505" s="1165"/>
      <c r="H505" s="1165"/>
      <c r="I505" s="1165"/>
      <c r="J505" s="1165"/>
      <c r="K505" s="1165"/>
      <c r="L505" s="1165"/>
      <c r="M505" s="1165"/>
      <c r="N505" s="1165"/>
      <c r="O505" s="1165"/>
      <c r="P505" s="1165"/>
      <c r="Q505" s="1165"/>
      <c r="R505" s="1165"/>
      <c r="S505" s="1165"/>
      <c r="T505" s="1165"/>
      <c r="U505" s="1165"/>
    </row>
    <row r="506" spans="6:21" x14ac:dyDescent="0.25">
      <c r="F506" s="1165"/>
      <c r="G506" s="1165"/>
      <c r="H506" s="1165"/>
      <c r="I506" s="1165"/>
      <c r="J506" s="1165"/>
      <c r="K506" s="1165"/>
      <c r="L506" s="1165"/>
      <c r="M506" s="1165"/>
      <c r="N506" s="1165"/>
      <c r="O506" s="1165"/>
      <c r="P506" s="1165"/>
      <c r="Q506" s="1165"/>
      <c r="R506" s="1165"/>
      <c r="S506" s="1165"/>
      <c r="T506" s="1165"/>
      <c r="U506" s="1165"/>
    </row>
    <row r="507" spans="6:21" x14ac:dyDescent="0.25">
      <c r="F507" s="1165"/>
      <c r="G507" s="1165"/>
      <c r="H507" s="1165"/>
      <c r="I507" s="1165"/>
      <c r="J507" s="1165"/>
      <c r="K507" s="1165"/>
      <c r="L507" s="1165"/>
      <c r="M507" s="1165"/>
      <c r="N507" s="1165"/>
      <c r="O507" s="1165"/>
      <c r="P507" s="1165"/>
      <c r="Q507" s="1165"/>
      <c r="R507" s="1165"/>
      <c r="S507" s="1165"/>
      <c r="T507" s="1165"/>
      <c r="U507" s="1165"/>
    </row>
    <row r="508" spans="6:21" x14ac:dyDescent="0.25">
      <c r="F508" s="1165"/>
      <c r="G508" s="1165"/>
      <c r="H508" s="1165"/>
      <c r="I508" s="1165"/>
      <c r="J508" s="1165"/>
      <c r="K508" s="1165"/>
      <c r="L508" s="1165"/>
      <c r="M508" s="1165"/>
      <c r="N508" s="1165"/>
      <c r="O508" s="1165"/>
      <c r="P508" s="1165"/>
      <c r="Q508" s="1165"/>
      <c r="R508" s="1165"/>
      <c r="S508" s="1165"/>
      <c r="T508" s="1165"/>
      <c r="U508" s="1165"/>
    </row>
    <row r="509" spans="6:21" x14ac:dyDescent="0.25">
      <c r="F509" s="1165"/>
      <c r="G509" s="1165"/>
      <c r="H509" s="1165"/>
      <c r="I509" s="1165"/>
      <c r="J509" s="1165"/>
      <c r="K509" s="1165"/>
      <c r="L509" s="1165"/>
      <c r="M509" s="1165"/>
      <c r="N509" s="1165"/>
      <c r="O509" s="1165"/>
      <c r="P509" s="1165"/>
      <c r="Q509" s="1165"/>
      <c r="R509" s="1165"/>
      <c r="S509" s="1165"/>
      <c r="T509" s="1165"/>
      <c r="U509" s="1165"/>
    </row>
    <row r="510" spans="6:21" x14ac:dyDescent="0.25">
      <c r="F510" s="1165"/>
      <c r="G510" s="1165"/>
      <c r="H510" s="1165"/>
      <c r="I510" s="1165"/>
      <c r="J510" s="1165"/>
      <c r="K510" s="1165"/>
      <c r="L510" s="1165"/>
      <c r="M510" s="1165"/>
      <c r="N510" s="1165"/>
      <c r="O510" s="1165"/>
      <c r="P510" s="1165"/>
      <c r="Q510" s="1165"/>
      <c r="R510" s="1165"/>
      <c r="S510" s="1165"/>
      <c r="T510" s="1165"/>
      <c r="U510" s="1165"/>
    </row>
    <row r="511" spans="6:21" x14ac:dyDescent="0.25">
      <c r="F511" s="1165"/>
      <c r="G511" s="1165"/>
      <c r="H511" s="1165"/>
      <c r="I511" s="1165"/>
      <c r="J511" s="1165"/>
      <c r="K511" s="1165"/>
      <c r="L511" s="1165"/>
      <c r="M511" s="1165"/>
      <c r="N511" s="1165"/>
      <c r="O511" s="1165"/>
      <c r="P511" s="1165"/>
      <c r="Q511" s="1165"/>
      <c r="R511" s="1165"/>
      <c r="S511" s="1165"/>
      <c r="T511" s="1165"/>
      <c r="U511" s="1165"/>
    </row>
    <row r="512" spans="6:21" x14ac:dyDescent="0.25">
      <c r="F512" s="1165"/>
      <c r="G512" s="1165"/>
      <c r="H512" s="1165"/>
      <c r="I512" s="1165"/>
      <c r="J512" s="1165"/>
      <c r="K512" s="1165"/>
      <c r="L512" s="1165"/>
      <c r="M512" s="1165"/>
      <c r="N512" s="1165"/>
      <c r="O512" s="1165"/>
      <c r="P512" s="1165"/>
      <c r="Q512" s="1165"/>
      <c r="R512" s="1165"/>
      <c r="S512" s="1165"/>
      <c r="T512" s="1165"/>
      <c r="U512" s="1165"/>
    </row>
    <row r="513" spans="6:21" x14ac:dyDescent="0.25">
      <c r="F513" s="1165"/>
      <c r="G513" s="1165"/>
      <c r="H513" s="1165"/>
      <c r="I513" s="1165"/>
      <c r="J513" s="1165"/>
      <c r="K513" s="1165"/>
      <c r="L513" s="1165"/>
      <c r="M513" s="1165"/>
      <c r="N513" s="1165"/>
      <c r="O513" s="1165"/>
      <c r="P513" s="1165"/>
      <c r="Q513" s="1165"/>
      <c r="R513" s="1165"/>
      <c r="S513" s="1165"/>
      <c r="T513" s="1165"/>
      <c r="U513" s="1165"/>
    </row>
    <row r="514" spans="6:21" x14ac:dyDescent="0.25">
      <c r="F514" s="1165"/>
      <c r="G514" s="1165"/>
      <c r="H514" s="1165"/>
      <c r="I514" s="1165"/>
      <c r="J514" s="1165"/>
      <c r="K514" s="1165"/>
      <c r="L514" s="1165"/>
      <c r="M514" s="1165"/>
      <c r="N514" s="1165"/>
      <c r="O514" s="1165"/>
      <c r="P514" s="1165"/>
      <c r="Q514" s="1165"/>
      <c r="R514" s="1165"/>
      <c r="S514" s="1165"/>
      <c r="T514" s="1165"/>
      <c r="U514" s="1165"/>
    </row>
    <row r="515" spans="6:21" x14ac:dyDescent="0.25">
      <c r="F515" s="1165"/>
      <c r="G515" s="1165"/>
      <c r="H515" s="1165"/>
      <c r="I515" s="1165"/>
      <c r="J515" s="1165"/>
      <c r="K515" s="1165"/>
      <c r="L515" s="1165"/>
      <c r="M515" s="1165"/>
      <c r="N515" s="1165"/>
      <c r="O515" s="1165"/>
      <c r="P515" s="1165"/>
      <c r="Q515" s="1165"/>
      <c r="R515" s="1165"/>
      <c r="S515" s="1165"/>
      <c r="T515" s="1165"/>
      <c r="U515" s="1165"/>
    </row>
    <row r="516" spans="6:21" x14ac:dyDescent="0.25">
      <c r="F516" s="1165"/>
      <c r="G516" s="1165"/>
      <c r="H516" s="1165"/>
      <c r="I516" s="1165"/>
      <c r="J516" s="1165"/>
      <c r="K516" s="1165"/>
      <c r="L516" s="1165"/>
      <c r="M516" s="1165"/>
      <c r="N516" s="1165"/>
      <c r="O516" s="1165"/>
      <c r="P516" s="1165"/>
      <c r="Q516" s="1165"/>
      <c r="R516" s="1165"/>
      <c r="S516" s="1165"/>
      <c r="T516" s="1165"/>
      <c r="U516" s="1165"/>
    </row>
    <row r="517" spans="6:21" x14ac:dyDescent="0.25">
      <c r="F517" s="1165"/>
      <c r="G517" s="1165"/>
      <c r="H517" s="1165"/>
      <c r="I517" s="1165"/>
      <c r="J517" s="1165"/>
      <c r="K517" s="1165"/>
      <c r="L517" s="1165"/>
      <c r="M517" s="1165"/>
      <c r="N517" s="1165"/>
      <c r="O517" s="1165"/>
      <c r="P517" s="1165"/>
      <c r="Q517" s="1165"/>
      <c r="R517" s="1165"/>
      <c r="S517" s="1165"/>
      <c r="T517" s="1165"/>
      <c r="U517" s="1165"/>
    </row>
    <row r="518" spans="6:21" x14ac:dyDescent="0.25">
      <c r="F518" s="1165"/>
      <c r="G518" s="1165"/>
      <c r="H518" s="1165"/>
      <c r="I518" s="1165"/>
      <c r="J518" s="1165"/>
      <c r="K518" s="1165"/>
      <c r="L518" s="1165"/>
      <c r="M518" s="1165"/>
      <c r="N518" s="1165"/>
      <c r="O518" s="1165"/>
      <c r="P518" s="1165"/>
      <c r="Q518" s="1165"/>
      <c r="R518" s="1165"/>
      <c r="S518" s="1165"/>
      <c r="T518" s="1165"/>
      <c r="U518" s="1165"/>
    </row>
    <row r="519" spans="6:21" x14ac:dyDescent="0.25">
      <c r="F519" s="1165"/>
      <c r="G519" s="1165"/>
      <c r="H519" s="1165"/>
      <c r="I519" s="1165"/>
      <c r="J519" s="1165"/>
      <c r="K519" s="1165"/>
      <c r="L519" s="1165"/>
      <c r="M519" s="1165"/>
      <c r="N519" s="1165"/>
      <c r="O519" s="1165"/>
      <c r="P519" s="1165"/>
      <c r="Q519" s="1165"/>
      <c r="R519" s="1165"/>
      <c r="S519" s="1165"/>
      <c r="T519" s="1165"/>
      <c r="U519" s="1165"/>
    </row>
    <row r="520" spans="6:21" x14ac:dyDescent="0.25">
      <c r="F520" s="1165"/>
      <c r="G520" s="1165"/>
      <c r="H520" s="1165"/>
      <c r="I520" s="1165"/>
      <c r="J520" s="1165"/>
      <c r="K520" s="1165"/>
      <c r="L520" s="1165"/>
      <c r="M520" s="1165"/>
      <c r="N520" s="1165"/>
      <c r="O520" s="1165"/>
      <c r="P520" s="1165"/>
      <c r="Q520" s="1165"/>
      <c r="R520" s="1165"/>
      <c r="S520" s="1165"/>
      <c r="T520" s="1165"/>
      <c r="U520" s="1165"/>
    </row>
    <row r="521" spans="6:21" x14ac:dyDescent="0.25">
      <c r="F521" s="1165"/>
      <c r="G521" s="1165"/>
      <c r="H521" s="1165"/>
      <c r="I521" s="1165"/>
      <c r="J521" s="1165"/>
      <c r="K521" s="1165"/>
      <c r="L521" s="1165"/>
      <c r="M521" s="1165"/>
      <c r="N521" s="1165"/>
      <c r="O521" s="1165"/>
      <c r="P521" s="1165"/>
      <c r="Q521" s="1165"/>
      <c r="R521" s="1165"/>
      <c r="S521" s="1165"/>
      <c r="T521" s="1165"/>
      <c r="U521" s="1165"/>
    </row>
    <row r="522" spans="6:21" x14ac:dyDescent="0.25">
      <c r="F522" s="1165"/>
      <c r="G522" s="1165"/>
      <c r="H522" s="1165"/>
      <c r="I522" s="1165"/>
      <c r="J522" s="1165"/>
      <c r="K522" s="1165"/>
      <c r="L522" s="1165"/>
      <c r="M522" s="1165"/>
      <c r="N522" s="1165"/>
      <c r="O522" s="1165"/>
      <c r="P522" s="1165"/>
      <c r="Q522" s="1165"/>
      <c r="R522" s="1165"/>
      <c r="S522" s="1165"/>
      <c r="T522" s="1165"/>
      <c r="U522" s="1165"/>
    </row>
    <row r="523" spans="6:21" x14ac:dyDescent="0.25">
      <c r="F523" s="1165"/>
      <c r="G523" s="1165"/>
      <c r="H523" s="1165"/>
      <c r="I523" s="1165"/>
      <c r="J523" s="1165"/>
      <c r="K523" s="1165"/>
      <c r="L523" s="1165"/>
      <c r="M523" s="1165"/>
      <c r="N523" s="1165"/>
      <c r="O523" s="1165"/>
      <c r="P523" s="1165"/>
      <c r="Q523" s="1165"/>
      <c r="R523" s="1165"/>
      <c r="S523" s="1165"/>
      <c r="T523" s="1165"/>
      <c r="U523" s="1165"/>
    </row>
    <row r="524" spans="6:21" x14ac:dyDescent="0.25">
      <c r="F524" s="1165"/>
      <c r="G524" s="1165"/>
      <c r="H524" s="1165"/>
      <c r="I524" s="1165"/>
      <c r="J524" s="1165"/>
      <c r="K524" s="1165"/>
      <c r="L524" s="1165"/>
      <c r="M524" s="1165"/>
      <c r="N524" s="1165"/>
      <c r="O524" s="1165"/>
      <c r="P524" s="1165"/>
      <c r="Q524" s="1165"/>
      <c r="R524" s="1165"/>
      <c r="S524" s="1165"/>
      <c r="T524" s="1165"/>
      <c r="U524" s="1165"/>
    </row>
    <row r="525" spans="6:21" x14ac:dyDescent="0.25">
      <c r="F525" s="1165"/>
      <c r="G525" s="1165"/>
      <c r="H525" s="1165"/>
      <c r="I525" s="1165"/>
      <c r="J525" s="1165"/>
      <c r="K525" s="1165"/>
      <c r="L525" s="1165"/>
      <c r="M525" s="1165"/>
      <c r="N525" s="1165"/>
      <c r="O525" s="1165"/>
      <c r="P525" s="1165"/>
      <c r="Q525" s="1165"/>
      <c r="R525" s="1165"/>
      <c r="S525" s="1165"/>
      <c r="T525" s="1165"/>
      <c r="U525" s="1165"/>
    </row>
    <row r="526" spans="6:21" x14ac:dyDescent="0.25">
      <c r="F526" s="1165"/>
      <c r="G526" s="1165"/>
      <c r="H526" s="1165"/>
      <c r="I526" s="1165"/>
      <c r="J526" s="1165"/>
      <c r="K526" s="1165"/>
      <c r="L526" s="1165"/>
      <c r="M526" s="1165"/>
      <c r="N526" s="1165"/>
      <c r="O526" s="1165"/>
      <c r="P526" s="1165"/>
      <c r="Q526" s="1165"/>
      <c r="R526" s="1165"/>
      <c r="S526" s="1165"/>
      <c r="T526" s="1165"/>
      <c r="U526" s="1165"/>
    </row>
    <row r="527" spans="6:21" x14ac:dyDescent="0.25">
      <c r="F527" s="1165"/>
      <c r="G527" s="1165"/>
      <c r="H527" s="1165"/>
      <c r="I527" s="1165"/>
      <c r="J527" s="1165"/>
      <c r="K527" s="1165"/>
      <c r="L527" s="1165"/>
      <c r="M527" s="1165"/>
      <c r="N527" s="1165"/>
      <c r="O527" s="1165"/>
      <c r="P527" s="1165"/>
      <c r="Q527" s="1165"/>
      <c r="R527" s="1165"/>
      <c r="S527" s="1165"/>
      <c r="T527" s="1165"/>
      <c r="U527" s="1165"/>
    </row>
    <row r="528" spans="6:21" x14ac:dyDescent="0.25">
      <c r="F528" s="1165"/>
      <c r="G528" s="1165"/>
      <c r="H528" s="1165"/>
      <c r="I528" s="1165"/>
      <c r="J528" s="1165"/>
      <c r="K528" s="1165"/>
      <c r="L528" s="1165"/>
      <c r="M528" s="1165"/>
      <c r="N528" s="1165"/>
      <c r="O528" s="1165"/>
      <c r="P528" s="1165"/>
      <c r="Q528" s="1165"/>
      <c r="R528" s="1165"/>
      <c r="S528" s="1165"/>
      <c r="T528" s="1165"/>
      <c r="U528" s="1165"/>
    </row>
    <row r="529" spans="6:21" x14ac:dyDescent="0.25">
      <c r="F529" s="1165"/>
      <c r="G529" s="1165"/>
      <c r="H529" s="1165"/>
      <c r="I529" s="1165"/>
      <c r="J529" s="1165"/>
      <c r="K529" s="1165"/>
      <c r="L529" s="1165"/>
      <c r="M529" s="1165"/>
      <c r="N529" s="1165"/>
      <c r="O529" s="1165"/>
      <c r="P529" s="1165"/>
      <c r="Q529" s="1165"/>
      <c r="R529" s="1165"/>
      <c r="S529" s="1165"/>
      <c r="T529" s="1165"/>
      <c r="U529" s="1165"/>
    </row>
    <row r="530" spans="6:21" x14ac:dyDescent="0.25">
      <c r="F530" s="1165"/>
      <c r="G530" s="1165"/>
      <c r="H530" s="1165"/>
      <c r="I530" s="1165"/>
      <c r="J530" s="1165"/>
      <c r="K530" s="1165"/>
      <c r="L530" s="1165"/>
      <c r="M530" s="1165"/>
      <c r="N530" s="1165"/>
      <c r="O530" s="1165"/>
      <c r="P530" s="1165"/>
      <c r="Q530" s="1165"/>
      <c r="R530" s="1165"/>
      <c r="S530" s="1165"/>
      <c r="T530" s="1165"/>
      <c r="U530" s="1165"/>
    </row>
    <row r="531" spans="6:21" x14ac:dyDescent="0.25">
      <c r="F531" s="1165"/>
      <c r="G531" s="1165"/>
      <c r="H531" s="1165"/>
      <c r="I531" s="1165"/>
      <c r="J531" s="1165"/>
      <c r="K531" s="1165"/>
      <c r="L531" s="1165"/>
      <c r="M531" s="1165"/>
      <c r="N531" s="1165"/>
      <c r="O531" s="1165"/>
      <c r="P531" s="1165"/>
      <c r="Q531" s="1165"/>
      <c r="R531" s="1165"/>
      <c r="S531" s="1165"/>
      <c r="T531" s="1165"/>
      <c r="U531" s="1165"/>
    </row>
    <row r="532" spans="6:21" x14ac:dyDescent="0.25">
      <c r="F532" s="1165"/>
      <c r="G532" s="1165"/>
      <c r="H532" s="1165"/>
      <c r="I532" s="1165"/>
      <c r="J532" s="1165"/>
      <c r="K532" s="1165"/>
      <c r="L532" s="1165"/>
      <c r="M532" s="1165"/>
      <c r="N532" s="1165"/>
      <c r="O532" s="1165"/>
      <c r="P532" s="1165"/>
      <c r="Q532" s="1165"/>
      <c r="R532" s="1165"/>
      <c r="S532" s="1165"/>
      <c r="T532" s="1165"/>
      <c r="U532" s="1165"/>
    </row>
    <row r="533" spans="6:21" x14ac:dyDescent="0.25">
      <c r="F533" s="1165"/>
      <c r="G533" s="1165"/>
      <c r="H533" s="1165"/>
      <c r="I533" s="1165"/>
      <c r="J533" s="1165"/>
      <c r="K533" s="1165"/>
      <c r="L533" s="1165"/>
      <c r="M533" s="1165"/>
      <c r="N533" s="1165"/>
      <c r="O533" s="1165"/>
      <c r="P533" s="1165"/>
      <c r="Q533" s="1165"/>
      <c r="R533" s="1165"/>
      <c r="S533" s="1165"/>
      <c r="T533" s="1165"/>
      <c r="U533" s="1165"/>
    </row>
    <row r="534" spans="6:21" x14ac:dyDescent="0.25">
      <c r="F534" s="1165"/>
      <c r="G534" s="1165"/>
      <c r="H534" s="1165"/>
      <c r="I534" s="1165"/>
      <c r="J534" s="1165"/>
      <c r="K534" s="1165"/>
      <c r="L534" s="1165"/>
      <c r="M534" s="1165"/>
      <c r="N534" s="1165"/>
      <c r="O534" s="1165"/>
      <c r="P534" s="1165"/>
      <c r="Q534" s="1165"/>
      <c r="R534" s="1165"/>
      <c r="S534" s="1165"/>
      <c r="T534" s="1165"/>
      <c r="U534" s="1165"/>
    </row>
    <row r="535" spans="6:21" x14ac:dyDescent="0.25">
      <c r="F535" s="1165"/>
      <c r="G535" s="1165"/>
      <c r="H535" s="1165"/>
      <c r="I535" s="1165"/>
      <c r="J535" s="1165"/>
      <c r="K535" s="1165"/>
      <c r="L535" s="1165"/>
      <c r="M535" s="1165"/>
      <c r="N535" s="1165"/>
      <c r="O535" s="1165"/>
      <c r="P535" s="1165"/>
      <c r="Q535" s="1165"/>
      <c r="R535" s="1165"/>
      <c r="S535" s="1165"/>
      <c r="T535" s="1165"/>
      <c r="U535" s="1165"/>
    </row>
    <row r="536" spans="6:21" x14ac:dyDescent="0.25">
      <c r="F536" s="1165"/>
      <c r="G536" s="1165"/>
      <c r="H536" s="1165"/>
      <c r="I536" s="1165"/>
      <c r="J536" s="1165"/>
      <c r="K536" s="1165"/>
      <c r="L536" s="1165"/>
      <c r="M536" s="1165"/>
      <c r="N536" s="1165"/>
      <c r="O536" s="1165"/>
      <c r="P536" s="1165"/>
      <c r="Q536" s="1165"/>
      <c r="R536" s="1165"/>
      <c r="S536" s="1165"/>
      <c r="T536" s="1165"/>
      <c r="U536" s="1165"/>
    </row>
    <row r="537" spans="6:21" x14ac:dyDescent="0.25">
      <c r="F537" s="1165"/>
      <c r="G537" s="1165"/>
      <c r="H537" s="1165"/>
      <c r="I537" s="1165"/>
      <c r="J537" s="1165"/>
      <c r="K537" s="1165"/>
      <c r="L537" s="1165"/>
      <c r="M537" s="1165"/>
      <c r="N537" s="1165"/>
      <c r="O537" s="1165"/>
      <c r="P537" s="1165"/>
      <c r="Q537" s="1165"/>
      <c r="R537" s="1165"/>
      <c r="S537" s="1165"/>
      <c r="T537" s="1165"/>
      <c r="U537" s="1165"/>
    </row>
    <row r="538" spans="6:21" x14ac:dyDescent="0.25">
      <c r="F538" s="1165"/>
      <c r="G538" s="1165"/>
      <c r="H538" s="1165"/>
      <c r="I538" s="1165"/>
      <c r="J538" s="1165"/>
      <c r="K538" s="1165"/>
      <c r="L538" s="1165"/>
      <c r="M538" s="1165"/>
      <c r="N538" s="1165"/>
      <c r="O538" s="1165"/>
      <c r="P538" s="1165"/>
      <c r="Q538" s="1165"/>
      <c r="R538" s="1165"/>
      <c r="S538" s="1165"/>
      <c r="T538" s="1165"/>
      <c r="U538" s="1165"/>
    </row>
    <row r="539" spans="6:21" x14ac:dyDescent="0.25">
      <c r="F539" s="1165"/>
      <c r="G539" s="1165"/>
      <c r="H539" s="1165"/>
      <c r="I539" s="1165"/>
      <c r="J539" s="1165"/>
      <c r="K539" s="1165"/>
      <c r="L539" s="1165"/>
      <c r="M539" s="1165"/>
      <c r="N539" s="1165"/>
      <c r="O539" s="1165"/>
      <c r="P539" s="1165"/>
      <c r="Q539" s="1165"/>
      <c r="R539" s="1165"/>
      <c r="S539" s="1165"/>
      <c r="T539" s="1165"/>
      <c r="U539" s="1165"/>
    </row>
    <row r="540" spans="6:21" x14ac:dyDescent="0.25">
      <c r="F540" s="1165"/>
      <c r="G540" s="1165"/>
      <c r="H540" s="1165"/>
      <c r="I540" s="1165"/>
      <c r="J540" s="1165"/>
      <c r="K540" s="1165"/>
      <c r="L540" s="1165"/>
      <c r="M540" s="1165"/>
      <c r="N540" s="1165"/>
      <c r="O540" s="1165"/>
      <c r="P540" s="1165"/>
      <c r="Q540" s="1165"/>
      <c r="R540" s="1165"/>
      <c r="S540" s="1165"/>
      <c r="T540" s="1165"/>
      <c r="U540" s="1165"/>
    </row>
    <row r="541" spans="6:21" x14ac:dyDescent="0.25">
      <c r="F541" s="1165"/>
      <c r="G541" s="1165"/>
      <c r="H541" s="1165"/>
      <c r="I541" s="1165"/>
      <c r="J541" s="1165"/>
      <c r="K541" s="1165"/>
      <c r="L541" s="1165"/>
      <c r="M541" s="1165"/>
      <c r="N541" s="1165"/>
      <c r="O541" s="1165"/>
      <c r="P541" s="1165"/>
      <c r="Q541" s="1165"/>
      <c r="R541" s="1165"/>
      <c r="S541" s="1165"/>
      <c r="T541" s="1165"/>
      <c r="U541" s="1165"/>
    </row>
    <row r="542" spans="6:21" x14ac:dyDescent="0.25">
      <c r="F542" s="1165"/>
      <c r="G542" s="1165"/>
      <c r="H542" s="1165"/>
      <c r="I542" s="1165"/>
      <c r="J542" s="1165"/>
      <c r="K542" s="1165"/>
      <c r="L542" s="1165"/>
      <c r="M542" s="1165"/>
      <c r="N542" s="1165"/>
      <c r="O542" s="1165"/>
      <c r="P542" s="1165"/>
      <c r="Q542" s="1165"/>
      <c r="R542" s="1165"/>
      <c r="S542" s="1165"/>
      <c r="T542" s="1165"/>
      <c r="U542" s="1165"/>
    </row>
    <row r="543" spans="6:21" x14ac:dyDescent="0.25">
      <c r="F543" s="1165"/>
      <c r="G543" s="1165"/>
      <c r="H543" s="1165"/>
      <c r="I543" s="1165"/>
      <c r="J543" s="1165"/>
      <c r="K543" s="1165"/>
      <c r="L543" s="1165"/>
      <c r="M543" s="1165"/>
      <c r="N543" s="1165"/>
      <c r="O543" s="1165"/>
      <c r="P543" s="1165"/>
      <c r="Q543" s="1165"/>
      <c r="R543" s="1165"/>
      <c r="S543" s="1165"/>
      <c r="T543" s="1165"/>
      <c r="U543" s="1165"/>
    </row>
    <row r="544" spans="6:21" x14ac:dyDescent="0.25">
      <c r="F544" s="1165"/>
      <c r="G544" s="1165"/>
      <c r="H544" s="1165"/>
      <c r="I544" s="1165"/>
      <c r="J544" s="1165"/>
      <c r="K544" s="1165"/>
      <c r="L544" s="1165"/>
      <c r="M544" s="1165"/>
      <c r="N544" s="1165"/>
      <c r="O544" s="1165"/>
      <c r="P544" s="1165"/>
      <c r="Q544" s="1165"/>
      <c r="R544" s="1165"/>
      <c r="S544" s="1165"/>
      <c r="T544" s="1165"/>
      <c r="U544" s="1165"/>
    </row>
    <row r="545" spans="6:21" x14ac:dyDescent="0.25">
      <c r="F545" s="1165"/>
      <c r="G545" s="1165"/>
      <c r="H545" s="1165"/>
      <c r="I545" s="1165"/>
      <c r="J545" s="1165"/>
      <c r="K545" s="1165"/>
      <c r="L545" s="1165"/>
      <c r="M545" s="1165"/>
      <c r="N545" s="1165"/>
      <c r="O545" s="1165"/>
      <c r="P545" s="1165"/>
      <c r="Q545" s="1165"/>
      <c r="R545" s="1165"/>
      <c r="S545" s="1165"/>
      <c r="T545" s="1165"/>
      <c r="U545" s="1165"/>
    </row>
    <row r="546" spans="6:21" x14ac:dyDescent="0.25">
      <c r="F546" s="1165"/>
      <c r="G546" s="1165"/>
      <c r="H546" s="1165"/>
      <c r="I546" s="1165"/>
      <c r="J546" s="1165"/>
      <c r="K546" s="1165"/>
      <c r="L546" s="1165"/>
      <c r="M546" s="1165"/>
      <c r="N546" s="1165"/>
      <c r="O546" s="1165"/>
      <c r="P546" s="1165"/>
      <c r="Q546" s="1165"/>
      <c r="R546" s="1165"/>
      <c r="S546" s="1165"/>
      <c r="T546" s="1165"/>
      <c r="U546" s="1165"/>
    </row>
    <row r="547" spans="6:21" x14ac:dyDescent="0.25">
      <c r="F547" s="1165"/>
      <c r="G547" s="1165"/>
      <c r="H547" s="1165"/>
      <c r="I547" s="1165"/>
      <c r="J547" s="1165"/>
      <c r="K547" s="1165"/>
      <c r="L547" s="1165"/>
      <c r="M547" s="1165"/>
      <c r="N547" s="1165"/>
      <c r="O547" s="1165"/>
      <c r="P547" s="1165"/>
      <c r="Q547" s="1165"/>
      <c r="R547" s="1165"/>
      <c r="S547" s="1165"/>
      <c r="T547" s="1165"/>
      <c r="U547" s="1165"/>
    </row>
    <row r="548" spans="6:21" x14ac:dyDescent="0.25">
      <c r="F548" s="1165"/>
      <c r="G548" s="1165"/>
      <c r="H548" s="1165"/>
      <c r="I548" s="1165"/>
      <c r="J548" s="1165"/>
      <c r="K548" s="1165"/>
      <c r="L548" s="1165"/>
      <c r="M548" s="1165"/>
      <c r="N548" s="1165"/>
      <c r="O548" s="1165"/>
      <c r="P548" s="1165"/>
      <c r="Q548" s="1165"/>
      <c r="R548" s="1165"/>
      <c r="S548" s="1165"/>
      <c r="T548" s="1165"/>
      <c r="U548" s="1165"/>
    </row>
    <row r="549" spans="6:21" x14ac:dyDescent="0.25">
      <c r="F549" s="1165"/>
      <c r="G549" s="1165"/>
      <c r="H549" s="1165"/>
      <c r="I549" s="1165"/>
      <c r="J549" s="1165"/>
      <c r="K549" s="1165"/>
      <c r="L549" s="1165"/>
      <c r="M549" s="1165"/>
      <c r="N549" s="1165"/>
      <c r="O549" s="1165"/>
      <c r="P549" s="1165"/>
      <c r="Q549" s="1165"/>
      <c r="R549" s="1165"/>
      <c r="S549" s="1165"/>
      <c r="T549" s="1165"/>
      <c r="U549" s="1165"/>
    </row>
    <row r="550" spans="6:21" x14ac:dyDescent="0.25">
      <c r="F550" s="1165"/>
      <c r="G550" s="1165"/>
      <c r="H550" s="1165"/>
      <c r="I550" s="1165"/>
      <c r="J550" s="1165"/>
      <c r="K550" s="1165"/>
      <c r="L550" s="1165"/>
      <c r="M550" s="1165"/>
      <c r="N550" s="1165"/>
      <c r="O550" s="1165"/>
      <c r="P550" s="1165"/>
      <c r="Q550" s="1165"/>
      <c r="R550" s="1165"/>
      <c r="S550" s="1165"/>
      <c r="T550" s="1165"/>
      <c r="U550" s="1165"/>
    </row>
    <row r="551" spans="6:21" x14ac:dyDescent="0.25">
      <c r="F551" s="1165"/>
      <c r="G551" s="1165"/>
      <c r="H551" s="1165"/>
      <c r="I551" s="1165"/>
      <c r="J551" s="1165"/>
      <c r="K551" s="1165"/>
      <c r="L551" s="1165"/>
      <c r="M551" s="1165"/>
      <c r="N551" s="1165"/>
      <c r="O551" s="1165"/>
      <c r="P551" s="1165"/>
      <c r="Q551" s="1165"/>
      <c r="R551" s="1165"/>
      <c r="S551" s="1165"/>
      <c r="T551" s="1165"/>
      <c r="U551" s="1165"/>
    </row>
    <row r="552" spans="6:21" x14ac:dyDescent="0.25">
      <c r="F552" s="1165"/>
      <c r="G552" s="1165"/>
      <c r="H552" s="1165"/>
      <c r="I552" s="1165"/>
      <c r="J552" s="1165"/>
      <c r="K552" s="1165"/>
      <c r="L552" s="1165"/>
      <c r="M552" s="1165"/>
      <c r="N552" s="1165"/>
      <c r="O552" s="1165"/>
      <c r="P552" s="1165"/>
      <c r="Q552" s="1165"/>
      <c r="R552" s="1165"/>
      <c r="S552" s="1165"/>
      <c r="T552" s="1165"/>
      <c r="U552" s="1165"/>
    </row>
    <row r="553" spans="6:21" x14ac:dyDescent="0.25">
      <c r="F553" s="1165"/>
      <c r="G553" s="1165"/>
      <c r="H553" s="1165"/>
      <c r="I553" s="1165"/>
      <c r="J553" s="1165"/>
      <c r="K553" s="1165"/>
      <c r="L553" s="1165"/>
      <c r="M553" s="1165"/>
      <c r="N553" s="1165"/>
      <c r="O553" s="1165"/>
      <c r="P553" s="1165"/>
      <c r="Q553" s="1165"/>
      <c r="R553" s="1165"/>
      <c r="S553" s="1165"/>
      <c r="T553" s="1165"/>
      <c r="U553" s="1165"/>
    </row>
    <row r="554" spans="6:21" x14ac:dyDescent="0.25">
      <c r="F554" s="1165"/>
      <c r="G554" s="1165"/>
      <c r="H554" s="1165"/>
      <c r="I554" s="1165"/>
      <c r="J554" s="1165"/>
      <c r="K554" s="1165"/>
      <c r="L554" s="1165"/>
      <c r="M554" s="1165"/>
      <c r="N554" s="1165"/>
      <c r="O554" s="1165"/>
      <c r="P554" s="1165"/>
      <c r="Q554" s="1165"/>
      <c r="R554" s="1165"/>
      <c r="S554" s="1165"/>
      <c r="T554" s="1165"/>
      <c r="U554" s="1165"/>
    </row>
    <row r="555" spans="6:21" x14ac:dyDescent="0.25">
      <c r="F555" s="1165"/>
      <c r="G555" s="1165"/>
      <c r="H555" s="1165"/>
      <c r="I555" s="1165"/>
      <c r="J555" s="1165"/>
      <c r="K555" s="1165"/>
      <c r="L555" s="1165"/>
      <c r="M555" s="1165"/>
      <c r="N555" s="1165"/>
      <c r="O555" s="1165"/>
      <c r="P555" s="1165"/>
      <c r="Q555" s="1165"/>
      <c r="R555" s="1165"/>
      <c r="S555" s="1165"/>
      <c r="T555" s="1165"/>
      <c r="U555" s="1165"/>
    </row>
    <row r="556" spans="6:21" x14ac:dyDescent="0.25">
      <c r="F556" s="1165"/>
      <c r="G556" s="1165"/>
      <c r="H556" s="1165"/>
      <c r="I556" s="1165"/>
      <c r="J556" s="1165"/>
      <c r="K556" s="1165"/>
      <c r="L556" s="1165"/>
      <c r="M556" s="1165"/>
      <c r="N556" s="1165"/>
      <c r="O556" s="1165"/>
      <c r="P556" s="1165"/>
      <c r="Q556" s="1165"/>
      <c r="R556" s="1165"/>
      <c r="S556" s="1165"/>
      <c r="T556" s="1165"/>
      <c r="U556" s="1165"/>
    </row>
    <row r="557" spans="6:21" x14ac:dyDescent="0.25">
      <c r="F557" s="1165"/>
      <c r="G557" s="1165"/>
      <c r="H557" s="1165"/>
      <c r="I557" s="1165"/>
      <c r="J557" s="1165"/>
      <c r="K557" s="1165"/>
      <c r="L557" s="1165"/>
      <c r="M557" s="1165"/>
      <c r="N557" s="1165"/>
      <c r="O557" s="1165"/>
      <c r="P557" s="1165"/>
      <c r="Q557" s="1165"/>
      <c r="R557" s="1165"/>
      <c r="S557" s="1165"/>
      <c r="T557" s="1165"/>
      <c r="U557" s="1165"/>
    </row>
    <row r="558" spans="6:21" x14ac:dyDescent="0.25">
      <c r="F558" s="1165"/>
      <c r="G558" s="1165"/>
      <c r="H558" s="1165"/>
      <c r="I558" s="1165"/>
      <c r="J558" s="1165"/>
      <c r="K558" s="1165"/>
      <c r="L558" s="1165"/>
      <c r="M558" s="1165"/>
      <c r="N558" s="1165"/>
      <c r="O558" s="1165"/>
      <c r="P558" s="1165"/>
      <c r="Q558" s="1165"/>
      <c r="R558" s="1165"/>
      <c r="S558" s="1165"/>
      <c r="T558" s="1165"/>
      <c r="U558" s="1165"/>
    </row>
    <row r="559" spans="6:21" x14ac:dyDescent="0.25">
      <c r="F559" s="1165"/>
      <c r="G559" s="1165"/>
      <c r="H559" s="1165"/>
      <c r="I559" s="1165"/>
      <c r="J559" s="1165"/>
      <c r="K559" s="1165"/>
      <c r="L559" s="1165"/>
      <c r="M559" s="1165"/>
      <c r="N559" s="1165"/>
      <c r="O559" s="1165"/>
      <c r="P559" s="1165"/>
      <c r="Q559" s="1165"/>
      <c r="R559" s="1165"/>
      <c r="S559" s="1165"/>
      <c r="T559" s="1165"/>
      <c r="U559" s="1165"/>
    </row>
    <row r="560" spans="6:21" x14ac:dyDescent="0.25">
      <c r="F560" s="1165"/>
      <c r="G560" s="1165"/>
      <c r="H560" s="1165"/>
      <c r="I560" s="1165"/>
      <c r="J560" s="1165"/>
      <c r="K560" s="1165"/>
      <c r="L560" s="1165"/>
      <c r="M560" s="1165"/>
      <c r="N560" s="1165"/>
      <c r="O560" s="1165"/>
      <c r="P560" s="1165"/>
      <c r="Q560" s="1165"/>
      <c r="R560" s="1165"/>
      <c r="S560" s="1165"/>
      <c r="T560" s="1165"/>
      <c r="U560" s="1165"/>
    </row>
    <row r="561" spans="6:21" x14ac:dyDescent="0.25">
      <c r="F561" s="1165"/>
      <c r="G561" s="1165"/>
      <c r="H561" s="1165"/>
      <c r="I561" s="1165"/>
      <c r="J561" s="1165"/>
      <c r="K561" s="1165"/>
      <c r="L561" s="1165"/>
      <c r="M561" s="1165"/>
      <c r="N561" s="1165"/>
      <c r="O561" s="1165"/>
      <c r="P561" s="1165"/>
      <c r="Q561" s="1165"/>
      <c r="R561" s="1165"/>
      <c r="S561" s="1165"/>
      <c r="T561" s="1165"/>
      <c r="U561" s="1165"/>
    </row>
    <row r="562" spans="6:21" x14ac:dyDescent="0.25">
      <c r="F562" s="1165"/>
      <c r="G562" s="1165"/>
      <c r="H562" s="1165"/>
      <c r="I562" s="1165"/>
      <c r="J562" s="1165"/>
      <c r="K562" s="1165"/>
      <c r="L562" s="1165"/>
      <c r="M562" s="1165"/>
      <c r="N562" s="1165"/>
      <c r="O562" s="1165"/>
      <c r="P562" s="1165"/>
      <c r="Q562" s="1165"/>
      <c r="R562" s="1165"/>
      <c r="S562" s="1165"/>
      <c r="T562" s="1165"/>
      <c r="U562" s="1165"/>
    </row>
    <row r="563" spans="6:21" x14ac:dyDescent="0.25">
      <c r="F563" s="1165"/>
      <c r="G563" s="1165"/>
      <c r="H563" s="1165"/>
      <c r="I563" s="1165"/>
      <c r="J563" s="1165"/>
      <c r="K563" s="1165"/>
      <c r="L563" s="1165"/>
      <c r="M563" s="1165"/>
      <c r="N563" s="1165"/>
      <c r="O563" s="1165"/>
      <c r="P563" s="1165"/>
      <c r="Q563" s="1165"/>
      <c r="R563" s="1165"/>
      <c r="S563" s="1165"/>
      <c r="T563" s="1165"/>
      <c r="U563" s="1165"/>
    </row>
    <row r="564" spans="6:21" x14ac:dyDescent="0.25">
      <c r="F564" s="1165"/>
      <c r="G564" s="1165"/>
      <c r="H564" s="1165"/>
      <c r="I564" s="1165"/>
      <c r="J564" s="1165"/>
      <c r="K564" s="1165"/>
      <c r="L564" s="1165"/>
      <c r="M564" s="1165"/>
      <c r="N564" s="1165"/>
      <c r="O564" s="1165"/>
      <c r="P564" s="1165"/>
      <c r="Q564" s="1165"/>
      <c r="R564" s="1165"/>
      <c r="S564" s="1165"/>
      <c r="T564" s="1165"/>
      <c r="U564" s="1165"/>
    </row>
    <row r="565" spans="6:21" x14ac:dyDescent="0.25">
      <c r="F565" s="1165"/>
      <c r="G565" s="1165"/>
      <c r="H565" s="1165"/>
      <c r="I565" s="1165"/>
      <c r="J565" s="1165"/>
      <c r="K565" s="1165"/>
      <c r="L565" s="1165"/>
      <c r="M565" s="1165"/>
      <c r="N565" s="1165"/>
      <c r="O565" s="1165"/>
      <c r="P565" s="1165"/>
      <c r="Q565" s="1165"/>
      <c r="R565" s="1165"/>
      <c r="S565" s="1165"/>
      <c r="T565" s="1165"/>
      <c r="U565" s="1165"/>
    </row>
    <row r="566" spans="6:21" x14ac:dyDescent="0.25">
      <c r="F566" s="1165"/>
      <c r="G566" s="1165"/>
      <c r="H566" s="1165"/>
      <c r="I566" s="1165"/>
      <c r="J566" s="1165"/>
      <c r="K566" s="1165"/>
      <c r="L566" s="1165"/>
      <c r="M566" s="1165"/>
      <c r="N566" s="1165"/>
      <c r="O566" s="1165"/>
      <c r="P566" s="1165"/>
      <c r="Q566" s="1165"/>
      <c r="R566" s="1165"/>
      <c r="S566" s="1165"/>
      <c r="T566" s="1165"/>
      <c r="U566" s="1165"/>
    </row>
    <row r="567" spans="6:21" x14ac:dyDescent="0.25">
      <c r="F567" s="1165"/>
      <c r="G567" s="1165"/>
      <c r="H567" s="1165"/>
      <c r="I567" s="1165"/>
      <c r="J567" s="1165"/>
      <c r="K567" s="1165"/>
      <c r="L567" s="1165"/>
      <c r="M567" s="1165"/>
      <c r="N567" s="1165"/>
      <c r="O567" s="1165"/>
      <c r="P567" s="1165"/>
      <c r="Q567" s="1165"/>
      <c r="R567" s="1165"/>
      <c r="S567" s="1165"/>
      <c r="T567" s="1165"/>
      <c r="U567" s="1165"/>
    </row>
    <row r="568" spans="6:21" x14ac:dyDescent="0.25">
      <c r="F568" s="1165"/>
      <c r="G568" s="1165"/>
      <c r="H568" s="1165"/>
      <c r="I568" s="1165"/>
      <c r="J568" s="1165"/>
      <c r="K568" s="1165"/>
      <c r="L568" s="1165"/>
      <c r="M568" s="1165"/>
      <c r="N568" s="1165"/>
      <c r="O568" s="1165"/>
      <c r="P568" s="1165"/>
      <c r="Q568" s="1165"/>
      <c r="R568" s="1165"/>
      <c r="S568" s="1165"/>
      <c r="T568" s="1165"/>
      <c r="U568" s="1165"/>
    </row>
    <row r="569" spans="6:21" x14ac:dyDescent="0.25">
      <c r="F569" s="1165"/>
      <c r="G569" s="1165"/>
      <c r="H569" s="1165"/>
      <c r="I569" s="1165"/>
      <c r="J569" s="1165"/>
      <c r="K569" s="1165"/>
      <c r="L569" s="1165"/>
      <c r="M569" s="1165"/>
      <c r="N569" s="1165"/>
      <c r="O569" s="1165"/>
      <c r="P569" s="1165"/>
      <c r="Q569" s="1165"/>
      <c r="R569" s="1165"/>
      <c r="S569" s="1165"/>
      <c r="T569" s="1165"/>
      <c r="U569" s="1165"/>
    </row>
    <row r="570" spans="6:21" x14ac:dyDescent="0.25">
      <c r="F570" s="1165"/>
      <c r="G570" s="1165"/>
      <c r="H570" s="1165"/>
      <c r="I570" s="1165"/>
      <c r="J570" s="1165"/>
      <c r="K570" s="1165"/>
      <c r="L570" s="1165"/>
      <c r="M570" s="1165"/>
      <c r="N570" s="1165"/>
      <c r="O570" s="1165"/>
      <c r="P570" s="1165"/>
      <c r="Q570" s="1165"/>
      <c r="R570" s="1165"/>
      <c r="S570" s="1165"/>
      <c r="T570" s="1165"/>
      <c r="U570" s="1165"/>
    </row>
    <row r="571" spans="6:21" x14ac:dyDescent="0.25">
      <c r="F571" s="1165"/>
      <c r="G571" s="1165"/>
      <c r="H571" s="1165"/>
      <c r="I571" s="1165"/>
      <c r="J571" s="1165"/>
      <c r="K571" s="1165"/>
      <c r="L571" s="1165"/>
      <c r="M571" s="1165"/>
      <c r="N571" s="1165"/>
      <c r="O571" s="1165"/>
      <c r="P571" s="1165"/>
      <c r="Q571" s="1165"/>
      <c r="R571" s="1165"/>
      <c r="S571" s="1165"/>
      <c r="T571" s="1165"/>
      <c r="U571" s="1165"/>
    </row>
    <row r="572" spans="6:21" x14ac:dyDescent="0.25">
      <c r="F572" s="1165"/>
      <c r="G572" s="1165"/>
      <c r="H572" s="1165"/>
      <c r="I572" s="1165"/>
      <c r="J572" s="1165"/>
      <c r="K572" s="1165"/>
      <c r="L572" s="1165"/>
      <c r="M572" s="1165"/>
      <c r="N572" s="1165"/>
      <c r="O572" s="1165"/>
      <c r="P572" s="1165"/>
      <c r="Q572" s="1165"/>
      <c r="R572" s="1165"/>
      <c r="S572" s="1165"/>
      <c r="T572" s="1165"/>
      <c r="U572" s="1165"/>
    </row>
    <row r="573" spans="6:21" x14ac:dyDescent="0.25">
      <c r="F573" s="1165"/>
      <c r="G573" s="1165"/>
      <c r="H573" s="1165"/>
      <c r="I573" s="1165"/>
      <c r="J573" s="1165"/>
      <c r="K573" s="1165"/>
      <c r="L573" s="1165"/>
      <c r="M573" s="1165"/>
      <c r="N573" s="1165"/>
      <c r="O573" s="1165"/>
      <c r="P573" s="1165"/>
      <c r="Q573" s="1165"/>
      <c r="R573" s="1165"/>
      <c r="S573" s="1165"/>
      <c r="T573" s="1165"/>
      <c r="U573" s="1165"/>
    </row>
    <row r="574" spans="6:21" x14ac:dyDescent="0.25">
      <c r="F574" s="1165"/>
      <c r="G574" s="1165"/>
      <c r="H574" s="1165"/>
      <c r="I574" s="1165"/>
      <c r="J574" s="1165"/>
      <c r="K574" s="1165"/>
      <c r="L574" s="1165"/>
      <c r="M574" s="1165"/>
      <c r="N574" s="1165"/>
      <c r="O574" s="1165"/>
      <c r="P574" s="1165"/>
      <c r="Q574" s="1165"/>
      <c r="R574" s="1165"/>
      <c r="S574" s="1165"/>
      <c r="T574" s="1165"/>
      <c r="U574" s="1165"/>
    </row>
    <row r="575" spans="6:21" x14ac:dyDescent="0.25">
      <c r="F575" s="1165"/>
      <c r="G575" s="1165"/>
      <c r="H575" s="1165"/>
      <c r="I575" s="1165"/>
      <c r="J575" s="1165"/>
      <c r="K575" s="1165"/>
      <c r="L575" s="1165"/>
      <c r="M575" s="1165"/>
      <c r="N575" s="1165"/>
      <c r="O575" s="1165"/>
      <c r="P575" s="1165"/>
      <c r="Q575" s="1165"/>
      <c r="R575" s="1165"/>
      <c r="S575" s="1165"/>
      <c r="T575" s="1165"/>
      <c r="U575" s="1165"/>
    </row>
    <row r="576" spans="6:21" x14ac:dyDescent="0.25">
      <c r="F576" s="1165"/>
      <c r="G576" s="1165"/>
      <c r="H576" s="1165"/>
      <c r="I576" s="1165"/>
      <c r="J576" s="1165"/>
      <c r="K576" s="1165"/>
      <c r="L576" s="1165"/>
      <c r="M576" s="1165"/>
      <c r="N576" s="1165"/>
      <c r="O576" s="1165"/>
      <c r="P576" s="1165"/>
      <c r="Q576" s="1165"/>
      <c r="R576" s="1165"/>
      <c r="S576" s="1165"/>
      <c r="T576" s="1165"/>
      <c r="U576" s="1165"/>
    </row>
    <row r="577" spans="6:21" x14ac:dyDescent="0.25">
      <c r="F577" s="1165"/>
      <c r="G577" s="1165"/>
      <c r="H577" s="1165"/>
      <c r="I577" s="1165"/>
      <c r="J577" s="1165"/>
      <c r="K577" s="1165"/>
      <c r="L577" s="1165"/>
      <c r="M577" s="1165"/>
      <c r="N577" s="1165"/>
      <c r="O577" s="1165"/>
      <c r="P577" s="1165"/>
      <c r="Q577" s="1165"/>
      <c r="R577" s="1165"/>
      <c r="S577" s="1165"/>
      <c r="T577" s="1165"/>
      <c r="U577" s="1165"/>
    </row>
    <row r="578" spans="6:21" x14ac:dyDescent="0.25">
      <c r="F578" s="1165"/>
      <c r="G578" s="1165"/>
      <c r="H578" s="1165"/>
      <c r="I578" s="1165"/>
      <c r="J578" s="1165"/>
      <c r="K578" s="1165"/>
      <c r="L578" s="1165"/>
      <c r="M578" s="1165"/>
      <c r="N578" s="1165"/>
      <c r="O578" s="1165"/>
      <c r="P578" s="1165"/>
      <c r="Q578" s="1165"/>
      <c r="R578" s="1165"/>
      <c r="S578" s="1165"/>
      <c r="T578" s="1165"/>
      <c r="U578" s="1165"/>
    </row>
    <row r="579" spans="6:21" x14ac:dyDescent="0.25">
      <c r="F579" s="1165"/>
      <c r="G579" s="1165"/>
      <c r="H579" s="1165"/>
      <c r="I579" s="1165"/>
      <c r="J579" s="1165"/>
      <c r="K579" s="1165"/>
      <c r="L579" s="1165"/>
      <c r="M579" s="1165"/>
      <c r="N579" s="1165"/>
      <c r="O579" s="1165"/>
      <c r="P579" s="1165"/>
      <c r="Q579" s="1165"/>
      <c r="R579" s="1165"/>
      <c r="S579" s="1165"/>
      <c r="T579" s="1165"/>
      <c r="U579" s="1165"/>
    </row>
    <row r="580" spans="6:21" x14ac:dyDescent="0.25">
      <c r="F580" s="1165"/>
      <c r="G580" s="1165"/>
      <c r="H580" s="1165"/>
      <c r="I580" s="1165"/>
      <c r="J580" s="1165"/>
      <c r="K580" s="1165"/>
      <c r="L580" s="1165"/>
      <c r="M580" s="1165"/>
      <c r="N580" s="1165"/>
      <c r="O580" s="1165"/>
      <c r="P580" s="1165"/>
      <c r="Q580" s="1165"/>
      <c r="R580" s="1165"/>
      <c r="S580" s="1165"/>
      <c r="T580" s="1165"/>
      <c r="U580" s="1165"/>
    </row>
    <row r="581" spans="6:21" x14ac:dyDescent="0.25">
      <c r="F581" s="1165"/>
      <c r="G581" s="1165"/>
      <c r="H581" s="1165"/>
      <c r="I581" s="1165"/>
      <c r="J581" s="1165"/>
      <c r="K581" s="1165"/>
      <c r="L581" s="1165"/>
      <c r="M581" s="1165"/>
      <c r="N581" s="1165"/>
      <c r="O581" s="1165"/>
      <c r="P581" s="1165"/>
      <c r="Q581" s="1165"/>
      <c r="R581" s="1165"/>
      <c r="S581" s="1165"/>
      <c r="T581" s="1165"/>
      <c r="U581" s="1165"/>
    </row>
    <row r="582" spans="6:21" x14ac:dyDescent="0.25">
      <c r="F582" s="1165"/>
      <c r="G582" s="1165"/>
      <c r="H582" s="1165"/>
      <c r="I582" s="1165"/>
      <c r="J582" s="1165"/>
      <c r="K582" s="1165"/>
      <c r="L582" s="1165"/>
      <c r="M582" s="1165"/>
      <c r="N582" s="1165"/>
      <c r="O582" s="1165"/>
      <c r="P582" s="1165"/>
      <c r="Q582" s="1165"/>
      <c r="R582" s="1165"/>
      <c r="S582" s="1165"/>
      <c r="T582" s="1165"/>
      <c r="U582" s="1165"/>
    </row>
    <row r="583" spans="6:21" x14ac:dyDescent="0.25">
      <c r="F583" s="1165"/>
      <c r="G583" s="1165"/>
      <c r="H583" s="1165"/>
      <c r="I583" s="1165"/>
      <c r="J583" s="1165"/>
      <c r="K583" s="1165"/>
      <c r="L583" s="1165"/>
      <c r="M583" s="1165"/>
      <c r="N583" s="1165"/>
      <c r="O583" s="1165"/>
      <c r="P583" s="1165"/>
      <c r="Q583" s="1165"/>
      <c r="R583" s="1165"/>
      <c r="S583" s="1165"/>
      <c r="T583" s="1165"/>
      <c r="U583" s="1165"/>
    </row>
    <row r="584" spans="6:21" x14ac:dyDescent="0.25">
      <c r="F584" s="1165"/>
      <c r="G584" s="1165"/>
      <c r="H584" s="1165"/>
      <c r="I584" s="1165"/>
      <c r="J584" s="1165"/>
      <c r="K584" s="1165"/>
      <c r="L584" s="1165"/>
      <c r="M584" s="1165"/>
      <c r="N584" s="1165"/>
      <c r="O584" s="1165"/>
      <c r="P584" s="1165"/>
      <c r="Q584" s="1165"/>
      <c r="R584" s="1165"/>
      <c r="S584" s="1165"/>
      <c r="T584" s="1165"/>
      <c r="U584" s="1165"/>
    </row>
    <row r="585" spans="6:21" x14ac:dyDescent="0.25">
      <c r="F585" s="1165"/>
      <c r="G585" s="1165"/>
      <c r="H585" s="1165"/>
      <c r="I585" s="1165"/>
      <c r="J585" s="1165"/>
      <c r="K585" s="1165"/>
      <c r="L585" s="1165"/>
      <c r="M585" s="1165"/>
      <c r="N585" s="1165"/>
      <c r="O585" s="1165"/>
      <c r="P585" s="1165"/>
      <c r="Q585" s="1165"/>
      <c r="R585" s="1165"/>
      <c r="S585" s="1165"/>
      <c r="T585" s="1165"/>
      <c r="U585" s="1165"/>
    </row>
    <row r="586" spans="6:21" x14ac:dyDescent="0.25">
      <c r="F586" s="1165"/>
      <c r="G586" s="1165"/>
      <c r="H586" s="1165"/>
      <c r="I586" s="1165"/>
      <c r="J586" s="1165"/>
      <c r="K586" s="1165"/>
      <c r="L586" s="1165"/>
      <c r="M586" s="1165"/>
      <c r="N586" s="1165"/>
      <c r="O586" s="1165"/>
      <c r="P586" s="1165"/>
      <c r="Q586" s="1165"/>
      <c r="R586" s="1165"/>
      <c r="S586" s="1165"/>
      <c r="T586" s="1165"/>
      <c r="U586" s="1165"/>
    </row>
    <row r="587" spans="6:21" x14ac:dyDescent="0.25">
      <c r="F587" s="1165"/>
      <c r="G587" s="1165"/>
      <c r="H587" s="1165"/>
      <c r="I587" s="1165"/>
      <c r="J587" s="1165"/>
      <c r="K587" s="1165"/>
      <c r="L587" s="1165"/>
      <c r="M587" s="1165"/>
      <c r="N587" s="1165"/>
      <c r="O587" s="1165"/>
      <c r="P587" s="1165"/>
      <c r="Q587" s="1165"/>
      <c r="R587" s="1165"/>
      <c r="S587" s="1165"/>
      <c r="T587" s="1165"/>
      <c r="U587" s="1165"/>
    </row>
    <row r="588" spans="6:21" x14ac:dyDescent="0.25">
      <c r="F588" s="1165"/>
      <c r="G588" s="1165"/>
      <c r="H588" s="1165"/>
      <c r="I588" s="1165"/>
      <c r="J588" s="1165"/>
      <c r="K588" s="1165"/>
      <c r="L588" s="1165"/>
      <c r="M588" s="1165"/>
      <c r="N588" s="1165"/>
      <c r="O588" s="1165"/>
      <c r="P588" s="1165"/>
      <c r="Q588" s="1165"/>
      <c r="R588" s="1165"/>
      <c r="S588" s="1165"/>
      <c r="T588" s="1165"/>
      <c r="U588" s="1165"/>
    </row>
    <row r="589" spans="6:21" x14ac:dyDescent="0.25">
      <c r="F589" s="1165"/>
      <c r="G589" s="1165"/>
      <c r="H589" s="1165"/>
      <c r="I589" s="1165"/>
      <c r="J589" s="1165"/>
      <c r="K589" s="1165"/>
      <c r="L589" s="1165"/>
      <c r="M589" s="1165"/>
      <c r="N589" s="1165"/>
      <c r="O589" s="1165"/>
      <c r="P589" s="1165"/>
      <c r="Q589" s="1165"/>
      <c r="R589" s="1165"/>
      <c r="S589" s="1165"/>
      <c r="T589" s="1165"/>
      <c r="U589" s="1165"/>
    </row>
    <row r="590" spans="6:21" x14ac:dyDescent="0.25">
      <c r="F590" s="1165"/>
      <c r="G590" s="1165"/>
      <c r="H590" s="1165"/>
      <c r="I590" s="1165"/>
      <c r="J590" s="1165"/>
      <c r="K590" s="1165"/>
      <c r="L590" s="1165"/>
      <c r="M590" s="1165"/>
      <c r="N590" s="1165"/>
      <c r="O590" s="1165"/>
      <c r="P590" s="1165"/>
      <c r="Q590" s="1165"/>
      <c r="R590" s="1165"/>
      <c r="S590" s="1165"/>
      <c r="T590" s="1165"/>
      <c r="U590" s="1165"/>
    </row>
    <row r="591" spans="6:21" x14ac:dyDescent="0.25">
      <c r="F591" s="1165"/>
      <c r="G591" s="1165"/>
      <c r="H591" s="1165"/>
      <c r="I591" s="1165"/>
      <c r="J591" s="1165"/>
      <c r="K591" s="1165"/>
      <c r="L591" s="1165"/>
      <c r="M591" s="1165"/>
      <c r="N591" s="1165"/>
      <c r="O591" s="1165"/>
      <c r="P591" s="1165"/>
      <c r="Q591" s="1165"/>
      <c r="R591" s="1165"/>
      <c r="S591" s="1165"/>
      <c r="T591" s="1165"/>
      <c r="U591" s="1165"/>
    </row>
    <row r="592" spans="6:21" x14ac:dyDescent="0.25">
      <c r="F592" s="1165"/>
      <c r="G592" s="1165"/>
      <c r="H592" s="1165"/>
      <c r="I592" s="1165"/>
      <c r="J592" s="1165"/>
      <c r="K592" s="1165"/>
      <c r="L592" s="1165"/>
      <c r="M592" s="1165"/>
      <c r="N592" s="1165"/>
      <c r="O592" s="1165"/>
      <c r="P592" s="1165"/>
      <c r="Q592" s="1165"/>
      <c r="R592" s="1165"/>
      <c r="S592" s="1165"/>
      <c r="T592" s="1165"/>
      <c r="U592" s="1165"/>
    </row>
    <row r="593" spans="6:21" x14ac:dyDescent="0.25">
      <c r="F593" s="1165"/>
      <c r="G593" s="1165"/>
      <c r="H593" s="1165"/>
      <c r="I593" s="1165"/>
      <c r="J593" s="1165"/>
      <c r="K593" s="1165"/>
      <c r="L593" s="1165"/>
      <c r="M593" s="1165"/>
      <c r="N593" s="1165"/>
      <c r="O593" s="1165"/>
      <c r="P593" s="1165"/>
      <c r="Q593" s="1165"/>
      <c r="R593" s="1165"/>
      <c r="S593" s="1165"/>
      <c r="T593" s="1165"/>
      <c r="U593" s="1165"/>
    </row>
    <row r="594" spans="6:21" x14ac:dyDescent="0.25">
      <c r="F594" s="1165"/>
      <c r="G594" s="1165"/>
      <c r="H594" s="1165"/>
      <c r="I594" s="1165"/>
      <c r="J594" s="1165"/>
      <c r="K594" s="1165"/>
      <c r="L594" s="1165"/>
      <c r="M594" s="1165"/>
      <c r="N594" s="1165"/>
      <c r="O594" s="1165"/>
      <c r="P594" s="1165"/>
      <c r="Q594" s="1165"/>
      <c r="R594" s="1165"/>
      <c r="S594" s="1165"/>
      <c r="T594" s="1165"/>
      <c r="U594" s="1165"/>
    </row>
    <row r="595" spans="6:21" x14ac:dyDescent="0.25">
      <c r="F595" s="1165"/>
      <c r="G595" s="1165"/>
      <c r="H595" s="1165"/>
      <c r="I595" s="1165"/>
      <c r="J595" s="1165"/>
      <c r="K595" s="1165"/>
      <c r="L595" s="1165"/>
      <c r="M595" s="1165"/>
      <c r="N595" s="1165"/>
      <c r="O595" s="1165"/>
      <c r="P595" s="1165"/>
      <c r="Q595" s="1165"/>
      <c r="R595" s="1165"/>
      <c r="S595" s="1165"/>
      <c r="T595" s="1165"/>
      <c r="U595" s="1165"/>
    </row>
    <row r="596" spans="6:21" x14ac:dyDescent="0.25">
      <c r="F596" s="1165"/>
      <c r="G596" s="1165"/>
      <c r="H596" s="1165"/>
      <c r="I596" s="1165"/>
      <c r="J596" s="1165"/>
      <c r="K596" s="1165"/>
      <c r="L596" s="1165"/>
      <c r="M596" s="1165"/>
      <c r="N596" s="1165"/>
      <c r="O596" s="1165"/>
      <c r="P596" s="1165"/>
      <c r="Q596" s="1165"/>
      <c r="R596" s="1165"/>
      <c r="S596" s="1165"/>
      <c r="T596" s="1165"/>
      <c r="U596" s="1165"/>
    </row>
    <row r="597" spans="6:21" x14ac:dyDescent="0.25">
      <c r="F597" s="1165"/>
      <c r="G597" s="1165"/>
      <c r="H597" s="1165"/>
      <c r="I597" s="1165"/>
      <c r="J597" s="1165"/>
      <c r="K597" s="1165"/>
      <c r="L597" s="1165"/>
      <c r="M597" s="1165"/>
      <c r="N597" s="1165"/>
      <c r="O597" s="1165"/>
      <c r="P597" s="1165"/>
      <c r="Q597" s="1165"/>
      <c r="R597" s="1165"/>
      <c r="S597" s="1165"/>
      <c r="T597" s="1165"/>
      <c r="U597" s="1165"/>
    </row>
    <row r="598" spans="6:21" x14ac:dyDescent="0.25">
      <c r="F598" s="1165"/>
      <c r="G598" s="1165"/>
      <c r="H598" s="1165"/>
      <c r="I598" s="1165"/>
      <c r="J598" s="1165"/>
      <c r="K598" s="1165"/>
      <c r="L598" s="1165"/>
      <c r="M598" s="1165"/>
      <c r="N598" s="1165"/>
      <c r="O598" s="1165"/>
      <c r="P598" s="1165"/>
      <c r="Q598" s="1165"/>
      <c r="R598" s="1165"/>
      <c r="S598" s="1165"/>
      <c r="T598" s="1165"/>
      <c r="U598" s="1165"/>
    </row>
    <row r="599" spans="6:21" x14ac:dyDescent="0.25">
      <c r="F599" s="1165"/>
      <c r="G599" s="1165"/>
      <c r="H599" s="1165"/>
      <c r="I599" s="1165"/>
      <c r="J599" s="1165"/>
      <c r="K599" s="1165"/>
      <c r="L599" s="1165"/>
      <c r="M599" s="1165"/>
      <c r="N599" s="1165"/>
      <c r="O599" s="1165"/>
      <c r="P599" s="1165"/>
      <c r="Q599" s="1165"/>
      <c r="R599" s="1165"/>
      <c r="S599" s="1165"/>
      <c r="T599" s="1165"/>
      <c r="U599" s="1165"/>
    </row>
    <row r="600" spans="6:21" x14ac:dyDescent="0.25">
      <c r="F600" s="1165"/>
      <c r="G600" s="1165"/>
      <c r="H600" s="1165"/>
      <c r="I600" s="1165"/>
      <c r="J600" s="1165"/>
      <c r="K600" s="1165"/>
      <c r="L600" s="1165"/>
      <c r="M600" s="1165"/>
      <c r="N600" s="1165"/>
      <c r="O600" s="1165"/>
      <c r="P600" s="1165"/>
      <c r="Q600" s="1165"/>
      <c r="R600" s="1165"/>
      <c r="S600" s="1165"/>
      <c r="T600" s="1165"/>
      <c r="U600" s="1165"/>
    </row>
    <row r="601" spans="6:21" x14ac:dyDescent="0.25">
      <c r="F601" s="1165"/>
      <c r="G601" s="1165"/>
      <c r="H601" s="1165"/>
      <c r="I601" s="1165"/>
      <c r="J601" s="1165"/>
      <c r="K601" s="1165"/>
      <c r="L601" s="1165"/>
      <c r="M601" s="1165"/>
      <c r="N601" s="1165"/>
      <c r="O601" s="1165"/>
      <c r="P601" s="1165"/>
      <c r="Q601" s="1165"/>
      <c r="R601" s="1165"/>
      <c r="S601" s="1165"/>
      <c r="T601" s="1165"/>
      <c r="U601" s="1165"/>
    </row>
    <row r="602" spans="6:21" x14ac:dyDescent="0.25">
      <c r="F602" s="1165"/>
      <c r="G602" s="1165"/>
      <c r="H602" s="1165"/>
      <c r="I602" s="1165"/>
      <c r="J602" s="1165"/>
      <c r="K602" s="1165"/>
      <c r="L602" s="1165"/>
      <c r="M602" s="1165"/>
      <c r="N602" s="1165"/>
      <c r="O602" s="1165"/>
      <c r="P602" s="1165"/>
      <c r="Q602" s="1165"/>
      <c r="R602" s="1165"/>
      <c r="S602" s="1165"/>
      <c r="T602" s="1165"/>
      <c r="U602" s="1165"/>
    </row>
    <row r="603" spans="6:21" x14ac:dyDescent="0.25">
      <c r="F603" s="1165"/>
      <c r="G603" s="1165"/>
      <c r="H603" s="1165"/>
      <c r="I603" s="1165"/>
      <c r="J603" s="1165"/>
      <c r="K603" s="1165"/>
      <c r="L603" s="1165"/>
      <c r="M603" s="1165"/>
      <c r="N603" s="1165"/>
      <c r="O603" s="1165"/>
      <c r="P603" s="1165"/>
      <c r="Q603" s="1165"/>
      <c r="R603" s="1165"/>
      <c r="S603" s="1165"/>
      <c r="T603" s="1165"/>
      <c r="U603" s="1165"/>
    </row>
    <row r="604" spans="6:21" x14ac:dyDescent="0.25">
      <c r="F604" s="1165"/>
      <c r="G604" s="1165"/>
      <c r="H604" s="1165"/>
      <c r="I604" s="1165"/>
      <c r="J604" s="1165"/>
      <c r="K604" s="1165"/>
      <c r="L604" s="1165"/>
      <c r="M604" s="1165"/>
      <c r="N604" s="1165"/>
      <c r="O604" s="1165"/>
      <c r="P604" s="1165"/>
      <c r="Q604" s="1165"/>
      <c r="R604" s="1165"/>
      <c r="S604" s="1165"/>
      <c r="T604" s="1165"/>
      <c r="U604" s="1165"/>
    </row>
    <row r="605" spans="6:21" x14ac:dyDescent="0.25">
      <c r="F605" s="1165"/>
      <c r="G605" s="1165"/>
      <c r="H605" s="1165"/>
      <c r="I605" s="1165"/>
      <c r="J605" s="1165"/>
      <c r="K605" s="1165"/>
      <c r="L605" s="1165"/>
      <c r="M605" s="1165"/>
      <c r="N605" s="1165"/>
      <c r="O605" s="1165"/>
      <c r="P605" s="1165"/>
      <c r="Q605" s="1165"/>
      <c r="R605" s="1165"/>
      <c r="S605" s="1165"/>
      <c r="T605" s="1165"/>
      <c r="U605" s="1165"/>
    </row>
    <row r="606" spans="6:21" x14ac:dyDescent="0.25">
      <c r="F606" s="1165"/>
      <c r="G606" s="1165"/>
      <c r="H606" s="1165"/>
      <c r="I606" s="1165"/>
      <c r="J606" s="1165"/>
      <c r="K606" s="1165"/>
      <c r="L606" s="1165"/>
      <c r="M606" s="1165"/>
      <c r="N606" s="1165"/>
      <c r="O606" s="1165"/>
      <c r="P606" s="1165"/>
      <c r="Q606" s="1165"/>
      <c r="R606" s="1165"/>
      <c r="S606" s="1165"/>
      <c r="T606" s="1165"/>
      <c r="U606" s="1165"/>
    </row>
    <row r="607" spans="6:21" x14ac:dyDescent="0.25">
      <c r="F607" s="1165"/>
      <c r="G607" s="1165"/>
      <c r="H607" s="1165"/>
      <c r="I607" s="1165"/>
      <c r="J607" s="1165"/>
      <c r="K607" s="1165"/>
      <c r="L607" s="1165"/>
      <c r="M607" s="1165"/>
      <c r="N607" s="1165"/>
      <c r="O607" s="1165"/>
      <c r="P607" s="1165"/>
      <c r="Q607" s="1165"/>
      <c r="R607" s="1165"/>
      <c r="S607" s="1165"/>
      <c r="T607" s="1165"/>
      <c r="U607" s="1165"/>
    </row>
    <row r="608" spans="6:21" x14ac:dyDescent="0.25">
      <c r="F608" s="1165"/>
      <c r="G608" s="1165"/>
      <c r="H608" s="1165"/>
      <c r="I608" s="1165"/>
      <c r="J608" s="1165"/>
      <c r="K608" s="1165"/>
      <c r="L608" s="1165"/>
      <c r="M608" s="1165"/>
      <c r="N608" s="1165"/>
      <c r="O608" s="1165"/>
      <c r="P608" s="1165"/>
      <c r="Q608" s="1165"/>
      <c r="R608" s="1165"/>
      <c r="S608" s="1165"/>
      <c r="T608" s="1165"/>
      <c r="U608" s="1165"/>
    </row>
    <row r="609" spans="6:21" x14ac:dyDescent="0.25">
      <c r="F609" s="1165"/>
      <c r="G609" s="1165"/>
      <c r="H609" s="1165"/>
      <c r="I609" s="1165"/>
      <c r="J609" s="1165"/>
      <c r="K609" s="1165"/>
      <c r="L609" s="1165"/>
      <c r="M609" s="1165"/>
      <c r="N609" s="1165"/>
      <c r="O609" s="1165"/>
      <c r="P609" s="1165"/>
      <c r="Q609" s="1165"/>
      <c r="R609" s="1165"/>
      <c r="S609" s="1165"/>
      <c r="T609" s="1165"/>
      <c r="U609" s="1165"/>
    </row>
    <row r="610" spans="6:21" x14ac:dyDescent="0.25">
      <c r="F610" s="1165"/>
      <c r="G610" s="1165"/>
      <c r="H610" s="1165"/>
      <c r="I610" s="1165"/>
      <c r="J610" s="1165"/>
      <c r="K610" s="1165"/>
      <c r="L610" s="1165"/>
      <c r="M610" s="1165"/>
      <c r="N610" s="1165"/>
      <c r="O610" s="1165"/>
      <c r="P610" s="1165"/>
      <c r="Q610" s="1165"/>
      <c r="R610" s="1165"/>
      <c r="S610" s="1165"/>
      <c r="T610" s="1165"/>
      <c r="U610" s="1165"/>
    </row>
    <row r="611" spans="6:21" x14ac:dyDescent="0.25">
      <c r="F611" s="1165"/>
      <c r="G611" s="1165"/>
      <c r="H611" s="1165"/>
      <c r="I611" s="1165"/>
      <c r="J611" s="1165"/>
      <c r="K611" s="1165"/>
      <c r="L611" s="1165"/>
      <c r="M611" s="1165"/>
      <c r="N611" s="1165"/>
      <c r="O611" s="1165"/>
      <c r="P611" s="1165"/>
      <c r="Q611" s="1165"/>
      <c r="R611" s="1165"/>
      <c r="S611" s="1165"/>
      <c r="T611" s="1165"/>
      <c r="U611" s="1165"/>
    </row>
    <row r="612" spans="6:21" x14ac:dyDescent="0.25">
      <c r="F612" s="1165"/>
      <c r="G612" s="1165"/>
      <c r="H612" s="1165"/>
      <c r="I612" s="1165"/>
      <c r="J612" s="1165"/>
      <c r="K612" s="1165"/>
      <c r="L612" s="1165"/>
      <c r="M612" s="1165"/>
      <c r="N612" s="1165"/>
      <c r="O612" s="1165"/>
      <c r="P612" s="1165"/>
      <c r="Q612" s="1165"/>
      <c r="R612" s="1165"/>
      <c r="S612" s="1165"/>
      <c r="T612" s="1165"/>
      <c r="U612" s="1165"/>
    </row>
    <row r="613" spans="6:21" x14ac:dyDescent="0.25">
      <c r="F613" s="1165"/>
      <c r="G613" s="1165"/>
      <c r="H613" s="1165"/>
      <c r="I613" s="1165"/>
      <c r="J613" s="1165"/>
      <c r="K613" s="1165"/>
      <c r="L613" s="1165"/>
      <c r="M613" s="1165"/>
      <c r="N613" s="1165"/>
      <c r="O613" s="1165"/>
      <c r="P613" s="1165"/>
      <c r="Q613" s="1165"/>
      <c r="R613" s="1165"/>
      <c r="S613" s="1165"/>
      <c r="T613" s="1165"/>
      <c r="U613" s="1165"/>
    </row>
    <row r="614" spans="6:21" x14ac:dyDescent="0.25">
      <c r="F614" s="1165"/>
      <c r="G614" s="1165"/>
      <c r="H614" s="1165"/>
      <c r="I614" s="1165"/>
      <c r="J614" s="1165"/>
      <c r="K614" s="1165"/>
      <c r="L614" s="1165"/>
      <c r="M614" s="1165"/>
      <c r="N614" s="1165"/>
      <c r="O614" s="1165"/>
      <c r="P614" s="1165"/>
      <c r="Q614" s="1165"/>
      <c r="R614" s="1165"/>
      <c r="S614" s="1165"/>
      <c r="T614" s="1165"/>
      <c r="U614" s="1165"/>
    </row>
    <row r="615" spans="6:21" x14ac:dyDescent="0.25">
      <c r="F615" s="1165"/>
      <c r="G615" s="1165"/>
      <c r="H615" s="1165"/>
      <c r="I615" s="1165"/>
      <c r="J615" s="1165"/>
      <c r="K615" s="1165"/>
      <c r="L615" s="1165"/>
      <c r="M615" s="1165"/>
      <c r="N615" s="1165"/>
      <c r="O615" s="1165"/>
      <c r="P615" s="1165"/>
      <c r="Q615" s="1165"/>
      <c r="R615" s="1165"/>
      <c r="S615" s="1165"/>
      <c r="T615" s="1165"/>
      <c r="U615" s="1165"/>
    </row>
    <row r="616" spans="6:21" x14ac:dyDescent="0.25">
      <c r="F616" s="1165"/>
      <c r="G616" s="1165"/>
      <c r="H616" s="1165"/>
      <c r="I616" s="1165"/>
      <c r="J616" s="1165"/>
      <c r="K616" s="1165"/>
      <c r="L616" s="1165"/>
      <c r="M616" s="1165"/>
      <c r="N616" s="1165"/>
      <c r="O616" s="1165"/>
      <c r="P616" s="1165"/>
      <c r="Q616" s="1165"/>
      <c r="R616" s="1165"/>
      <c r="S616" s="1165"/>
      <c r="T616" s="1165"/>
      <c r="U616" s="1165"/>
    </row>
    <row r="617" spans="6:21" x14ac:dyDescent="0.25">
      <c r="F617" s="1165"/>
      <c r="G617" s="1165"/>
      <c r="H617" s="1165"/>
      <c r="I617" s="1165"/>
      <c r="J617" s="1165"/>
      <c r="K617" s="1165"/>
      <c r="L617" s="1165"/>
      <c r="M617" s="1165"/>
      <c r="N617" s="1165"/>
      <c r="O617" s="1165"/>
      <c r="P617" s="1165"/>
      <c r="Q617" s="1165"/>
      <c r="R617" s="1165"/>
      <c r="S617" s="1165"/>
      <c r="T617" s="1165"/>
      <c r="U617" s="1165"/>
    </row>
    <row r="618" spans="6:21" x14ac:dyDescent="0.25">
      <c r="F618" s="1165"/>
      <c r="G618" s="1165"/>
      <c r="H618" s="1165"/>
      <c r="I618" s="1165"/>
      <c r="J618" s="1165"/>
      <c r="K618" s="1165"/>
      <c r="L618" s="1165"/>
      <c r="M618" s="1165"/>
      <c r="N618" s="1165"/>
      <c r="O618" s="1165"/>
      <c r="P618" s="1165"/>
      <c r="Q618" s="1165"/>
      <c r="R618" s="1165"/>
      <c r="S618" s="1165"/>
      <c r="T618" s="1165"/>
      <c r="U618" s="1165"/>
    </row>
    <row r="619" spans="6:21" x14ac:dyDescent="0.25">
      <c r="F619" s="1165"/>
      <c r="G619" s="1165"/>
      <c r="H619" s="1165"/>
      <c r="I619" s="1165"/>
      <c r="J619" s="1165"/>
      <c r="K619" s="1165"/>
      <c r="L619" s="1165"/>
      <c r="M619" s="1165"/>
      <c r="N619" s="1165"/>
      <c r="O619" s="1165"/>
      <c r="P619" s="1165"/>
      <c r="Q619" s="1165"/>
      <c r="R619" s="1165"/>
      <c r="S619" s="1165"/>
      <c r="T619" s="1165"/>
      <c r="U619" s="1165"/>
    </row>
    <row r="620" spans="6:21" x14ac:dyDescent="0.25">
      <c r="F620" s="1165"/>
      <c r="G620" s="1165"/>
      <c r="H620" s="1165"/>
      <c r="I620" s="1165"/>
      <c r="J620" s="1165"/>
      <c r="K620" s="1165"/>
      <c r="L620" s="1165"/>
      <c r="M620" s="1165"/>
      <c r="N620" s="1165"/>
      <c r="O620" s="1165"/>
      <c r="P620" s="1165"/>
      <c r="Q620" s="1165"/>
      <c r="R620" s="1165"/>
      <c r="S620" s="1165"/>
      <c r="T620" s="1165"/>
      <c r="U620" s="1165"/>
    </row>
    <row r="621" spans="6:21" x14ac:dyDescent="0.25">
      <c r="F621" s="1165"/>
      <c r="G621" s="1165"/>
      <c r="H621" s="1165"/>
      <c r="I621" s="1165"/>
      <c r="J621" s="1165"/>
      <c r="K621" s="1165"/>
      <c r="L621" s="1165"/>
      <c r="M621" s="1165"/>
      <c r="N621" s="1165"/>
      <c r="O621" s="1165"/>
      <c r="P621" s="1165"/>
      <c r="Q621" s="1165"/>
      <c r="R621" s="1165"/>
      <c r="S621" s="1165"/>
      <c r="T621" s="1165"/>
      <c r="U621" s="1165"/>
    </row>
    <row r="622" spans="6:21" x14ac:dyDescent="0.25">
      <c r="F622" s="1165"/>
      <c r="G622" s="1165"/>
      <c r="H622" s="1165"/>
      <c r="I622" s="1165"/>
      <c r="J622" s="1165"/>
      <c r="K622" s="1165"/>
      <c r="L622" s="1165"/>
      <c r="M622" s="1165"/>
      <c r="N622" s="1165"/>
      <c r="O622" s="1165"/>
      <c r="P622" s="1165"/>
      <c r="Q622" s="1165"/>
      <c r="R622" s="1165"/>
      <c r="S622" s="1165"/>
      <c r="T622" s="1165"/>
      <c r="U622" s="1165"/>
    </row>
    <row r="623" spans="6:21" x14ac:dyDescent="0.25">
      <c r="F623" s="1165"/>
      <c r="G623" s="1165"/>
      <c r="H623" s="1165"/>
      <c r="I623" s="1165"/>
      <c r="J623" s="1165"/>
      <c r="K623" s="1165"/>
      <c r="L623" s="1165"/>
      <c r="M623" s="1165"/>
      <c r="N623" s="1165"/>
      <c r="O623" s="1165"/>
      <c r="P623" s="1165"/>
      <c r="Q623" s="1165"/>
      <c r="R623" s="1165"/>
      <c r="S623" s="1165"/>
      <c r="T623" s="1165"/>
      <c r="U623" s="1165"/>
    </row>
    <row r="624" spans="6:21" x14ac:dyDescent="0.25">
      <c r="F624" s="1165"/>
      <c r="G624" s="1165"/>
      <c r="H624" s="1165"/>
      <c r="I624" s="1165"/>
      <c r="J624" s="1165"/>
      <c r="K624" s="1165"/>
      <c r="L624" s="1165"/>
      <c r="M624" s="1165"/>
      <c r="N624" s="1165"/>
      <c r="O624" s="1165"/>
      <c r="P624" s="1165"/>
      <c r="Q624" s="1165"/>
      <c r="R624" s="1165"/>
      <c r="S624" s="1165"/>
      <c r="T624" s="1165"/>
      <c r="U624" s="1165"/>
    </row>
    <row r="625" spans="6:21" x14ac:dyDescent="0.25">
      <c r="F625" s="1165"/>
      <c r="G625" s="1165"/>
      <c r="H625" s="1165"/>
      <c r="I625" s="1165"/>
      <c r="J625" s="1165"/>
      <c r="K625" s="1165"/>
      <c r="L625" s="1165"/>
      <c r="M625" s="1165"/>
      <c r="N625" s="1165"/>
      <c r="O625" s="1165"/>
      <c r="P625" s="1165"/>
      <c r="Q625" s="1165"/>
      <c r="R625" s="1165"/>
      <c r="S625" s="1165"/>
      <c r="T625" s="1165"/>
      <c r="U625" s="1165"/>
    </row>
    <row r="626" spans="6:21" x14ac:dyDescent="0.25">
      <c r="F626" s="1165"/>
      <c r="G626" s="1165"/>
      <c r="H626" s="1165"/>
      <c r="I626" s="1165"/>
      <c r="J626" s="1165"/>
      <c r="K626" s="1165"/>
      <c r="L626" s="1165"/>
      <c r="M626" s="1165"/>
      <c r="N626" s="1165"/>
      <c r="O626" s="1165"/>
      <c r="P626" s="1165"/>
      <c r="Q626" s="1165"/>
      <c r="R626" s="1165"/>
      <c r="S626" s="1165"/>
      <c r="T626" s="1165"/>
      <c r="U626" s="1165"/>
    </row>
    <row r="627" spans="6:21" x14ac:dyDescent="0.25">
      <c r="F627" s="1165"/>
      <c r="G627" s="1165"/>
      <c r="H627" s="1165"/>
      <c r="I627" s="1165"/>
      <c r="J627" s="1165"/>
      <c r="K627" s="1165"/>
      <c r="L627" s="1165"/>
      <c r="M627" s="1165"/>
      <c r="N627" s="1165"/>
      <c r="O627" s="1165"/>
      <c r="P627" s="1165"/>
      <c r="Q627" s="1165"/>
      <c r="R627" s="1165"/>
      <c r="S627" s="1165"/>
      <c r="T627" s="1165"/>
      <c r="U627" s="1165"/>
    </row>
    <row r="628" spans="6:21" x14ac:dyDescent="0.25">
      <c r="F628" s="1165"/>
      <c r="G628" s="1165"/>
      <c r="H628" s="1165"/>
      <c r="I628" s="1165"/>
      <c r="J628" s="1165"/>
      <c r="K628" s="1165"/>
      <c r="L628" s="1165"/>
      <c r="M628" s="1165"/>
      <c r="N628" s="1165"/>
      <c r="O628" s="1165"/>
      <c r="P628" s="1165"/>
      <c r="Q628" s="1165"/>
      <c r="R628" s="1165"/>
      <c r="S628" s="1165"/>
      <c r="T628" s="1165"/>
      <c r="U628" s="1165"/>
    </row>
    <row r="629" spans="6:21" x14ac:dyDescent="0.25">
      <c r="F629" s="1165"/>
      <c r="G629" s="1165"/>
      <c r="H629" s="1165"/>
      <c r="I629" s="1165"/>
      <c r="J629" s="1165"/>
      <c r="K629" s="1165"/>
      <c r="L629" s="1165"/>
      <c r="M629" s="1165"/>
      <c r="N629" s="1165"/>
      <c r="O629" s="1165"/>
      <c r="P629" s="1165"/>
      <c r="Q629" s="1165"/>
      <c r="R629" s="1165"/>
      <c r="S629" s="1165"/>
      <c r="T629" s="1165"/>
      <c r="U629" s="1165"/>
    </row>
    <row r="630" spans="6:21" x14ac:dyDescent="0.25">
      <c r="F630" s="1165"/>
      <c r="G630" s="1165"/>
      <c r="H630" s="1165"/>
      <c r="I630" s="1165"/>
      <c r="J630" s="1165"/>
      <c r="K630" s="1165"/>
      <c r="L630" s="1165"/>
      <c r="M630" s="1165"/>
      <c r="N630" s="1165"/>
      <c r="O630" s="1165"/>
      <c r="P630" s="1165"/>
      <c r="Q630" s="1165"/>
      <c r="R630" s="1165"/>
      <c r="S630" s="1165"/>
      <c r="T630" s="1165"/>
      <c r="U630" s="1165"/>
    </row>
    <row r="631" spans="6:21" x14ac:dyDescent="0.25">
      <c r="F631" s="1165"/>
      <c r="G631" s="1165"/>
      <c r="H631" s="1165"/>
      <c r="I631" s="1165"/>
      <c r="J631" s="1165"/>
      <c r="K631" s="1165"/>
      <c r="L631" s="1165"/>
      <c r="M631" s="1165"/>
      <c r="N631" s="1165"/>
      <c r="O631" s="1165"/>
      <c r="P631" s="1165"/>
      <c r="Q631" s="1165"/>
      <c r="R631" s="1165"/>
      <c r="S631" s="1165"/>
      <c r="T631" s="1165"/>
      <c r="U631" s="1165"/>
    </row>
    <row r="632" spans="6:21" x14ac:dyDescent="0.25">
      <c r="F632" s="1165"/>
      <c r="G632" s="1165"/>
      <c r="H632" s="1165"/>
      <c r="I632" s="1165"/>
      <c r="J632" s="1165"/>
      <c r="K632" s="1165"/>
      <c r="L632" s="1165"/>
      <c r="M632" s="1165"/>
      <c r="N632" s="1165"/>
      <c r="O632" s="1165"/>
      <c r="P632" s="1165"/>
      <c r="Q632" s="1165"/>
      <c r="R632" s="1165"/>
      <c r="S632" s="1165"/>
      <c r="T632" s="1165"/>
      <c r="U632" s="1165"/>
    </row>
    <row r="633" spans="6:21" x14ac:dyDescent="0.25">
      <c r="F633" s="1165"/>
      <c r="G633" s="1165"/>
      <c r="H633" s="1165"/>
      <c r="I633" s="1165"/>
      <c r="J633" s="1165"/>
      <c r="K633" s="1165"/>
      <c r="L633" s="1165"/>
      <c r="M633" s="1165"/>
      <c r="N633" s="1165"/>
      <c r="O633" s="1165"/>
      <c r="P633" s="1165"/>
      <c r="Q633" s="1165"/>
      <c r="R633" s="1165"/>
      <c r="S633" s="1165"/>
      <c r="T633" s="1165"/>
      <c r="U633" s="1165"/>
    </row>
    <row r="634" spans="6:21" x14ac:dyDescent="0.25">
      <c r="F634" s="1165"/>
      <c r="G634" s="1165"/>
      <c r="H634" s="1165"/>
      <c r="I634" s="1165"/>
      <c r="J634" s="1165"/>
      <c r="K634" s="1165"/>
      <c r="L634" s="1165"/>
      <c r="M634" s="1165"/>
      <c r="N634" s="1165"/>
      <c r="O634" s="1165"/>
      <c r="P634" s="1165"/>
      <c r="Q634" s="1165"/>
      <c r="R634" s="1165"/>
      <c r="S634" s="1165"/>
      <c r="T634" s="1165"/>
      <c r="U634" s="1165"/>
    </row>
    <row r="635" spans="6:21" x14ac:dyDescent="0.25">
      <c r="F635" s="1165"/>
      <c r="G635" s="1165"/>
      <c r="H635" s="1165"/>
      <c r="I635" s="1165"/>
      <c r="J635" s="1165"/>
      <c r="K635" s="1165"/>
      <c r="L635" s="1165"/>
      <c r="M635" s="1165"/>
      <c r="N635" s="1165"/>
      <c r="O635" s="1165"/>
      <c r="P635" s="1165"/>
      <c r="Q635" s="1165"/>
      <c r="R635" s="1165"/>
      <c r="S635" s="1165"/>
      <c r="T635" s="1165"/>
      <c r="U635" s="1165"/>
    </row>
    <row r="636" spans="6:21" x14ac:dyDescent="0.25">
      <c r="F636" s="1165"/>
      <c r="G636" s="1165"/>
      <c r="H636" s="1165"/>
      <c r="I636" s="1165"/>
      <c r="J636" s="1165"/>
      <c r="K636" s="1165"/>
      <c r="L636" s="1165"/>
      <c r="M636" s="1165"/>
      <c r="N636" s="1165"/>
      <c r="O636" s="1165"/>
      <c r="P636" s="1165"/>
      <c r="Q636" s="1165"/>
      <c r="R636" s="1165"/>
      <c r="S636" s="1165"/>
      <c r="T636" s="1165"/>
      <c r="U636" s="1165"/>
    </row>
    <row r="637" spans="6:21" x14ac:dyDescent="0.25">
      <c r="F637" s="1165"/>
      <c r="G637" s="1165"/>
      <c r="H637" s="1165"/>
      <c r="I637" s="1165"/>
      <c r="J637" s="1165"/>
      <c r="K637" s="1165"/>
      <c r="L637" s="1165"/>
      <c r="M637" s="1165"/>
      <c r="N637" s="1165"/>
      <c r="O637" s="1165"/>
      <c r="P637" s="1165"/>
      <c r="Q637" s="1165"/>
      <c r="R637" s="1165"/>
      <c r="S637" s="1165"/>
      <c r="T637" s="1165"/>
      <c r="U637" s="1165"/>
    </row>
    <row r="638" spans="6:21" x14ac:dyDescent="0.25">
      <c r="F638" s="1165"/>
      <c r="G638" s="1165"/>
      <c r="H638" s="1165"/>
      <c r="I638" s="1165"/>
      <c r="J638" s="1165"/>
      <c r="K638" s="1165"/>
      <c r="L638" s="1165"/>
      <c r="M638" s="1165"/>
      <c r="N638" s="1165"/>
      <c r="O638" s="1165"/>
      <c r="P638" s="1165"/>
      <c r="Q638" s="1165"/>
      <c r="R638" s="1165"/>
      <c r="S638" s="1165"/>
      <c r="T638" s="1165"/>
      <c r="U638" s="1165"/>
    </row>
    <row r="639" spans="6:21" x14ac:dyDescent="0.25">
      <c r="F639" s="1165"/>
      <c r="G639" s="1165"/>
      <c r="H639" s="1165"/>
      <c r="I639" s="1165"/>
      <c r="J639" s="1165"/>
      <c r="K639" s="1165"/>
      <c r="L639" s="1165"/>
      <c r="M639" s="1165"/>
      <c r="N639" s="1165"/>
      <c r="O639" s="1165"/>
      <c r="P639" s="1165"/>
      <c r="Q639" s="1165"/>
      <c r="R639" s="1165"/>
      <c r="S639" s="1165"/>
      <c r="T639" s="1165"/>
      <c r="U639" s="1165"/>
    </row>
    <row r="640" spans="6:21" x14ac:dyDescent="0.25">
      <c r="F640" s="1165"/>
      <c r="G640" s="1165"/>
      <c r="H640" s="1165"/>
      <c r="I640" s="1165"/>
      <c r="J640" s="1165"/>
      <c r="K640" s="1165"/>
      <c r="L640" s="1165"/>
      <c r="M640" s="1165"/>
      <c r="N640" s="1165"/>
      <c r="O640" s="1165"/>
      <c r="P640" s="1165"/>
      <c r="Q640" s="1165"/>
      <c r="R640" s="1165"/>
      <c r="S640" s="1165"/>
      <c r="T640" s="1165"/>
      <c r="U640" s="1165"/>
    </row>
    <row r="641" spans="6:21" x14ac:dyDescent="0.25">
      <c r="F641" s="1165"/>
      <c r="G641" s="1165"/>
      <c r="H641" s="1165"/>
      <c r="I641" s="1165"/>
      <c r="J641" s="1165"/>
      <c r="K641" s="1165"/>
      <c r="L641" s="1165"/>
      <c r="M641" s="1165"/>
      <c r="N641" s="1165"/>
      <c r="O641" s="1165"/>
      <c r="P641" s="1165"/>
      <c r="Q641" s="1165"/>
      <c r="R641" s="1165"/>
      <c r="S641" s="1165"/>
      <c r="T641" s="1165"/>
      <c r="U641" s="1165"/>
    </row>
    <row r="642" spans="6:21" x14ac:dyDescent="0.25">
      <c r="F642" s="1165"/>
      <c r="G642" s="1165"/>
      <c r="H642" s="1165"/>
      <c r="I642" s="1165"/>
      <c r="J642" s="1165"/>
      <c r="K642" s="1165"/>
      <c r="L642" s="1165"/>
      <c r="M642" s="1165"/>
      <c r="N642" s="1165"/>
      <c r="O642" s="1165"/>
      <c r="P642" s="1165"/>
      <c r="Q642" s="1165"/>
      <c r="R642" s="1165"/>
      <c r="S642" s="1165"/>
      <c r="T642" s="1165"/>
      <c r="U642" s="1165"/>
    </row>
    <row r="643" spans="6:21" x14ac:dyDescent="0.25">
      <c r="F643" s="1165"/>
      <c r="G643" s="1165"/>
      <c r="H643" s="1165"/>
      <c r="I643" s="1165"/>
      <c r="J643" s="1165"/>
      <c r="K643" s="1165"/>
      <c r="L643" s="1165"/>
      <c r="M643" s="1165"/>
      <c r="N643" s="1165"/>
      <c r="O643" s="1165"/>
      <c r="P643" s="1165"/>
      <c r="Q643" s="1165"/>
      <c r="R643" s="1165"/>
      <c r="S643" s="1165"/>
      <c r="T643" s="1165"/>
      <c r="U643" s="1165"/>
    </row>
    <row r="644" spans="6:21" x14ac:dyDescent="0.25">
      <c r="F644" s="1165"/>
      <c r="G644" s="1165"/>
      <c r="H644" s="1165"/>
      <c r="I644" s="1165"/>
      <c r="J644" s="1165"/>
      <c r="K644" s="1165"/>
      <c r="L644" s="1165"/>
      <c r="M644" s="1165"/>
      <c r="N644" s="1165"/>
      <c r="O644" s="1165"/>
      <c r="P644" s="1165"/>
      <c r="Q644" s="1165"/>
      <c r="R644" s="1165"/>
      <c r="S644" s="1165"/>
      <c r="T644" s="1165"/>
      <c r="U644" s="1165"/>
    </row>
    <row r="645" spans="6:21" x14ac:dyDescent="0.25">
      <c r="F645" s="1165"/>
      <c r="G645" s="1165"/>
      <c r="H645" s="1165"/>
      <c r="I645" s="1165"/>
      <c r="J645" s="1165"/>
      <c r="K645" s="1165"/>
      <c r="L645" s="1165"/>
      <c r="M645" s="1165"/>
      <c r="N645" s="1165"/>
      <c r="O645" s="1165"/>
      <c r="P645" s="1165"/>
      <c r="Q645" s="1165"/>
      <c r="R645" s="1165"/>
      <c r="S645" s="1165"/>
      <c r="T645" s="1165"/>
      <c r="U645" s="1165"/>
    </row>
    <row r="646" spans="6:21" x14ac:dyDescent="0.25">
      <c r="F646" s="1165"/>
      <c r="G646" s="1165"/>
      <c r="H646" s="1165"/>
      <c r="I646" s="1165"/>
      <c r="J646" s="1165"/>
      <c r="K646" s="1165"/>
      <c r="L646" s="1165"/>
      <c r="M646" s="1165"/>
      <c r="N646" s="1165"/>
      <c r="O646" s="1165"/>
      <c r="P646" s="1165"/>
      <c r="Q646" s="1165"/>
      <c r="R646" s="1165"/>
      <c r="S646" s="1165"/>
      <c r="T646" s="1165"/>
      <c r="U646" s="1165"/>
    </row>
    <row r="647" spans="6:21" x14ac:dyDescent="0.25">
      <c r="F647" s="1165"/>
      <c r="G647" s="1165"/>
      <c r="H647" s="1165"/>
      <c r="I647" s="1165"/>
      <c r="J647" s="1165"/>
      <c r="K647" s="1165"/>
      <c r="L647" s="1165"/>
      <c r="M647" s="1165"/>
      <c r="N647" s="1165"/>
      <c r="O647" s="1165"/>
      <c r="P647" s="1165"/>
      <c r="Q647" s="1165"/>
      <c r="R647" s="1165"/>
      <c r="S647" s="1165"/>
      <c r="T647" s="1165"/>
      <c r="U647" s="1165"/>
    </row>
    <row r="648" spans="6:21" x14ac:dyDescent="0.25">
      <c r="F648" s="1165"/>
      <c r="G648" s="1165"/>
      <c r="H648" s="1165"/>
      <c r="I648" s="1165"/>
      <c r="J648" s="1165"/>
      <c r="K648" s="1165"/>
      <c r="L648" s="1165"/>
      <c r="M648" s="1165"/>
      <c r="N648" s="1165"/>
      <c r="O648" s="1165"/>
      <c r="P648" s="1165"/>
      <c r="Q648" s="1165"/>
      <c r="R648" s="1165"/>
      <c r="S648" s="1165"/>
      <c r="T648" s="1165"/>
      <c r="U648" s="1165"/>
    </row>
    <row r="649" spans="6:21" x14ac:dyDescent="0.25">
      <c r="F649" s="1165"/>
      <c r="G649" s="1165"/>
      <c r="H649" s="1165"/>
      <c r="I649" s="1165"/>
      <c r="J649" s="1165"/>
      <c r="K649" s="1165"/>
      <c r="L649" s="1165"/>
      <c r="M649" s="1165"/>
      <c r="N649" s="1165"/>
      <c r="O649" s="1165"/>
      <c r="P649" s="1165"/>
      <c r="Q649" s="1165"/>
      <c r="R649" s="1165"/>
      <c r="S649" s="1165"/>
      <c r="T649" s="1165"/>
      <c r="U649" s="1165"/>
    </row>
    <row r="650" spans="6:21" x14ac:dyDescent="0.25">
      <c r="F650" s="1165"/>
      <c r="G650" s="1165"/>
      <c r="H650" s="1165"/>
      <c r="I650" s="1165"/>
      <c r="J650" s="1165"/>
      <c r="K650" s="1165"/>
      <c r="L650" s="1165"/>
      <c r="M650" s="1165"/>
      <c r="N650" s="1165"/>
      <c r="O650" s="1165"/>
      <c r="P650" s="1165"/>
      <c r="Q650" s="1165"/>
      <c r="R650" s="1165"/>
      <c r="S650" s="1165"/>
      <c r="T650" s="1165"/>
      <c r="U650" s="1165"/>
    </row>
    <row r="651" spans="6:21" x14ac:dyDescent="0.25">
      <c r="F651" s="1165"/>
      <c r="G651" s="1165"/>
      <c r="H651" s="1165"/>
      <c r="I651" s="1165"/>
      <c r="J651" s="1165"/>
      <c r="K651" s="1165"/>
      <c r="L651" s="1165"/>
      <c r="M651" s="1165"/>
      <c r="N651" s="1165"/>
      <c r="O651" s="1165"/>
      <c r="P651" s="1165"/>
      <c r="Q651" s="1165"/>
      <c r="R651" s="1165"/>
      <c r="S651" s="1165"/>
      <c r="T651" s="1165"/>
      <c r="U651" s="1165"/>
    </row>
    <row r="652" spans="6:21" x14ac:dyDescent="0.25">
      <c r="F652" s="1165"/>
      <c r="G652" s="1165"/>
      <c r="H652" s="1165"/>
      <c r="I652" s="1165"/>
      <c r="J652" s="1165"/>
      <c r="K652" s="1165"/>
      <c r="L652" s="1165"/>
      <c r="M652" s="1165"/>
      <c r="N652" s="1165"/>
      <c r="O652" s="1165"/>
      <c r="P652" s="1165"/>
      <c r="Q652" s="1165"/>
      <c r="R652" s="1165"/>
      <c r="S652" s="1165"/>
      <c r="T652" s="1165"/>
      <c r="U652" s="1165"/>
    </row>
    <row r="653" spans="6:21" x14ac:dyDescent="0.25">
      <c r="F653" s="1165"/>
      <c r="G653" s="1165"/>
      <c r="H653" s="1165"/>
      <c r="I653" s="1165"/>
      <c r="J653" s="1165"/>
      <c r="K653" s="1165"/>
      <c r="L653" s="1165"/>
      <c r="M653" s="1165"/>
      <c r="N653" s="1165"/>
      <c r="O653" s="1165"/>
      <c r="P653" s="1165"/>
      <c r="Q653" s="1165"/>
      <c r="R653" s="1165"/>
      <c r="S653" s="1165"/>
      <c r="T653" s="1165"/>
      <c r="U653" s="1165"/>
    </row>
    <row r="654" spans="6:21" x14ac:dyDescent="0.25">
      <c r="F654" s="1165"/>
      <c r="G654" s="1165"/>
      <c r="H654" s="1165"/>
      <c r="I654" s="1165"/>
      <c r="J654" s="1165"/>
      <c r="K654" s="1165"/>
      <c r="L654" s="1165"/>
      <c r="M654" s="1165"/>
      <c r="N654" s="1165"/>
      <c r="O654" s="1165"/>
      <c r="P654" s="1165"/>
      <c r="Q654" s="1165"/>
      <c r="R654" s="1165"/>
      <c r="S654" s="1165"/>
      <c r="T654" s="1165"/>
      <c r="U654" s="1165"/>
    </row>
    <row r="655" spans="6:21" x14ac:dyDescent="0.25">
      <c r="F655" s="1165"/>
      <c r="G655" s="1165"/>
      <c r="H655" s="1165"/>
      <c r="I655" s="1165"/>
      <c r="J655" s="1165"/>
      <c r="K655" s="1165"/>
      <c r="L655" s="1165"/>
      <c r="M655" s="1165"/>
      <c r="N655" s="1165"/>
      <c r="O655" s="1165"/>
      <c r="P655" s="1165"/>
      <c r="Q655" s="1165"/>
      <c r="R655" s="1165"/>
      <c r="S655" s="1165"/>
      <c r="T655" s="1165"/>
      <c r="U655" s="1165"/>
    </row>
    <row r="656" spans="6:21" x14ac:dyDescent="0.25">
      <c r="F656" s="1165"/>
      <c r="G656" s="1165"/>
      <c r="H656" s="1165"/>
      <c r="I656" s="1165"/>
      <c r="J656" s="1165"/>
      <c r="K656" s="1165"/>
      <c r="L656" s="1165"/>
      <c r="M656" s="1165"/>
      <c r="N656" s="1165"/>
      <c r="O656" s="1165"/>
      <c r="P656" s="1165"/>
      <c r="Q656" s="1165"/>
      <c r="R656" s="1165"/>
      <c r="S656" s="1165"/>
      <c r="T656" s="1165"/>
      <c r="U656" s="1165"/>
    </row>
    <row r="657" spans="6:21" x14ac:dyDescent="0.25">
      <c r="F657" s="1165"/>
      <c r="G657" s="1165"/>
      <c r="H657" s="1165"/>
      <c r="I657" s="1165"/>
      <c r="J657" s="1165"/>
      <c r="K657" s="1165"/>
      <c r="L657" s="1165"/>
      <c r="M657" s="1165"/>
      <c r="N657" s="1165"/>
      <c r="O657" s="1165"/>
      <c r="P657" s="1165"/>
      <c r="Q657" s="1165"/>
      <c r="R657" s="1165"/>
      <c r="S657" s="1165"/>
      <c r="T657" s="1165"/>
      <c r="U657" s="1165"/>
    </row>
    <row r="658" spans="6:21" x14ac:dyDescent="0.25">
      <c r="F658" s="1165"/>
      <c r="G658" s="1165"/>
      <c r="H658" s="1165"/>
      <c r="I658" s="1165"/>
      <c r="J658" s="1165"/>
      <c r="K658" s="1165"/>
      <c r="L658" s="1165"/>
      <c r="M658" s="1165"/>
      <c r="N658" s="1165"/>
      <c r="O658" s="1165"/>
      <c r="P658" s="1165"/>
      <c r="Q658" s="1165"/>
      <c r="R658" s="1165"/>
      <c r="S658" s="1165"/>
      <c r="T658" s="1165"/>
      <c r="U658" s="1165"/>
    </row>
    <row r="659" spans="6:21" x14ac:dyDescent="0.25">
      <c r="F659" s="1165"/>
      <c r="G659" s="1165"/>
      <c r="H659" s="1165"/>
      <c r="I659" s="1165"/>
      <c r="J659" s="1165"/>
      <c r="K659" s="1165"/>
      <c r="L659" s="1165"/>
      <c r="M659" s="1165"/>
      <c r="N659" s="1165"/>
      <c r="O659" s="1165"/>
      <c r="P659" s="1165"/>
      <c r="Q659" s="1165"/>
      <c r="R659" s="1165"/>
      <c r="S659" s="1165"/>
      <c r="T659" s="1165"/>
      <c r="U659" s="1165"/>
    </row>
    <row r="660" spans="6:21" x14ac:dyDescent="0.25">
      <c r="F660" s="1165"/>
      <c r="G660" s="1165"/>
      <c r="H660" s="1165"/>
      <c r="I660" s="1165"/>
      <c r="J660" s="1165"/>
      <c r="K660" s="1165"/>
      <c r="L660" s="1165"/>
      <c r="M660" s="1165"/>
      <c r="N660" s="1165"/>
      <c r="O660" s="1165"/>
      <c r="P660" s="1165"/>
      <c r="Q660" s="1165"/>
      <c r="R660" s="1165"/>
      <c r="S660" s="1165"/>
      <c r="T660" s="1165"/>
      <c r="U660" s="1165"/>
    </row>
    <row r="661" spans="6:21" x14ac:dyDescent="0.25">
      <c r="F661" s="1165"/>
      <c r="G661" s="1165"/>
      <c r="H661" s="1165"/>
      <c r="I661" s="1165"/>
      <c r="J661" s="1165"/>
      <c r="K661" s="1165"/>
      <c r="L661" s="1165"/>
      <c r="M661" s="1165"/>
      <c r="N661" s="1165"/>
      <c r="O661" s="1165"/>
      <c r="P661" s="1165"/>
      <c r="Q661" s="1165"/>
      <c r="R661" s="1165"/>
      <c r="S661" s="1165"/>
      <c r="T661" s="1165"/>
      <c r="U661" s="1165"/>
    </row>
    <row r="662" spans="6:21" x14ac:dyDescent="0.25">
      <c r="F662" s="1165"/>
      <c r="G662" s="1165"/>
      <c r="H662" s="1165"/>
      <c r="I662" s="1165"/>
      <c r="J662" s="1165"/>
      <c r="K662" s="1165"/>
      <c r="L662" s="1165"/>
      <c r="M662" s="1165"/>
      <c r="N662" s="1165"/>
      <c r="O662" s="1165"/>
      <c r="P662" s="1165"/>
      <c r="Q662" s="1165"/>
      <c r="R662" s="1165"/>
      <c r="S662" s="1165"/>
      <c r="T662" s="1165"/>
      <c r="U662" s="1165"/>
    </row>
    <row r="663" spans="6:21" x14ac:dyDescent="0.25">
      <c r="F663" s="1165"/>
      <c r="G663" s="1165"/>
      <c r="H663" s="1165"/>
      <c r="I663" s="1165"/>
      <c r="J663" s="1165"/>
      <c r="K663" s="1165"/>
      <c r="L663" s="1165"/>
      <c r="M663" s="1165"/>
      <c r="N663" s="1165"/>
      <c r="O663" s="1165"/>
      <c r="P663" s="1165"/>
      <c r="Q663" s="1165"/>
      <c r="R663" s="1165"/>
      <c r="S663" s="1165"/>
      <c r="T663" s="1165"/>
      <c r="U663" s="1165"/>
    </row>
    <row r="664" spans="6:21" x14ac:dyDescent="0.25">
      <c r="F664" s="1165"/>
      <c r="G664" s="1165"/>
      <c r="H664" s="1165"/>
      <c r="I664" s="1165"/>
      <c r="J664" s="1165"/>
      <c r="K664" s="1165"/>
      <c r="L664" s="1165"/>
      <c r="M664" s="1165"/>
      <c r="N664" s="1165"/>
      <c r="O664" s="1165"/>
      <c r="P664" s="1165"/>
      <c r="Q664" s="1165"/>
      <c r="R664" s="1165"/>
      <c r="S664" s="1165"/>
      <c r="T664" s="1165"/>
      <c r="U664" s="1165"/>
    </row>
    <row r="665" spans="6:21" x14ac:dyDescent="0.25">
      <c r="F665" s="1165"/>
      <c r="G665" s="1165"/>
      <c r="H665" s="1165"/>
      <c r="I665" s="1165"/>
      <c r="J665" s="1165"/>
      <c r="K665" s="1165"/>
      <c r="L665" s="1165"/>
      <c r="M665" s="1165"/>
      <c r="N665" s="1165"/>
      <c r="O665" s="1165"/>
      <c r="P665" s="1165"/>
      <c r="Q665" s="1165"/>
      <c r="R665" s="1165"/>
      <c r="S665" s="1165"/>
      <c r="T665" s="1165"/>
      <c r="U665" s="1165"/>
    </row>
    <row r="666" spans="6:21" x14ac:dyDescent="0.25">
      <c r="F666" s="1165"/>
      <c r="G666" s="1165"/>
      <c r="H666" s="1165"/>
      <c r="I666" s="1165"/>
      <c r="J666" s="1165"/>
      <c r="K666" s="1165"/>
      <c r="L666" s="1165"/>
      <c r="M666" s="1165"/>
      <c r="N666" s="1165"/>
      <c r="O666" s="1165"/>
      <c r="P666" s="1165"/>
      <c r="Q666" s="1165"/>
      <c r="R666" s="1165"/>
      <c r="S666" s="1165"/>
      <c r="T666" s="1165"/>
      <c r="U666" s="1165"/>
    </row>
    <row r="667" spans="6:21" x14ac:dyDescent="0.25">
      <c r="F667" s="1165"/>
      <c r="G667" s="1165"/>
      <c r="H667" s="1165"/>
      <c r="I667" s="1165"/>
      <c r="J667" s="1165"/>
      <c r="K667" s="1165"/>
      <c r="L667" s="1165"/>
      <c r="M667" s="1165"/>
      <c r="N667" s="1165"/>
      <c r="O667" s="1165"/>
      <c r="P667" s="1165"/>
      <c r="Q667" s="1165"/>
      <c r="R667" s="1165"/>
      <c r="S667" s="1165"/>
      <c r="T667" s="1165"/>
      <c r="U667" s="1165"/>
    </row>
    <row r="668" spans="6:21" x14ac:dyDescent="0.25">
      <c r="F668" s="1165"/>
      <c r="G668" s="1165"/>
      <c r="H668" s="1165"/>
      <c r="I668" s="1165"/>
      <c r="J668" s="1165"/>
      <c r="K668" s="1165"/>
      <c r="L668" s="1165"/>
      <c r="M668" s="1165"/>
      <c r="N668" s="1165"/>
      <c r="O668" s="1165"/>
      <c r="P668" s="1165"/>
      <c r="Q668" s="1165"/>
      <c r="R668" s="1165"/>
      <c r="S668" s="1165"/>
      <c r="T668" s="1165"/>
      <c r="U668" s="1165"/>
    </row>
    <row r="669" spans="6:21" x14ac:dyDescent="0.25">
      <c r="F669" s="1165"/>
      <c r="G669" s="1165"/>
      <c r="H669" s="1165"/>
      <c r="I669" s="1165"/>
      <c r="J669" s="1165"/>
      <c r="K669" s="1165"/>
      <c r="L669" s="1165"/>
      <c r="M669" s="1165"/>
      <c r="N669" s="1165"/>
      <c r="O669" s="1165"/>
      <c r="P669" s="1165"/>
      <c r="Q669" s="1165"/>
      <c r="R669" s="1165"/>
      <c r="S669" s="1165"/>
      <c r="T669" s="1165"/>
      <c r="U669" s="1165"/>
    </row>
    <row r="670" spans="6:21" x14ac:dyDescent="0.25">
      <c r="F670" s="1165"/>
      <c r="G670" s="1165"/>
      <c r="H670" s="1165"/>
      <c r="I670" s="1165"/>
      <c r="J670" s="1165"/>
      <c r="K670" s="1165"/>
      <c r="L670" s="1165"/>
      <c r="M670" s="1165"/>
      <c r="N670" s="1165"/>
      <c r="O670" s="1165"/>
      <c r="P670" s="1165"/>
      <c r="Q670" s="1165"/>
      <c r="R670" s="1165"/>
      <c r="S670" s="1165"/>
      <c r="T670" s="1165"/>
      <c r="U670" s="1165"/>
    </row>
    <row r="671" spans="6:21" x14ac:dyDescent="0.25">
      <c r="F671" s="1165"/>
      <c r="G671" s="1165"/>
      <c r="H671" s="1165"/>
      <c r="I671" s="1165"/>
      <c r="J671" s="1165"/>
      <c r="K671" s="1165"/>
      <c r="L671" s="1165"/>
      <c r="M671" s="1165"/>
      <c r="N671" s="1165"/>
      <c r="O671" s="1165"/>
      <c r="P671" s="1165"/>
      <c r="Q671" s="1165"/>
      <c r="R671" s="1165"/>
      <c r="S671" s="1165"/>
      <c r="T671" s="1165"/>
      <c r="U671" s="1165"/>
    </row>
    <row r="672" spans="6:21" x14ac:dyDescent="0.25">
      <c r="F672" s="1165"/>
      <c r="G672" s="1165"/>
      <c r="H672" s="1165"/>
      <c r="I672" s="1165"/>
      <c r="J672" s="1165"/>
      <c r="K672" s="1165"/>
      <c r="L672" s="1165"/>
      <c r="M672" s="1165"/>
      <c r="N672" s="1165"/>
      <c r="O672" s="1165"/>
      <c r="P672" s="1165"/>
      <c r="Q672" s="1165"/>
      <c r="R672" s="1165"/>
      <c r="S672" s="1165"/>
      <c r="T672" s="1165"/>
      <c r="U672" s="1165"/>
    </row>
    <row r="673" spans="6:21" x14ac:dyDescent="0.25">
      <c r="F673" s="1165"/>
      <c r="G673" s="1165"/>
      <c r="H673" s="1165"/>
      <c r="I673" s="1165"/>
      <c r="J673" s="1165"/>
      <c r="K673" s="1165"/>
      <c r="L673" s="1165"/>
      <c r="M673" s="1165"/>
      <c r="N673" s="1165"/>
      <c r="O673" s="1165"/>
      <c r="P673" s="1165"/>
      <c r="Q673" s="1165"/>
      <c r="R673" s="1165"/>
      <c r="S673" s="1165"/>
      <c r="T673" s="1165"/>
      <c r="U673" s="1165"/>
    </row>
    <row r="674" spans="6:21" x14ac:dyDescent="0.25">
      <c r="F674" s="1165"/>
      <c r="G674" s="1165"/>
      <c r="H674" s="1165"/>
      <c r="I674" s="1165"/>
      <c r="J674" s="1165"/>
      <c r="K674" s="1165"/>
      <c r="L674" s="1165"/>
      <c r="M674" s="1165"/>
      <c r="N674" s="1165"/>
      <c r="O674" s="1165"/>
      <c r="P674" s="1165"/>
      <c r="Q674" s="1165"/>
      <c r="R674" s="1165"/>
      <c r="S674" s="1165"/>
      <c r="T674" s="1165"/>
      <c r="U674" s="1165"/>
    </row>
    <row r="675" spans="6:21" x14ac:dyDescent="0.25">
      <c r="F675" s="1165"/>
      <c r="G675" s="1165"/>
      <c r="H675" s="1165"/>
      <c r="I675" s="1165"/>
      <c r="J675" s="1165"/>
      <c r="K675" s="1165"/>
      <c r="L675" s="1165"/>
      <c r="M675" s="1165"/>
      <c r="N675" s="1165"/>
      <c r="O675" s="1165"/>
      <c r="P675" s="1165"/>
      <c r="Q675" s="1165"/>
      <c r="R675" s="1165"/>
      <c r="S675" s="1165"/>
      <c r="T675" s="1165"/>
      <c r="U675" s="1165"/>
    </row>
    <row r="676" spans="6:21" x14ac:dyDescent="0.25">
      <c r="F676" s="1165"/>
      <c r="G676" s="1165"/>
      <c r="H676" s="1165"/>
      <c r="I676" s="1165"/>
      <c r="J676" s="1165"/>
      <c r="K676" s="1165"/>
      <c r="L676" s="1165"/>
      <c r="M676" s="1165"/>
      <c r="N676" s="1165"/>
      <c r="O676" s="1165"/>
      <c r="P676" s="1165"/>
      <c r="Q676" s="1165"/>
      <c r="R676" s="1165"/>
      <c r="S676" s="1165"/>
      <c r="T676" s="1165"/>
      <c r="U676" s="1165"/>
    </row>
    <row r="677" spans="6:21" x14ac:dyDescent="0.25">
      <c r="F677" s="1165"/>
      <c r="G677" s="1165"/>
      <c r="H677" s="1165"/>
      <c r="I677" s="1165"/>
      <c r="J677" s="1165"/>
      <c r="K677" s="1165"/>
      <c r="L677" s="1165"/>
      <c r="M677" s="1165"/>
      <c r="N677" s="1165"/>
      <c r="O677" s="1165"/>
      <c r="P677" s="1165"/>
      <c r="Q677" s="1165"/>
      <c r="R677" s="1165"/>
      <c r="S677" s="1165"/>
      <c r="T677" s="1165"/>
      <c r="U677" s="1165"/>
    </row>
    <row r="678" spans="6:21" x14ac:dyDescent="0.25">
      <c r="F678" s="1165"/>
      <c r="G678" s="1165"/>
      <c r="H678" s="1165"/>
      <c r="I678" s="1165"/>
      <c r="J678" s="1165"/>
      <c r="K678" s="1165"/>
      <c r="L678" s="1165"/>
      <c r="M678" s="1165"/>
      <c r="N678" s="1165"/>
      <c r="O678" s="1165"/>
      <c r="P678" s="1165"/>
      <c r="Q678" s="1165"/>
      <c r="R678" s="1165"/>
      <c r="S678" s="1165"/>
      <c r="T678" s="1165"/>
      <c r="U678" s="1165"/>
    </row>
    <row r="679" spans="6:21" x14ac:dyDescent="0.25">
      <c r="F679" s="1165"/>
      <c r="G679" s="1165"/>
      <c r="H679" s="1165"/>
      <c r="I679" s="1165"/>
      <c r="J679" s="1165"/>
      <c r="K679" s="1165"/>
      <c r="L679" s="1165"/>
      <c r="M679" s="1165"/>
      <c r="N679" s="1165"/>
      <c r="O679" s="1165"/>
      <c r="P679" s="1165"/>
      <c r="Q679" s="1165"/>
      <c r="R679" s="1165"/>
      <c r="S679" s="1165"/>
      <c r="T679" s="1165"/>
      <c r="U679" s="1165"/>
    </row>
    <row r="680" spans="6:21" x14ac:dyDescent="0.25">
      <c r="F680" s="1165"/>
      <c r="G680" s="1165"/>
      <c r="H680" s="1165"/>
      <c r="I680" s="1165"/>
      <c r="J680" s="1165"/>
      <c r="K680" s="1165"/>
      <c r="L680" s="1165"/>
      <c r="M680" s="1165"/>
      <c r="N680" s="1165"/>
      <c r="O680" s="1165"/>
      <c r="P680" s="1165"/>
      <c r="Q680" s="1165"/>
      <c r="R680" s="1165"/>
      <c r="S680" s="1165"/>
      <c r="T680" s="1165"/>
      <c r="U680" s="1165"/>
    </row>
    <row r="681" spans="6:21" x14ac:dyDescent="0.25">
      <c r="F681" s="1165"/>
      <c r="G681" s="1165"/>
      <c r="H681" s="1165"/>
      <c r="I681" s="1165"/>
      <c r="J681" s="1165"/>
      <c r="K681" s="1165"/>
      <c r="L681" s="1165"/>
      <c r="M681" s="1165"/>
      <c r="N681" s="1165"/>
      <c r="O681" s="1165"/>
      <c r="P681" s="1165"/>
      <c r="Q681" s="1165"/>
      <c r="R681" s="1165"/>
      <c r="S681" s="1165"/>
      <c r="T681" s="1165"/>
      <c r="U681" s="1165"/>
    </row>
    <row r="682" spans="6:21" x14ac:dyDescent="0.25">
      <c r="F682" s="1165"/>
      <c r="G682" s="1165"/>
      <c r="H682" s="1165"/>
      <c r="I682" s="1165"/>
      <c r="J682" s="1165"/>
      <c r="K682" s="1165"/>
      <c r="L682" s="1165"/>
      <c r="M682" s="1165"/>
      <c r="N682" s="1165"/>
      <c r="O682" s="1165"/>
      <c r="P682" s="1165"/>
      <c r="Q682" s="1165"/>
      <c r="R682" s="1165"/>
      <c r="S682" s="1165"/>
      <c r="T682" s="1165"/>
      <c r="U682" s="1165"/>
    </row>
    <row r="683" spans="6:21" x14ac:dyDescent="0.25">
      <c r="F683" s="1165"/>
      <c r="G683" s="1165"/>
      <c r="H683" s="1165"/>
      <c r="I683" s="1165"/>
      <c r="J683" s="1165"/>
      <c r="K683" s="1165"/>
      <c r="L683" s="1165"/>
      <c r="M683" s="1165"/>
      <c r="N683" s="1165"/>
      <c r="O683" s="1165"/>
      <c r="P683" s="1165"/>
      <c r="Q683" s="1165"/>
      <c r="R683" s="1165"/>
      <c r="S683" s="1165"/>
      <c r="T683" s="1165"/>
      <c r="U683" s="1165"/>
    </row>
    <row r="684" spans="6:21" x14ac:dyDescent="0.25">
      <c r="F684" s="1165"/>
      <c r="G684" s="1165"/>
      <c r="H684" s="1165"/>
      <c r="I684" s="1165"/>
      <c r="J684" s="1165"/>
      <c r="K684" s="1165"/>
      <c r="L684" s="1165"/>
      <c r="M684" s="1165"/>
      <c r="N684" s="1165"/>
      <c r="O684" s="1165"/>
      <c r="P684" s="1165"/>
      <c r="Q684" s="1165"/>
      <c r="R684" s="1165"/>
      <c r="S684" s="1165"/>
      <c r="T684" s="1165"/>
      <c r="U684" s="1165"/>
    </row>
    <row r="685" spans="6:21" x14ac:dyDescent="0.25">
      <c r="F685" s="1165"/>
      <c r="G685" s="1165"/>
      <c r="H685" s="1165"/>
      <c r="I685" s="1165"/>
      <c r="J685" s="1165"/>
      <c r="K685" s="1165"/>
      <c r="L685" s="1165"/>
      <c r="M685" s="1165"/>
      <c r="N685" s="1165"/>
      <c r="O685" s="1165"/>
      <c r="P685" s="1165"/>
      <c r="Q685" s="1165"/>
      <c r="R685" s="1165"/>
      <c r="S685" s="1165"/>
      <c r="T685" s="1165"/>
      <c r="U685" s="1165"/>
    </row>
    <row r="686" spans="6:21" x14ac:dyDescent="0.25">
      <c r="F686" s="1165"/>
      <c r="G686" s="1165"/>
      <c r="H686" s="1165"/>
      <c r="I686" s="1165"/>
      <c r="J686" s="1165"/>
      <c r="K686" s="1165"/>
      <c r="L686" s="1165"/>
      <c r="M686" s="1165"/>
      <c r="N686" s="1165"/>
      <c r="O686" s="1165"/>
      <c r="P686" s="1165"/>
      <c r="Q686" s="1165"/>
      <c r="R686" s="1165"/>
      <c r="S686" s="1165"/>
      <c r="T686" s="1165"/>
      <c r="U686" s="1165"/>
    </row>
    <row r="687" spans="6:21" x14ac:dyDescent="0.25">
      <c r="F687" s="1165"/>
      <c r="G687" s="1165"/>
      <c r="H687" s="1165"/>
      <c r="I687" s="1165"/>
      <c r="J687" s="1165"/>
      <c r="K687" s="1165"/>
      <c r="L687" s="1165"/>
      <c r="M687" s="1165"/>
      <c r="N687" s="1165"/>
      <c r="O687" s="1165"/>
      <c r="P687" s="1165"/>
      <c r="Q687" s="1165"/>
      <c r="R687" s="1165"/>
      <c r="S687" s="1165"/>
      <c r="T687" s="1165"/>
      <c r="U687" s="1165"/>
    </row>
    <row r="688" spans="6:21" x14ac:dyDescent="0.25">
      <c r="F688" s="1165"/>
      <c r="G688" s="1165"/>
      <c r="H688" s="1165"/>
      <c r="I688" s="1165"/>
      <c r="J688" s="1165"/>
      <c r="K688" s="1165"/>
      <c r="L688" s="1165"/>
      <c r="M688" s="1165"/>
      <c r="N688" s="1165"/>
      <c r="O688" s="1165"/>
      <c r="P688" s="1165"/>
      <c r="Q688" s="1165"/>
      <c r="R688" s="1165"/>
      <c r="S688" s="1165"/>
      <c r="T688" s="1165"/>
      <c r="U688" s="1165"/>
    </row>
    <row r="689" spans="6:21" x14ac:dyDescent="0.25">
      <c r="F689" s="1165"/>
      <c r="G689" s="1165"/>
      <c r="H689" s="1165"/>
      <c r="I689" s="1165"/>
      <c r="J689" s="1165"/>
      <c r="K689" s="1165"/>
      <c r="L689" s="1165"/>
      <c r="M689" s="1165"/>
      <c r="N689" s="1165"/>
      <c r="O689" s="1165"/>
      <c r="P689" s="1165"/>
      <c r="Q689" s="1165"/>
      <c r="R689" s="1165"/>
      <c r="S689" s="1165"/>
      <c r="T689" s="1165"/>
      <c r="U689" s="1165"/>
    </row>
    <row r="690" spans="6:21" x14ac:dyDescent="0.25">
      <c r="F690" s="1165"/>
      <c r="G690" s="1165"/>
      <c r="H690" s="1165"/>
      <c r="I690" s="1165"/>
      <c r="J690" s="1165"/>
      <c r="K690" s="1165"/>
      <c r="L690" s="1165"/>
      <c r="M690" s="1165"/>
      <c r="N690" s="1165"/>
      <c r="O690" s="1165"/>
      <c r="P690" s="1165"/>
      <c r="Q690" s="1165"/>
      <c r="R690" s="1165"/>
      <c r="S690" s="1165"/>
      <c r="T690" s="1165"/>
      <c r="U690" s="1165"/>
    </row>
    <row r="691" spans="6:21" x14ac:dyDescent="0.25">
      <c r="F691" s="1165"/>
      <c r="G691" s="1165"/>
      <c r="H691" s="1165"/>
      <c r="I691" s="1165"/>
      <c r="J691" s="1165"/>
      <c r="K691" s="1165"/>
      <c r="L691" s="1165"/>
      <c r="M691" s="1165"/>
      <c r="N691" s="1165"/>
      <c r="O691" s="1165"/>
      <c r="P691" s="1165"/>
      <c r="Q691" s="1165"/>
      <c r="R691" s="1165"/>
      <c r="S691" s="1165"/>
      <c r="T691" s="1165"/>
      <c r="U691" s="1165"/>
    </row>
    <row r="692" spans="6:21" x14ac:dyDescent="0.25">
      <c r="F692" s="1165"/>
      <c r="G692" s="1165"/>
      <c r="H692" s="1165"/>
      <c r="I692" s="1165"/>
      <c r="J692" s="1165"/>
      <c r="K692" s="1165"/>
      <c r="L692" s="1165"/>
      <c r="M692" s="1165"/>
      <c r="N692" s="1165"/>
      <c r="O692" s="1165"/>
      <c r="P692" s="1165"/>
      <c r="Q692" s="1165"/>
      <c r="R692" s="1165"/>
      <c r="S692" s="1165"/>
      <c r="T692" s="1165"/>
      <c r="U692" s="1165"/>
    </row>
    <row r="693" spans="6:21" x14ac:dyDescent="0.25">
      <c r="F693" s="1165"/>
      <c r="G693" s="1165"/>
      <c r="H693" s="1165"/>
      <c r="I693" s="1165"/>
      <c r="J693" s="1165"/>
      <c r="K693" s="1165"/>
      <c r="L693" s="1165"/>
      <c r="M693" s="1165"/>
      <c r="N693" s="1165"/>
      <c r="O693" s="1165"/>
      <c r="P693" s="1165"/>
      <c r="Q693" s="1165"/>
      <c r="R693" s="1165"/>
      <c r="S693" s="1165"/>
      <c r="T693" s="1165"/>
      <c r="U693" s="1165"/>
    </row>
    <row r="694" spans="6:21" x14ac:dyDescent="0.25">
      <c r="F694" s="1165"/>
      <c r="G694" s="1165"/>
      <c r="H694" s="1165"/>
      <c r="I694" s="1165"/>
      <c r="J694" s="1165"/>
      <c r="K694" s="1165"/>
      <c r="L694" s="1165"/>
      <c r="M694" s="1165"/>
      <c r="N694" s="1165"/>
      <c r="O694" s="1165"/>
      <c r="P694" s="1165"/>
      <c r="Q694" s="1165"/>
      <c r="R694" s="1165"/>
      <c r="S694" s="1165"/>
      <c r="T694" s="1165"/>
      <c r="U694" s="1165"/>
    </row>
    <row r="695" spans="6:21" x14ac:dyDescent="0.25">
      <c r="F695" s="1165"/>
      <c r="G695" s="1165"/>
      <c r="H695" s="1165"/>
      <c r="I695" s="1165"/>
      <c r="J695" s="1165"/>
      <c r="K695" s="1165"/>
      <c r="L695" s="1165"/>
      <c r="M695" s="1165"/>
      <c r="N695" s="1165"/>
      <c r="O695" s="1165"/>
      <c r="P695" s="1165"/>
      <c r="Q695" s="1165"/>
      <c r="R695" s="1165"/>
      <c r="S695" s="1165"/>
      <c r="T695" s="1165"/>
      <c r="U695" s="1165"/>
    </row>
    <row r="696" spans="6:21" x14ac:dyDescent="0.25">
      <c r="F696" s="1165"/>
      <c r="G696" s="1165"/>
      <c r="H696" s="1165"/>
      <c r="I696" s="1165"/>
      <c r="J696" s="1165"/>
      <c r="K696" s="1165"/>
      <c r="L696" s="1165"/>
      <c r="M696" s="1165"/>
      <c r="N696" s="1165"/>
      <c r="O696" s="1165"/>
      <c r="P696" s="1165"/>
      <c r="Q696" s="1165"/>
      <c r="R696" s="1165"/>
      <c r="S696" s="1165"/>
      <c r="T696" s="1165"/>
      <c r="U696" s="1165"/>
    </row>
    <row r="697" spans="6:21" x14ac:dyDescent="0.25">
      <c r="F697" s="1165"/>
      <c r="G697" s="1165"/>
      <c r="H697" s="1165"/>
      <c r="I697" s="1165"/>
      <c r="J697" s="1165"/>
      <c r="K697" s="1165"/>
      <c r="L697" s="1165"/>
      <c r="M697" s="1165"/>
      <c r="N697" s="1165"/>
      <c r="O697" s="1165"/>
      <c r="P697" s="1165"/>
      <c r="Q697" s="1165"/>
      <c r="R697" s="1165"/>
      <c r="S697" s="1165"/>
      <c r="T697" s="1165"/>
      <c r="U697" s="1165"/>
    </row>
    <row r="698" spans="6:21" x14ac:dyDescent="0.25">
      <c r="F698" s="1165"/>
      <c r="G698" s="1165"/>
      <c r="H698" s="1165"/>
      <c r="I698" s="1165"/>
      <c r="J698" s="1165"/>
      <c r="K698" s="1165"/>
      <c r="L698" s="1165"/>
      <c r="M698" s="1165"/>
      <c r="N698" s="1165"/>
      <c r="O698" s="1165"/>
      <c r="P698" s="1165"/>
      <c r="Q698" s="1165"/>
      <c r="R698" s="1165"/>
      <c r="S698" s="1165"/>
      <c r="T698" s="1165"/>
      <c r="U698" s="1165"/>
    </row>
    <row r="699" spans="6:21" x14ac:dyDescent="0.25">
      <c r="F699" s="1165"/>
      <c r="G699" s="1165"/>
      <c r="H699" s="1165"/>
      <c r="I699" s="1165"/>
      <c r="J699" s="1165"/>
      <c r="K699" s="1165"/>
      <c r="L699" s="1165"/>
      <c r="M699" s="1165"/>
      <c r="N699" s="1165"/>
      <c r="O699" s="1165"/>
      <c r="P699" s="1165"/>
      <c r="Q699" s="1165"/>
      <c r="R699" s="1165"/>
      <c r="S699" s="1165"/>
      <c r="T699" s="1165"/>
      <c r="U699" s="1165"/>
    </row>
    <row r="700" spans="6:21" x14ac:dyDescent="0.25">
      <c r="F700" s="1165"/>
      <c r="G700" s="1165"/>
      <c r="H700" s="1165"/>
      <c r="I700" s="1165"/>
      <c r="J700" s="1165"/>
      <c r="K700" s="1165"/>
      <c r="L700" s="1165"/>
      <c r="M700" s="1165"/>
      <c r="N700" s="1165"/>
      <c r="O700" s="1165"/>
      <c r="P700" s="1165"/>
      <c r="Q700" s="1165"/>
      <c r="R700" s="1165"/>
      <c r="S700" s="1165"/>
      <c r="T700" s="1165"/>
      <c r="U700" s="1165"/>
    </row>
    <row r="701" spans="6:21" x14ac:dyDescent="0.25">
      <c r="F701" s="1165"/>
      <c r="G701" s="1165"/>
      <c r="H701" s="1165"/>
      <c r="I701" s="1165"/>
      <c r="J701" s="1165"/>
      <c r="K701" s="1165"/>
      <c r="L701" s="1165"/>
      <c r="M701" s="1165"/>
      <c r="N701" s="1165"/>
      <c r="O701" s="1165"/>
      <c r="P701" s="1165"/>
      <c r="Q701" s="1165"/>
      <c r="R701" s="1165"/>
      <c r="S701" s="1165"/>
      <c r="T701" s="1165"/>
      <c r="U701" s="1165"/>
    </row>
    <row r="702" spans="6:21" x14ac:dyDescent="0.25">
      <c r="F702" s="1165"/>
      <c r="G702" s="1165"/>
      <c r="H702" s="1165"/>
      <c r="I702" s="1165"/>
      <c r="J702" s="1165"/>
      <c r="K702" s="1165"/>
      <c r="L702" s="1165"/>
      <c r="M702" s="1165"/>
      <c r="N702" s="1165"/>
      <c r="O702" s="1165"/>
      <c r="P702" s="1165"/>
      <c r="Q702" s="1165"/>
      <c r="R702" s="1165"/>
      <c r="S702" s="1165"/>
      <c r="T702" s="1165"/>
      <c r="U702" s="1165"/>
    </row>
    <row r="703" spans="6:21" x14ac:dyDescent="0.25">
      <c r="F703" s="1165"/>
      <c r="G703" s="1165"/>
      <c r="H703" s="1165"/>
      <c r="I703" s="1165"/>
      <c r="J703" s="1165"/>
      <c r="K703" s="1165"/>
      <c r="L703" s="1165"/>
      <c r="M703" s="1165"/>
      <c r="N703" s="1165"/>
      <c r="O703" s="1165"/>
      <c r="P703" s="1165"/>
      <c r="Q703" s="1165"/>
      <c r="R703" s="1165"/>
      <c r="S703" s="1165"/>
      <c r="T703" s="1165"/>
      <c r="U703" s="1165"/>
    </row>
    <row r="704" spans="6:21" x14ac:dyDescent="0.25">
      <c r="F704" s="1165"/>
      <c r="G704" s="1165"/>
      <c r="H704" s="1165"/>
      <c r="I704" s="1165"/>
      <c r="J704" s="1165"/>
      <c r="K704" s="1165"/>
      <c r="L704" s="1165"/>
      <c r="M704" s="1165"/>
      <c r="N704" s="1165"/>
      <c r="O704" s="1165"/>
      <c r="P704" s="1165"/>
      <c r="Q704" s="1165"/>
      <c r="R704" s="1165"/>
      <c r="S704" s="1165"/>
      <c r="T704" s="1165"/>
      <c r="U704" s="1165"/>
    </row>
    <row r="705" spans="6:21" x14ac:dyDescent="0.25">
      <c r="F705" s="1165"/>
      <c r="G705" s="1165"/>
      <c r="H705" s="1165"/>
      <c r="I705" s="1165"/>
      <c r="J705" s="1165"/>
      <c r="K705" s="1165"/>
      <c r="L705" s="1165"/>
      <c r="M705" s="1165"/>
      <c r="N705" s="1165"/>
      <c r="O705" s="1165"/>
      <c r="P705" s="1165"/>
      <c r="Q705" s="1165"/>
      <c r="R705" s="1165"/>
      <c r="S705" s="1165"/>
      <c r="T705" s="1165"/>
      <c r="U705" s="1165"/>
    </row>
    <row r="706" spans="6:21" x14ac:dyDescent="0.25">
      <c r="F706" s="1165"/>
      <c r="G706" s="1165"/>
      <c r="H706" s="1165"/>
      <c r="I706" s="1165"/>
      <c r="J706" s="1165"/>
      <c r="K706" s="1165"/>
      <c r="L706" s="1165"/>
      <c r="M706" s="1165"/>
      <c r="N706" s="1165"/>
      <c r="O706" s="1165"/>
      <c r="P706" s="1165"/>
      <c r="Q706" s="1165"/>
      <c r="R706" s="1165"/>
      <c r="S706" s="1165"/>
      <c r="T706" s="1165"/>
      <c r="U706" s="1165"/>
    </row>
    <row r="707" spans="6:21" x14ac:dyDescent="0.25">
      <c r="F707" s="1165"/>
      <c r="G707" s="1165"/>
      <c r="H707" s="1165"/>
      <c r="I707" s="1165"/>
      <c r="J707" s="1165"/>
      <c r="K707" s="1165"/>
      <c r="L707" s="1165"/>
      <c r="M707" s="1165"/>
      <c r="N707" s="1165"/>
      <c r="O707" s="1165"/>
      <c r="P707" s="1165"/>
      <c r="Q707" s="1165"/>
      <c r="R707" s="1165"/>
      <c r="S707" s="1165"/>
      <c r="T707" s="1165"/>
      <c r="U707" s="1165"/>
    </row>
    <row r="708" spans="6:21" x14ac:dyDescent="0.25">
      <c r="F708" s="1165"/>
      <c r="G708" s="1165"/>
      <c r="H708" s="1165"/>
      <c r="I708" s="1165"/>
      <c r="J708" s="1165"/>
      <c r="K708" s="1165"/>
      <c r="L708" s="1165"/>
      <c r="M708" s="1165"/>
      <c r="N708" s="1165"/>
      <c r="O708" s="1165"/>
      <c r="P708" s="1165"/>
      <c r="Q708" s="1165"/>
      <c r="R708" s="1165"/>
      <c r="S708" s="1165"/>
      <c r="T708" s="1165"/>
      <c r="U708" s="1165"/>
    </row>
    <row r="709" spans="6:21" x14ac:dyDescent="0.25">
      <c r="F709" s="1165"/>
      <c r="G709" s="1165"/>
      <c r="H709" s="1165"/>
      <c r="I709" s="1165"/>
      <c r="J709" s="1165"/>
      <c r="K709" s="1165"/>
      <c r="L709" s="1165"/>
      <c r="M709" s="1165"/>
      <c r="N709" s="1165"/>
      <c r="O709" s="1165"/>
      <c r="P709" s="1165"/>
      <c r="Q709" s="1165"/>
      <c r="R709" s="1165"/>
      <c r="S709" s="1165"/>
      <c r="T709" s="1165"/>
      <c r="U709" s="1165"/>
    </row>
    <row r="710" spans="6:21" x14ac:dyDescent="0.25">
      <c r="F710" s="1165"/>
      <c r="G710" s="1165"/>
      <c r="H710" s="1165"/>
      <c r="I710" s="1165"/>
      <c r="J710" s="1165"/>
      <c r="K710" s="1165"/>
      <c r="L710" s="1165"/>
      <c r="M710" s="1165"/>
      <c r="N710" s="1165"/>
      <c r="O710" s="1165"/>
      <c r="P710" s="1165"/>
      <c r="Q710" s="1165"/>
      <c r="R710" s="1165"/>
      <c r="S710" s="1165"/>
      <c r="T710" s="1165"/>
      <c r="U710" s="1165"/>
    </row>
    <row r="711" spans="6:21" x14ac:dyDescent="0.25">
      <c r="F711" s="1165"/>
      <c r="G711" s="1165"/>
      <c r="H711" s="1165"/>
      <c r="I711" s="1165"/>
      <c r="J711" s="1165"/>
      <c r="K711" s="1165"/>
      <c r="L711" s="1165"/>
      <c r="M711" s="1165"/>
      <c r="N711" s="1165"/>
      <c r="O711" s="1165"/>
      <c r="P711" s="1165"/>
      <c r="Q711" s="1165"/>
      <c r="R711" s="1165"/>
      <c r="S711" s="1165"/>
      <c r="T711" s="1165"/>
      <c r="U711" s="1165"/>
    </row>
    <row r="712" spans="6:21" x14ac:dyDescent="0.25">
      <c r="F712" s="1165"/>
      <c r="G712" s="1165"/>
      <c r="H712" s="1165"/>
      <c r="I712" s="1165"/>
      <c r="J712" s="1165"/>
      <c r="K712" s="1165"/>
      <c r="L712" s="1165"/>
      <c r="M712" s="1165"/>
      <c r="N712" s="1165"/>
      <c r="O712" s="1165"/>
      <c r="P712" s="1165"/>
      <c r="Q712" s="1165"/>
      <c r="R712" s="1165"/>
      <c r="S712" s="1165"/>
      <c r="T712" s="1165"/>
      <c r="U712" s="1165"/>
    </row>
    <row r="713" spans="6:21" x14ac:dyDescent="0.25">
      <c r="F713" s="1165"/>
      <c r="G713" s="1165"/>
      <c r="H713" s="1165"/>
      <c r="I713" s="1165"/>
      <c r="J713" s="1165"/>
      <c r="K713" s="1165"/>
      <c r="L713" s="1165"/>
      <c r="M713" s="1165"/>
      <c r="N713" s="1165"/>
      <c r="O713" s="1165"/>
      <c r="P713" s="1165"/>
      <c r="Q713" s="1165"/>
      <c r="R713" s="1165"/>
      <c r="S713" s="1165"/>
      <c r="T713" s="1165"/>
      <c r="U713" s="1165"/>
    </row>
    <row r="714" spans="6:21" x14ac:dyDescent="0.25">
      <c r="F714" s="1165"/>
      <c r="G714" s="1165"/>
      <c r="H714" s="1165"/>
      <c r="I714" s="1165"/>
      <c r="J714" s="1165"/>
      <c r="K714" s="1165"/>
      <c r="L714" s="1165"/>
      <c r="M714" s="1165"/>
      <c r="N714" s="1165"/>
      <c r="O714" s="1165"/>
      <c r="P714" s="1165"/>
      <c r="Q714" s="1165"/>
      <c r="R714" s="1165"/>
      <c r="S714" s="1165"/>
      <c r="T714" s="1165"/>
      <c r="U714" s="1165"/>
    </row>
    <row r="715" spans="6:21" x14ac:dyDescent="0.25">
      <c r="F715" s="1165"/>
      <c r="G715" s="1165"/>
      <c r="H715" s="1165"/>
      <c r="I715" s="1165"/>
      <c r="J715" s="1165"/>
      <c r="K715" s="1165"/>
      <c r="L715" s="1165"/>
      <c r="M715" s="1165"/>
      <c r="N715" s="1165"/>
      <c r="O715" s="1165"/>
      <c r="P715" s="1165"/>
      <c r="Q715" s="1165"/>
      <c r="R715" s="1165"/>
      <c r="S715" s="1165"/>
      <c r="T715" s="1165"/>
      <c r="U715" s="1165"/>
    </row>
    <row r="716" spans="6:21" x14ac:dyDescent="0.25">
      <c r="F716" s="1165"/>
      <c r="G716" s="1165"/>
      <c r="H716" s="1165"/>
      <c r="I716" s="1165"/>
      <c r="J716" s="1165"/>
      <c r="K716" s="1165"/>
      <c r="L716" s="1165"/>
      <c r="M716" s="1165"/>
      <c r="N716" s="1165"/>
      <c r="O716" s="1165"/>
      <c r="P716" s="1165"/>
      <c r="Q716" s="1165"/>
      <c r="R716" s="1165"/>
      <c r="S716" s="1165"/>
      <c r="T716" s="1165"/>
      <c r="U716" s="1165"/>
    </row>
    <row r="717" spans="6:21" x14ac:dyDescent="0.25">
      <c r="F717" s="1165"/>
      <c r="G717" s="1165"/>
      <c r="H717" s="1165"/>
      <c r="I717" s="1165"/>
      <c r="J717" s="1165"/>
      <c r="K717" s="1165"/>
      <c r="L717" s="1165"/>
      <c r="M717" s="1165"/>
      <c r="N717" s="1165"/>
      <c r="O717" s="1165"/>
      <c r="P717" s="1165"/>
      <c r="Q717" s="1165"/>
      <c r="R717" s="1165"/>
      <c r="S717" s="1165"/>
      <c r="T717" s="1165"/>
      <c r="U717" s="1165"/>
    </row>
    <row r="718" spans="6:21" x14ac:dyDescent="0.25">
      <c r="F718" s="1165"/>
      <c r="G718" s="1165"/>
      <c r="H718" s="1165"/>
      <c r="I718" s="1165"/>
      <c r="J718" s="1165"/>
      <c r="K718" s="1165"/>
      <c r="L718" s="1165"/>
      <c r="M718" s="1165"/>
      <c r="N718" s="1165"/>
      <c r="O718" s="1165"/>
      <c r="P718" s="1165"/>
      <c r="Q718" s="1165"/>
      <c r="R718" s="1165"/>
      <c r="S718" s="1165"/>
      <c r="T718" s="1165"/>
      <c r="U718" s="1165"/>
    </row>
    <row r="719" spans="6:21" x14ac:dyDescent="0.25">
      <c r="F719" s="1165"/>
      <c r="G719" s="1165"/>
      <c r="H719" s="1165"/>
      <c r="I719" s="1165"/>
      <c r="J719" s="1165"/>
      <c r="K719" s="1165"/>
      <c r="L719" s="1165"/>
      <c r="M719" s="1165"/>
      <c r="N719" s="1165"/>
      <c r="O719" s="1165"/>
      <c r="P719" s="1165"/>
      <c r="Q719" s="1165"/>
      <c r="R719" s="1165"/>
      <c r="S719" s="1165"/>
      <c r="T719" s="1165"/>
      <c r="U719" s="1165"/>
    </row>
    <row r="720" spans="6:21" x14ac:dyDescent="0.25">
      <c r="F720" s="1165"/>
      <c r="G720" s="1165"/>
      <c r="H720" s="1165"/>
      <c r="I720" s="1165"/>
      <c r="J720" s="1165"/>
      <c r="K720" s="1165"/>
      <c r="L720" s="1165"/>
      <c r="M720" s="1165"/>
      <c r="N720" s="1165"/>
      <c r="O720" s="1165"/>
      <c r="P720" s="1165"/>
      <c r="Q720" s="1165"/>
      <c r="R720" s="1165"/>
      <c r="S720" s="1165"/>
      <c r="T720" s="1165"/>
      <c r="U720" s="1165"/>
    </row>
    <row r="721" spans="6:21" x14ac:dyDescent="0.25">
      <c r="F721" s="1165"/>
      <c r="G721" s="1165"/>
      <c r="H721" s="1165"/>
      <c r="I721" s="1165"/>
      <c r="J721" s="1165"/>
      <c r="K721" s="1165"/>
      <c r="L721" s="1165"/>
      <c r="M721" s="1165"/>
      <c r="N721" s="1165"/>
      <c r="O721" s="1165"/>
      <c r="P721" s="1165"/>
      <c r="Q721" s="1165"/>
      <c r="R721" s="1165"/>
      <c r="S721" s="1165"/>
      <c r="T721" s="1165"/>
      <c r="U721" s="1165"/>
    </row>
    <row r="722" spans="6:21" x14ac:dyDescent="0.25">
      <c r="F722" s="1165"/>
      <c r="G722" s="1165"/>
      <c r="H722" s="1165"/>
      <c r="I722" s="1165"/>
      <c r="J722" s="1165"/>
      <c r="K722" s="1165"/>
      <c r="L722" s="1165"/>
      <c r="M722" s="1165"/>
      <c r="N722" s="1165"/>
      <c r="O722" s="1165"/>
      <c r="P722" s="1165"/>
      <c r="Q722" s="1165"/>
      <c r="R722" s="1165"/>
      <c r="S722" s="1165"/>
      <c r="T722" s="1165"/>
      <c r="U722" s="1165"/>
    </row>
    <row r="723" spans="6:21" x14ac:dyDescent="0.25">
      <c r="F723" s="1165"/>
      <c r="G723" s="1165"/>
      <c r="H723" s="1165"/>
      <c r="I723" s="1165"/>
      <c r="J723" s="1165"/>
      <c r="K723" s="1165"/>
      <c r="L723" s="1165"/>
      <c r="M723" s="1165"/>
      <c r="N723" s="1165"/>
      <c r="O723" s="1165"/>
      <c r="P723" s="1165"/>
      <c r="Q723" s="1165"/>
      <c r="R723" s="1165"/>
      <c r="S723" s="1165"/>
      <c r="T723" s="1165"/>
      <c r="U723" s="1165"/>
    </row>
    <row r="724" spans="6:21" x14ac:dyDescent="0.25">
      <c r="F724" s="1165"/>
      <c r="G724" s="1165"/>
      <c r="H724" s="1165"/>
      <c r="I724" s="1165"/>
      <c r="J724" s="1165"/>
      <c r="K724" s="1165"/>
      <c r="L724" s="1165"/>
      <c r="M724" s="1165"/>
      <c r="N724" s="1165"/>
      <c r="O724" s="1165"/>
      <c r="P724" s="1165"/>
      <c r="Q724" s="1165"/>
      <c r="R724" s="1165"/>
      <c r="S724" s="1165"/>
      <c r="T724" s="1165"/>
      <c r="U724" s="1165"/>
    </row>
    <row r="725" spans="6:21" x14ac:dyDescent="0.25">
      <c r="F725" s="1165"/>
      <c r="G725" s="1165"/>
      <c r="H725" s="1165"/>
      <c r="I725" s="1165"/>
      <c r="J725" s="1165"/>
      <c r="K725" s="1165"/>
      <c r="L725" s="1165"/>
      <c r="M725" s="1165"/>
      <c r="N725" s="1165"/>
      <c r="O725" s="1165"/>
      <c r="P725" s="1165"/>
      <c r="Q725" s="1165"/>
      <c r="R725" s="1165"/>
      <c r="S725" s="1165"/>
      <c r="T725" s="1165"/>
      <c r="U725" s="1165"/>
    </row>
    <row r="726" spans="6:21" x14ac:dyDescent="0.25">
      <c r="F726" s="1165"/>
      <c r="G726" s="1165"/>
      <c r="H726" s="1165"/>
      <c r="I726" s="1165"/>
      <c r="J726" s="1165"/>
      <c r="K726" s="1165"/>
      <c r="L726" s="1165"/>
      <c r="M726" s="1165"/>
      <c r="N726" s="1165"/>
      <c r="O726" s="1165"/>
      <c r="P726" s="1165"/>
      <c r="Q726" s="1165"/>
      <c r="R726" s="1165"/>
      <c r="S726" s="1165"/>
      <c r="T726" s="1165"/>
      <c r="U726" s="1165"/>
    </row>
    <row r="727" spans="6:21" x14ac:dyDescent="0.25">
      <c r="F727" s="1165"/>
      <c r="G727" s="1165"/>
      <c r="H727" s="1165"/>
      <c r="I727" s="1165"/>
      <c r="J727" s="1165"/>
      <c r="K727" s="1165"/>
      <c r="L727" s="1165"/>
      <c r="M727" s="1165"/>
      <c r="N727" s="1165"/>
      <c r="O727" s="1165"/>
      <c r="P727" s="1165"/>
      <c r="Q727" s="1165"/>
      <c r="R727" s="1165"/>
      <c r="S727" s="1165"/>
      <c r="T727" s="1165"/>
      <c r="U727" s="1165"/>
    </row>
    <row r="728" spans="6:21" x14ac:dyDescent="0.25">
      <c r="F728" s="1165"/>
      <c r="G728" s="1165"/>
      <c r="H728" s="1165"/>
      <c r="I728" s="1165"/>
      <c r="J728" s="1165"/>
      <c r="K728" s="1165"/>
      <c r="L728" s="1165"/>
      <c r="M728" s="1165"/>
      <c r="N728" s="1165"/>
      <c r="O728" s="1165"/>
      <c r="P728" s="1165"/>
      <c r="Q728" s="1165"/>
      <c r="R728" s="1165"/>
      <c r="S728" s="1165"/>
      <c r="T728" s="1165"/>
      <c r="U728" s="1165"/>
    </row>
    <row r="729" spans="6:21" x14ac:dyDescent="0.25">
      <c r="F729" s="1165"/>
      <c r="G729" s="1165"/>
      <c r="H729" s="1165"/>
      <c r="I729" s="1165"/>
      <c r="J729" s="1165"/>
      <c r="K729" s="1165"/>
      <c r="L729" s="1165"/>
      <c r="M729" s="1165"/>
      <c r="N729" s="1165"/>
      <c r="O729" s="1165"/>
      <c r="P729" s="1165"/>
      <c r="Q729" s="1165"/>
      <c r="R729" s="1165"/>
      <c r="S729" s="1165"/>
      <c r="T729" s="1165"/>
      <c r="U729" s="1165"/>
    </row>
    <row r="730" spans="6:21" x14ac:dyDescent="0.25">
      <c r="F730" s="1165"/>
      <c r="G730" s="1165"/>
      <c r="H730" s="1165"/>
      <c r="I730" s="1165"/>
      <c r="J730" s="1165"/>
      <c r="K730" s="1165"/>
      <c r="L730" s="1165"/>
      <c r="M730" s="1165"/>
      <c r="N730" s="1165"/>
      <c r="O730" s="1165"/>
      <c r="P730" s="1165"/>
      <c r="Q730" s="1165"/>
      <c r="R730" s="1165"/>
      <c r="S730" s="1165"/>
      <c r="T730" s="1165"/>
      <c r="U730" s="1165"/>
    </row>
    <row r="731" spans="6:21" x14ac:dyDescent="0.25">
      <c r="F731" s="1165"/>
      <c r="G731" s="1165"/>
      <c r="H731" s="1165"/>
      <c r="I731" s="1165"/>
      <c r="J731" s="1165"/>
      <c r="K731" s="1165"/>
      <c r="L731" s="1165"/>
      <c r="M731" s="1165"/>
      <c r="N731" s="1165"/>
      <c r="O731" s="1165"/>
      <c r="P731" s="1165"/>
      <c r="Q731" s="1165"/>
      <c r="R731" s="1165"/>
      <c r="S731" s="1165"/>
      <c r="T731" s="1165"/>
      <c r="U731" s="1165"/>
    </row>
    <row r="732" spans="6:21" x14ac:dyDescent="0.25">
      <c r="F732" s="1165"/>
      <c r="G732" s="1165"/>
      <c r="H732" s="1165"/>
      <c r="I732" s="1165"/>
      <c r="J732" s="1165"/>
      <c r="K732" s="1165"/>
      <c r="L732" s="1165"/>
      <c r="M732" s="1165"/>
      <c r="N732" s="1165"/>
      <c r="O732" s="1165"/>
      <c r="P732" s="1165"/>
      <c r="Q732" s="1165"/>
      <c r="R732" s="1165"/>
      <c r="S732" s="1165"/>
      <c r="T732" s="1165"/>
      <c r="U732" s="1165"/>
    </row>
    <row r="733" spans="6:21" x14ac:dyDescent="0.25">
      <c r="F733" s="1165"/>
      <c r="G733" s="1165"/>
      <c r="H733" s="1165"/>
      <c r="I733" s="1165"/>
      <c r="J733" s="1165"/>
      <c r="K733" s="1165"/>
      <c r="L733" s="1165"/>
      <c r="M733" s="1165"/>
      <c r="N733" s="1165"/>
      <c r="O733" s="1165"/>
      <c r="P733" s="1165"/>
      <c r="Q733" s="1165"/>
      <c r="R733" s="1165"/>
      <c r="S733" s="1165"/>
      <c r="T733" s="1165"/>
      <c r="U733" s="1165"/>
    </row>
    <row r="734" spans="6:21" x14ac:dyDescent="0.25">
      <c r="F734" s="1165"/>
      <c r="G734" s="1165"/>
      <c r="H734" s="1165"/>
      <c r="I734" s="1165"/>
      <c r="J734" s="1165"/>
      <c r="K734" s="1165"/>
      <c r="L734" s="1165"/>
      <c r="M734" s="1165"/>
      <c r="N734" s="1165"/>
      <c r="O734" s="1165"/>
      <c r="P734" s="1165"/>
      <c r="Q734" s="1165"/>
      <c r="R734" s="1165"/>
      <c r="S734" s="1165"/>
      <c r="T734" s="1165"/>
      <c r="U734" s="1165"/>
    </row>
    <row r="735" spans="6:21" x14ac:dyDescent="0.25">
      <c r="F735" s="1165"/>
      <c r="G735" s="1165"/>
      <c r="H735" s="1165"/>
      <c r="I735" s="1165"/>
      <c r="J735" s="1165"/>
      <c r="K735" s="1165"/>
      <c r="L735" s="1165"/>
      <c r="M735" s="1165"/>
      <c r="N735" s="1165"/>
      <c r="O735" s="1165"/>
      <c r="P735" s="1165"/>
      <c r="Q735" s="1165"/>
      <c r="R735" s="1165"/>
      <c r="S735" s="1165"/>
      <c r="T735" s="1165"/>
      <c r="U735" s="1165"/>
    </row>
    <row r="736" spans="6:21" x14ac:dyDescent="0.25">
      <c r="F736" s="1165"/>
      <c r="G736" s="1165"/>
      <c r="H736" s="1165"/>
      <c r="I736" s="1165"/>
      <c r="J736" s="1165"/>
      <c r="K736" s="1165"/>
      <c r="L736" s="1165"/>
      <c r="M736" s="1165"/>
      <c r="N736" s="1165"/>
      <c r="O736" s="1165"/>
      <c r="P736" s="1165"/>
      <c r="Q736" s="1165"/>
      <c r="R736" s="1165"/>
      <c r="S736" s="1165"/>
      <c r="T736" s="1165"/>
      <c r="U736" s="1165"/>
    </row>
    <row r="737" spans="6:21" x14ac:dyDescent="0.25">
      <c r="F737" s="1165"/>
      <c r="G737" s="1165"/>
      <c r="H737" s="1165"/>
      <c r="I737" s="1165"/>
      <c r="J737" s="1165"/>
      <c r="K737" s="1165"/>
      <c r="L737" s="1165"/>
      <c r="M737" s="1165"/>
      <c r="N737" s="1165"/>
      <c r="O737" s="1165"/>
      <c r="P737" s="1165"/>
      <c r="Q737" s="1165"/>
      <c r="R737" s="1165"/>
      <c r="S737" s="1165"/>
      <c r="T737" s="1165"/>
      <c r="U737" s="1165"/>
    </row>
    <row r="738" spans="6:21" x14ac:dyDescent="0.25">
      <c r="F738" s="1165"/>
      <c r="G738" s="1165"/>
      <c r="H738" s="1165"/>
      <c r="I738" s="1165"/>
      <c r="J738" s="1165"/>
      <c r="K738" s="1165"/>
      <c r="L738" s="1165"/>
      <c r="M738" s="1165"/>
      <c r="N738" s="1165"/>
      <c r="O738" s="1165"/>
      <c r="P738" s="1165"/>
      <c r="Q738" s="1165"/>
      <c r="R738" s="1165"/>
      <c r="S738" s="1165"/>
      <c r="T738" s="1165"/>
      <c r="U738" s="1165"/>
    </row>
    <row r="739" spans="6:21" x14ac:dyDescent="0.25">
      <c r="F739" s="1165"/>
      <c r="G739" s="1165"/>
      <c r="H739" s="1165"/>
      <c r="I739" s="1165"/>
      <c r="J739" s="1165"/>
      <c r="K739" s="1165"/>
      <c r="L739" s="1165"/>
      <c r="M739" s="1165"/>
      <c r="N739" s="1165"/>
      <c r="O739" s="1165"/>
      <c r="P739" s="1165"/>
      <c r="Q739" s="1165"/>
      <c r="R739" s="1165"/>
      <c r="S739" s="1165"/>
      <c r="T739" s="1165"/>
      <c r="U739" s="1165"/>
    </row>
    <row r="740" spans="6:21" x14ac:dyDescent="0.25">
      <c r="F740" s="1165"/>
      <c r="G740" s="1165"/>
      <c r="H740" s="1165"/>
      <c r="I740" s="1165"/>
      <c r="J740" s="1165"/>
      <c r="K740" s="1165"/>
      <c r="L740" s="1165"/>
      <c r="M740" s="1165"/>
      <c r="N740" s="1165"/>
      <c r="O740" s="1165"/>
      <c r="P740" s="1165"/>
      <c r="Q740" s="1165"/>
      <c r="R740" s="1165"/>
      <c r="S740" s="1165"/>
      <c r="T740" s="1165"/>
      <c r="U740" s="1165"/>
    </row>
    <row r="741" spans="6:21" x14ac:dyDescent="0.25">
      <c r="F741" s="1165"/>
      <c r="G741" s="1165"/>
      <c r="H741" s="1165"/>
      <c r="I741" s="1165"/>
      <c r="J741" s="1165"/>
      <c r="K741" s="1165"/>
      <c r="L741" s="1165"/>
      <c r="M741" s="1165"/>
      <c r="N741" s="1165"/>
      <c r="O741" s="1165"/>
      <c r="P741" s="1165"/>
      <c r="Q741" s="1165"/>
      <c r="R741" s="1165"/>
      <c r="S741" s="1165"/>
      <c r="T741" s="1165"/>
      <c r="U741" s="1165"/>
    </row>
    <row r="742" spans="6:21" x14ac:dyDescent="0.25">
      <c r="F742" s="1165"/>
      <c r="G742" s="1165"/>
      <c r="H742" s="1165"/>
      <c r="I742" s="1165"/>
      <c r="J742" s="1165"/>
      <c r="K742" s="1165"/>
      <c r="L742" s="1165"/>
      <c r="M742" s="1165"/>
      <c r="N742" s="1165"/>
      <c r="O742" s="1165"/>
      <c r="P742" s="1165"/>
      <c r="Q742" s="1165"/>
      <c r="R742" s="1165"/>
      <c r="S742" s="1165"/>
      <c r="T742" s="1165"/>
      <c r="U742" s="1165"/>
    </row>
    <row r="743" spans="6:21" x14ac:dyDescent="0.25">
      <c r="F743" s="1165"/>
      <c r="G743" s="1165"/>
      <c r="H743" s="1165"/>
      <c r="I743" s="1165"/>
      <c r="J743" s="1165"/>
      <c r="K743" s="1165"/>
      <c r="L743" s="1165"/>
      <c r="M743" s="1165"/>
      <c r="N743" s="1165"/>
      <c r="O743" s="1165"/>
      <c r="P743" s="1165"/>
      <c r="Q743" s="1165"/>
      <c r="R743" s="1165"/>
      <c r="S743" s="1165"/>
      <c r="T743" s="1165"/>
      <c r="U743" s="1165"/>
    </row>
    <row r="744" spans="6:21" x14ac:dyDescent="0.25">
      <c r="F744" s="1165"/>
      <c r="G744" s="1165"/>
      <c r="H744" s="1165"/>
      <c r="I744" s="1165"/>
      <c r="J744" s="1165"/>
      <c r="K744" s="1165"/>
      <c r="L744" s="1165"/>
      <c r="M744" s="1165"/>
      <c r="N744" s="1165"/>
      <c r="O744" s="1165"/>
      <c r="P744" s="1165"/>
      <c r="Q744" s="1165"/>
      <c r="R744" s="1165"/>
      <c r="S744" s="1165"/>
      <c r="T744" s="1165"/>
      <c r="U744" s="1165"/>
    </row>
    <row r="745" spans="6:21" x14ac:dyDescent="0.25">
      <c r="F745" s="1165"/>
      <c r="G745" s="1165"/>
      <c r="H745" s="1165"/>
      <c r="I745" s="1165"/>
      <c r="J745" s="1165"/>
      <c r="K745" s="1165"/>
      <c r="L745" s="1165"/>
      <c r="M745" s="1165"/>
      <c r="N745" s="1165"/>
      <c r="O745" s="1165"/>
      <c r="P745" s="1165"/>
      <c r="Q745" s="1165"/>
      <c r="R745" s="1165"/>
      <c r="S745" s="1165"/>
      <c r="T745" s="1165"/>
      <c r="U745" s="1165"/>
    </row>
    <row r="746" spans="6:21" x14ac:dyDescent="0.25">
      <c r="F746" s="1165"/>
      <c r="G746" s="1165"/>
      <c r="H746" s="1165"/>
      <c r="I746" s="1165"/>
      <c r="J746" s="1165"/>
      <c r="K746" s="1165"/>
      <c r="L746" s="1165"/>
      <c r="M746" s="1165"/>
      <c r="N746" s="1165"/>
      <c r="O746" s="1165"/>
      <c r="P746" s="1165"/>
      <c r="Q746" s="1165"/>
      <c r="R746" s="1165"/>
      <c r="S746" s="1165"/>
      <c r="T746" s="1165"/>
      <c r="U746" s="1165"/>
    </row>
    <row r="747" spans="6:21" x14ac:dyDescent="0.25">
      <c r="F747" s="1165"/>
      <c r="G747" s="1165"/>
      <c r="H747" s="1165"/>
      <c r="I747" s="1165"/>
      <c r="J747" s="1165"/>
      <c r="K747" s="1165"/>
      <c r="L747" s="1165"/>
      <c r="M747" s="1165"/>
      <c r="N747" s="1165"/>
      <c r="O747" s="1165"/>
      <c r="P747" s="1165"/>
      <c r="Q747" s="1165"/>
      <c r="R747" s="1165"/>
      <c r="S747" s="1165"/>
      <c r="T747" s="1165"/>
      <c r="U747" s="1165"/>
    </row>
    <row r="748" spans="6:21" x14ac:dyDescent="0.25">
      <c r="F748" s="1165"/>
      <c r="G748" s="1165"/>
      <c r="H748" s="1165"/>
      <c r="I748" s="1165"/>
      <c r="J748" s="1165"/>
      <c r="K748" s="1165"/>
      <c r="L748" s="1165"/>
      <c r="M748" s="1165"/>
      <c r="N748" s="1165"/>
      <c r="O748" s="1165"/>
      <c r="P748" s="1165"/>
      <c r="Q748" s="1165"/>
      <c r="R748" s="1165"/>
      <c r="S748" s="1165"/>
      <c r="T748" s="1165"/>
      <c r="U748" s="1165"/>
    </row>
    <row r="749" spans="6:21" x14ac:dyDescent="0.25">
      <c r="F749" s="1165"/>
      <c r="G749" s="1165"/>
      <c r="H749" s="1165"/>
      <c r="I749" s="1165"/>
      <c r="J749" s="1165"/>
      <c r="K749" s="1165"/>
      <c r="L749" s="1165"/>
      <c r="M749" s="1165"/>
      <c r="N749" s="1165"/>
      <c r="O749" s="1165"/>
      <c r="P749" s="1165"/>
      <c r="Q749" s="1165"/>
      <c r="R749" s="1165"/>
      <c r="S749" s="1165"/>
      <c r="T749" s="1165"/>
      <c r="U749" s="1165"/>
    </row>
    <row r="750" spans="6:21" x14ac:dyDescent="0.25">
      <c r="F750" s="1165"/>
      <c r="G750" s="1165"/>
      <c r="H750" s="1165"/>
      <c r="I750" s="1165"/>
      <c r="J750" s="1165"/>
      <c r="K750" s="1165"/>
      <c r="L750" s="1165"/>
      <c r="M750" s="1165"/>
      <c r="N750" s="1165"/>
      <c r="O750" s="1165"/>
      <c r="P750" s="1165"/>
      <c r="Q750" s="1165"/>
      <c r="R750" s="1165"/>
      <c r="S750" s="1165"/>
      <c r="T750" s="1165"/>
      <c r="U750" s="1165"/>
    </row>
    <row r="751" spans="6:21" x14ac:dyDescent="0.25">
      <c r="F751" s="1165"/>
      <c r="G751" s="1165"/>
      <c r="H751" s="1165"/>
      <c r="I751" s="1165"/>
      <c r="J751" s="1165"/>
      <c r="K751" s="1165"/>
      <c r="L751" s="1165"/>
      <c r="M751" s="1165"/>
      <c r="N751" s="1165"/>
      <c r="O751" s="1165"/>
      <c r="P751" s="1165"/>
      <c r="Q751" s="1165"/>
      <c r="R751" s="1165"/>
      <c r="S751" s="1165"/>
      <c r="T751" s="1165"/>
      <c r="U751" s="1165"/>
    </row>
    <row r="752" spans="6:21" x14ac:dyDescent="0.25">
      <c r="F752" s="1165"/>
      <c r="G752" s="1165"/>
      <c r="H752" s="1165"/>
      <c r="I752" s="1165"/>
      <c r="J752" s="1165"/>
      <c r="K752" s="1165"/>
      <c r="L752" s="1165"/>
      <c r="M752" s="1165"/>
      <c r="N752" s="1165"/>
      <c r="O752" s="1165"/>
      <c r="P752" s="1165"/>
      <c r="Q752" s="1165"/>
      <c r="R752" s="1165"/>
      <c r="S752" s="1165"/>
      <c r="T752" s="1165"/>
      <c r="U752" s="1165"/>
    </row>
    <row r="753" spans="6:21" x14ac:dyDescent="0.25">
      <c r="F753" s="1165"/>
      <c r="G753" s="1165"/>
      <c r="H753" s="1165"/>
      <c r="I753" s="1165"/>
      <c r="J753" s="1165"/>
      <c r="K753" s="1165"/>
      <c r="L753" s="1165"/>
      <c r="M753" s="1165"/>
      <c r="N753" s="1165"/>
      <c r="O753" s="1165"/>
      <c r="P753" s="1165"/>
      <c r="Q753" s="1165"/>
      <c r="R753" s="1165"/>
      <c r="S753" s="1165"/>
      <c r="T753" s="1165"/>
      <c r="U753" s="1165"/>
    </row>
    <row r="754" spans="6:21" x14ac:dyDescent="0.25">
      <c r="F754" s="1165"/>
      <c r="G754" s="1165"/>
      <c r="H754" s="1165"/>
      <c r="I754" s="1165"/>
      <c r="J754" s="1165"/>
      <c r="K754" s="1165"/>
      <c r="L754" s="1165"/>
      <c r="M754" s="1165"/>
      <c r="N754" s="1165"/>
      <c r="O754" s="1165"/>
      <c r="P754" s="1165"/>
      <c r="Q754" s="1165"/>
      <c r="R754" s="1165"/>
      <c r="S754" s="1165"/>
      <c r="T754" s="1165"/>
      <c r="U754" s="1165"/>
    </row>
    <row r="755" spans="6:21" x14ac:dyDescent="0.25">
      <c r="F755" s="1165"/>
      <c r="G755" s="1165"/>
      <c r="H755" s="1165"/>
      <c r="I755" s="1165"/>
      <c r="J755" s="1165"/>
      <c r="K755" s="1165"/>
      <c r="L755" s="1165"/>
      <c r="M755" s="1165"/>
      <c r="N755" s="1165"/>
      <c r="O755" s="1165"/>
      <c r="P755" s="1165"/>
      <c r="Q755" s="1165"/>
      <c r="R755" s="1165"/>
      <c r="S755" s="1165"/>
      <c r="T755" s="1165"/>
      <c r="U755" s="1165"/>
    </row>
    <row r="756" spans="6:21" x14ac:dyDescent="0.25">
      <c r="F756" s="1165"/>
      <c r="G756" s="1165"/>
      <c r="H756" s="1165"/>
      <c r="I756" s="1165"/>
      <c r="J756" s="1165"/>
      <c r="K756" s="1165"/>
      <c r="L756" s="1165"/>
      <c r="M756" s="1165"/>
      <c r="N756" s="1165"/>
      <c r="O756" s="1165"/>
      <c r="P756" s="1165"/>
      <c r="Q756" s="1165"/>
      <c r="R756" s="1165"/>
      <c r="S756" s="1165"/>
      <c r="T756" s="1165"/>
      <c r="U756" s="1165"/>
    </row>
    <row r="757" spans="6:21" x14ac:dyDescent="0.25">
      <c r="F757" s="1165"/>
      <c r="G757" s="1165"/>
      <c r="H757" s="1165"/>
      <c r="I757" s="1165"/>
      <c r="J757" s="1165"/>
      <c r="K757" s="1165"/>
      <c r="L757" s="1165"/>
      <c r="M757" s="1165"/>
      <c r="N757" s="1165"/>
      <c r="O757" s="1165"/>
      <c r="P757" s="1165"/>
      <c r="Q757" s="1165"/>
      <c r="R757" s="1165"/>
      <c r="S757" s="1165"/>
      <c r="T757" s="1165"/>
      <c r="U757" s="1165"/>
    </row>
    <row r="758" spans="6:21" x14ac:dyDescent="0.25">
      <c r="F758" s="1165"/>
      <c r="G758" s="1165"/>
      <c r="H758" s="1165"/>
      <c r="I758" s="1165"/>
      <c r="J758" s="1165"/>
      <c r="K758" s="1165"/>
      <c r="L758" s="1165"/>
      <c r="M758" s="1165"/>
      <c r="N758" s="1165"/>
      <c r="O758" s="1165"/>
      <c r="P758" s="1165"/>
      <c r="Q758" s="1165"/>
      <c r="R758" s="1165"/>
      <c r="S758" s="1165"/>
      <c r="T758" s="1165"/>
      <c r="U758" s="1165"/>
    </row>
    <row r="759" spans="6:21" x14ac:dyDescent="0.25">
      <c r="F759" s="1165"/>
      <c r="G759" s="1165"/>
      <c r="H759" s="1165"/>
      <c r="I759" s="1165"/>
      <c r="J759" s="1165"/>
      <c r="K759" s="1165"/>
      <c r="L759" s="1165"/>
      <c r="M759" s="1165"/>
      <c r="N759" s="1165"/>
      <c r="O759" s="1165"/>
      <c r="P759" s="1165"/>
      <c r="Q759" s="1165"/>
      <c r="R759" s="1165"/>
      <c r="S759" s="1165"/>
      <c r="T759" s="1165"/>
      <c r="U759" s="1165"/>
    </row>
    <row r="760" spans="6:21" x14ac:dyDescent="0.25">
      <c r="F760" s="1165"/>
      <c r="G760" s="1165"/>
      <c r="H760" s="1165"/>
      <c r="I760" s="1165"/>
      <c r="J760" s="1165"/>
      <c r="K760" s="1165"/>
      <c r="L760" s="1165"/>
      <c r="M760" s="1165"/>
      <c r="N760" s="1165"/>
      <c r="O760" s="1165"/>
      <c r="P760" s="1165"/>
      <c r="Q760" s="1165"/>
      <c r="R760" s="1165"/>
      <c r="S760" s="1165"/>
      <c r="T760" s="1165"/>
      <c r="U760" s="1165"/>
    </row>
    <row r="761" spans="6:21" x14ac:dyDescent="0.25">
      <c r="F761" s="1165"/>
      <c r="G761" s="1165"/>
      <c r="H761" s="1165"/>
      <c r="I761" s="1165"/>
      <c r="J761" s="1165"/>
      <c r="K761" s="1165"/>
      <c r="L761" s="1165"/>
      <c r="M761" s="1165"/>
      <c r="N761" s="1165"/>
      <c r="O761" s="1165"/>
      <c r="P761" s="1165"/>
      <c r="Q761" s="1165"/>
      <c r="R761" s="1165"/>
      <c r="S761" s="1165"/>
      <c r="T761" s="1165"/>
      <c r="U761" s="1165"/>
    </row>
    <row r="762" spans="6:21" x14ac:dyDescent="0.25">
      <c r="F762" s="1165"/>
      <c r="G762" s="1165"/>
      <c r="H762" s="1165"/>
      <c r="I762" s="1165"/>
      <c r="J762" s="1165"/>
      <c r="K762" s="1165"/>
      <c r="L762" s="1165"/>
      <c r="M762" s="1165"/>
      <c r="N762" s="1165"/>
      <c r="O762" s="1165"/>
      <c r="P762" s="1165"/>
      <c r="Q762" s="1165"/>
      <c r="R762" s="1165"/>
      <c r="S762" s="1165"/>
      <c r="T762" s="1165"/>
      <c r="U762" s="1165"/>
    </row>
    <row r="763" spans="6:21" x14ac:dyDescent="0.25">
      <c r="F763" s="1165"/>
      <c r="G763" s="1165"/>
      <c r="H763" s="1165"/>
      <c r="I763" s="1165"/>
      <c r="J763" s="1165"/>
      <c r="K763" s="1165"/>
      <c r="L763" s="1165"/>
      <c r="M763" s="1165"/>
      <c r="N763" s="1165"/>
      <c r="O763" s="1165"/>
      <c r="P763" s="1165"/>
      <c r="Q763" s="1165"/>
      <c r="R763" s="1165"/>
      <c r="S763" s="1165"/>
      <c r="T763" s="1165"/>
      <c r="U763" s="1165"/>
    </row>
    <row r="764" spans="6:21" x14ac:dyDescent="0.25">
      <c r="F764" s="1165"/>
      <c r="G764" s="1165"/>
      <c r="H764" s="1165"/>
      <c r="I764" s="1165"/>
      <c r="J764" s="1165"/>
      <c r="K764" s="1165"/>
      <c r="L764" s="1165"/>
      <c r="M764" s="1165"/>
      <c r="N764" s="1165"/>
      <c r="O764" s="1165"/>
      <c r="P764" s="1165"/>
      <c r="Q764" s="1165"/>
      <c r="R764" s="1165"/>
      <c r="S764" s="1165"/>
      <c r="T764" s="1165"/>
      <c r="U764" s="1165"/>
    </row>
    <row r="765" spans="6:21" x14ac:dyDescent="0.25">
      <c r="F765" s="1165"/>
      <c r="G765" s="1165"/>
      <c r="H765" s="1165"/>
      <c r="I765" s="1165"/>
      <c r="J765" s="1165"/>
      <c r="K765" s="1165"/>
      <c r="L765" s="1165"/>
      <c r="M765" s="1165"/>
      <c r="N765" s="1165"/>
      <c r="O765" s="1165"/>
      <c r="P765" s="1165"/>
      <c r="Q765" s="1165"/>
      <c r="R765" s="1165"/>
      <c r="S765" s="1165"/>
      <c r="T765" s="1165"/>
      <c r="U765" s="1165"/>
    </row>
    <row r="766" spans="6:21" x14ac:dyDescent="0.25">
      <c r="F766" s="1165"/>
      <c r="G766" s="1165"/>
      <c r="H766" s="1165"/>
      <c r="I766" s="1165"/>
      <c r="J766" s="1165"/>
      <c r="K766" s="1165"/>
      <c r="L766" s="1165"/>
      <c r="M766" s="1165"/>
      <c r="N766" s="1165"/>
      <c r="O766" s="1165"/>
      <c r="P766" s="1165"/>
      <c r="Q766" s="1165"/>
      <c r="R766" s="1165"/>
      <c r="S766" s="1165"/>
      <c r="T766" s="1165"/>
      <c r="U766" s="1165"/>
    </row>
    <row r="767" spans="6:21" x14ac:dyDescent="0.25">
      <c r="F767" s="1165"/>
      <c r="G767" s="1165"/>
      <c r="H767" s="1165"/>
      <c r="I767" s="1165"/>
      <c r="J767" s="1165"/>
      <c r="K767" s="1165"/>
      <c r="L767" s="1165"/>
      <c r="M767" s="1165"/>
      <c r="N767" s="1165"/>
      <c r="O767" s="1165"/>
      <c r="P767" s="1165"/>
      <c r="Q767" s="1165"/>
      <c r="R767" s="1165"/>
      <c r="S767" s="1165"/>
      <c r="T767" s="1165"/>
      <c r="U767" s="1165"/>
    </row>
    <row r="768" spans="6:21" x14ac:dyDescent="0.25">
      <c r="F768" s="1165"/>
      <c r="G768" s="1165"/>
      <c r="H768" s="1165"/>
      <c r="I768" s="1165"/>
      <c r="J768" s="1165"/>
      <c r="K768" s="1165"/>
      <c r="L768" s="1165"/>
      <c r="M768" s="1165"/>
      <c r="N768" s="1165"/>
      <c r="O768" s="1165"/>
      <c r="P768" s="1165"/>
      <c r="Q768" s="1165"/>
      <c r="R768" s="1165"/>
      <c r="S768" s="1165"/>
      <c r="T768" s="1165"/>
      <c r="U768" s="1165"/>
    </row>
    <row r="769" spans="6:21" x14ac:dyDescent="0.25">
      <c r="F769" s="1165"/>
      <c r="G769" s="1165"/>
      <c r="H769" s="1165"/>
      <c r="I769" s="1165"/>
      <c r="J769" s="1165"/>
      <c r="K769" s="1165"/>
      <c r="L769" s="1165"/>
      <c r="M769" s="1165"/>
      <c r="N769" s="1165"/>
      <c r="O769" s="1165"/>
      <c r="P769" s="1165"/>
      <c r="Q769" s="1165"/>
      <c r="R769" s="1165"/>
      <c r="S769" s="1165"/>
      <c r="T769" s="1165"/>
      <c r="U769" s="1165"/>
    </row>
    <row r="770" spans="6:21" x14ac:dyDescent="0.25">
      <c r="F770" s="1165"/>
      <c r="G770" s="1165"/>
      <c r="H770" s="1165"/>
      <c r="I770" s="1165"/>
      <c r="J770" s="1165"/>
      <c r="K770" s="1165"/>
      <c r="L770" s="1165"/>
      <c r="M770" s="1165"/>
      <c r="N770" s="1165"/>
      <c r="O770" s="1165"/>
      <c r="P770" s="1165"/>
      <c r="Q770" s="1165"/>
      <c r="R770" s="1165"/>
      <c r="S770" s="1165"/>
      <c r="T770" s="1165"/>
      <c r="U770" s="1165"/>
    </row>
    <row r="771" spans="6:21" x14ac:dyDescent="0.25">
      <c r="F771" s="1165"/>
      <c r="G771" s="1165"/>
      <c r="H771" s="1165"/>
      <c r="I771" s="1165"/>
      <c r="J771" s="1165"/>
      <c r="K771" s="1165"/>
      <c r="L771" s="1165"/>
      <c r="M771" s="1165"/>
      <c r="N771" s="1165"/>
      <c r="O771" s="1165"/>
      <c r="P771" s="1165"/>
      <c r="Q771" s="1165"/>
      <c r="R771" s="1165"/>
      <c r="S771" s="1165"/>
      <c r="T771" s="1165"/>
      <c r="U771" s="1165"/>
    </row>
    <row r="772" spans="6:21" x14ac:dyDescent="0.25">
      <c r="F772" s="1165"/>
      <c r="G772" s="1165"/>
      <c r="H772" s="1165"/>
      <c r="I772" s="1165"/>
      <c r="J772" s="1165"/>
      <c r="K772" s="1165"/>
      <c r="L772" s="1165"/>
      <c r="M772" s="1165"/>
      <c r="N772" s="1165"/>
      <c r="O772" s="1165"/>
      <c r="P772" s="1165"/>
      <c r="Q772" s="1165"/>
      <c r="R772" s="1165"/>
      <c r="S772" s="1165"/>
      <c r="T772" s="1165"/>
      <c r="U772" s="1165"/>
    </row>
    <row r="773" spans="6:21" x14ac:dyDescent="0.25">
      <c r="F773" s="1165"/>
      <c r="G773" s="1165"/>
      <c r="H773" s="1165"/>
      <c r="I773" s="1165"/>
      <c r="J773" s="1165"/>
      <c r="K773" s="1165"/>
      <c r="L773" s="1165"/>
      <c r="M773" s="1165"/>
      <c r="N773" s="1165"/>
      <c r="O773" s="1165"/>
      <c r="P773" s="1165"/>
      <c r="Q773" s="1165"/>
      <c r="R773" s="1165"/>
      <c r="S773" s="1165"/>
      <c r="T773" s="1165"/>
      <c r="U773" s="1165"/>
    </row>
    <row r="774" spans="6:21" x14ac:dyDescent="0.25">
      <c r="F774" s="1165"/>
      <c r="G774" s="1165"/>
      <c r="H774" s="1165"/>
      <c r="I774" s="1165"/>
      <c r="J774" s="1165"/>
      <c r="K774" s="1165"/>
      <c r="L774" s="1165"/>
      <c r="M774" s="1165"/>
      <c r="N774" s="1165"/>
      <c r="O774" s="1165"/>
      <c r="P774" s="1165"/>
      <c r="Q774" s="1165"/>
      <c r="R774" s="1165"/>
      <c r="S774" s="1165"/>
      <c r="T774" s="1165"/>
      <c r="U774" s="1165"/>
    </row>
    <row r="775" spans="6:21" x14ac:dyDescent="0.25">
      <c r="F775" s="1165"/>
      <c r="G775" s="1165"/>
      <c r="H775" s="1165"/>
      <c r="I775" s="1165"/>
      <c r="J775" s="1165"/>
      <c r="K775" s="1165"/>
      <c r="L775" s="1165"/>
      <c r="M775" s="1165"/>
      <c r="N775" s="1165"/>
      <c r="O775" s="1165"/>
      <c r="P775" s="1165"/>
      <c r="Q775" s="1165"/>
      <c r="R775" s="1165"/>
      <c r="S775" s="1165"/>
      <c r="T775" s="1165"/>
      <c r="U775" s="1165"/>
    </row>
    <row r="776" spans="6:21" x14ac:dyDescent="0.25">
      <c r="F776" s="1165"/>
      <c r="G776" s="1165"/>
      <c r="H776" s="1165"/>
      <c r="I776" s="1165"/>
      <c r="J776" s="1165"/>
      <c r="K776" s="1165"/>
      <c r="L776" s="1165"/>
      <c r="M776" s="1165"/>
      <c r="N776" s="1165"/>
      <c r="O776" s="1165"/>
      <c r="P776" s="1165"/>
      <c r="Q776" s="1165"/>
      <c r="R776" s="1165"/>
      <c r="S776" s="1165"/>
      <c r="T776" s="1165"/>
      <c r="U776" s="1165"/>
    </row>
    <row r="777" spans="6:21" x14ac:dyDescent="0.25">
      <c r="F777" s="1165"/>
      <c r="G777" s="1165"/>
      <c r="H777" s="1165"/>
      <c r="I777" s="1165"/>
      <c r="J777" s="1165"/>
      <c r="K777" s="1165"/>
      <c r="L777" s="1165"/>
      <c r="M777" s="1165"/>
      <c r="N777" s="1165"/>
      <c r="O777" s="1165"/>
      <c r="P777" s="1165"/>
      <c r="Q777" s="1165"/>
      <c r="R777" s="1165"/>
      <c r="S777" s="1165"/>
      <c r="T777" s="1165"/>
      <c r="U777" s="1165"/>
    </row>
    <row r="778" spans="6:21" x14ac:dyDescent="0.25">
      <c r="F778" s="1165"/>
      <c r="G778" s="1165"/>
      <c r="H778" s="1165"/>
      <c r="I778" s="1165"/>
      <c r="J778" s="1165"/>
      <c r="K778" s="1165"/>
      <c r="L778" s="1165"/>
      <c r="M778" s="1165"/>
      <c r="N778" s="1165"/>
      <c r="O778" s="1165"/>
      <c r="P778" s="1165"/>
      <c r="Q778" s="1165"/>
      <c r="R778" s="1165"/>
      <c r="S778" s="1165"/>
      <c r="T778" s="1165"/>
      <c r="U778" s="1165"/>
    </row>
    <row r="779" spans="6:21" x14ac:dyDescent="0.25">
      <c r="F779" s="1165"/>
      <c r="G779" s="1165"/>
      <c r="H779" s="1165"/>
      <c r="I779" s="1165"/>
      <c r="J779" s="1165"/>
      <c r="K779" s="1165"/>
      <c r="L779" s="1165"/>
      <c r="M779" s="1165"/>
      <c r="N779" s="1165"/>
      <c r="O779" s="1165"/>
      <c r="P779" s="1165"/>
      <c r="Q779" s="1165"/>
      <c r="R779" s="1165"/>
      <c r="S779" s="1165"/>
      <c r="T779" s="1165"/>
      <c r="U779" s="1165"/>
    </row>
    <row r="780" spans="6:21" x14ac:dyDescent="0.25">
      <c r="F780" s="1165"/>
      <c r="G780" s="1165"/>
      <c r="H780" s="1165"/>
      <c r="I780" s="1165"/>
      <c r="J780" s="1165"/>
      <c r="K780" s="1165"/>
      <c r="L780" s="1165"/>
      <c r="M780" s="1165"/>
      <c r="N780" s="1165"/>
      <c r="O780" s="1165"/>
      <c r="P780" s="1165"/>
      <c r="Q780" s="1165"/>
      <c r="R780" s="1165"/>
      <c r="S780" s="1165"/>
      <c r="T780" s="1165"/>
      <c r="U780" s="1165"/>
    </row>
    <row r="781" spans="6:21" x14ac:dyDescent="0.25">
      <c r="F781" s="1165"/>
      <c r="G781" s="1165"/>
      <c r="H781" s="1165"/>
      <c r="I781" s="1165"/>
      <c r="J781" s="1165"/>
      <c r="K781" s="1165"/>
      <c r="L781" s="1165"/>
      <c r="M781" s="1165"/>
      <c r="N781" s="1165"/>
      <c r="O781" s="1165"/>
      <c r="P781" s="1165"/>
      <c r="Q781" s="1165"/>
      <c r="R781" s="1165"/>
      <c r="S781" s="1165"/>
      <c r="T781" s="1165"/>
      <c r="U781" s="1165"/>
    </row>
    <row r="782" spans="6:21" x14ac:dyDescent="0.25">
      <c r="F782" s="1165"/>
      <c r="G782" s="1165"/>
      <c r="H782" s="1165"/>
      <c r="I782" s="1165"/>
      <c r="J782" s="1165"/>
      <c r="K782" s="1165"/>
      <c r="L782" s="1165"/>
      <c r="M782" s="1165"/>
      <c r="N782" s="1165"/>
      <c r="O782" s="1165"/>
      <c r="P782" s="1165"/>
      <c r="Q782" s="1165"/>
      <c r="R782" s="1165"/>
      <c r="S782" s="1165"/>
      <c r="T782" s="1165"/>
      <c r="U782" s="1165"/>
    </row>
    <row r="783" spans="6:21" x14ac:dyDescent="0.25">
      <c r="F783" s="1165"/>
      <c r="G783" s="1165"/>
      <c r="H783" s="1165"/>
      <c r="I783" s="1165"/>
      <c r="J783" s="1165"/>
      <c r="K783" s="1165"/>
      <c r="L783" s="1165"/>
      <c r="M783" s="1165"/>
      <c r="N783" s="1165"/>
      <c r="O783" s="1165"/>
      <c r="P783" s="1165"/>
      <c r="Q783" s="1165"/>
      <c r="R783" s="1165"/>
      <c r="S783" s="1165"/>
      <c r="T783" s="1165"/>
      <c r="U783" s="1165"/>
    </row>
    <row r="784" spans="6:21" x14ac:dyDescent="0.25">
      <c r="F784" s="1165"/>
      <c r="G784" s="1165"/>
      <c r="H784" s="1165"/>
      <c r="I784" s="1165"/>
      <c r="J784" s="1165"/>
      <c r="K784" s="1165"/>
      <c r="L784" s="1165"/>
      <c r="M784" s="1165"/>
      <c r="N784" s="1165"/>
      <c r="O784" s="1165"/>
      <c r="P784" s="1165"/>
      <c r="Q784" s="1165"/>
      <c r="R784" s="1165"/>
      <c r="S784" s="1165"/>
      <c r="T784" s="1165"/>
      <c r="U784" s="1165"/>
    </row>
    <row r="785" spans="6:21" x14ac:dyDescent="0.25">
      <c r="F785" s="1165"/>
      <c r="G785" s="1165"/>
      <c r="H785" s="1165"/>
      <c r="I785" s="1165"/>
      <c r="J785" s="1165"/>
      <c r="K785" s="1165"/>
      <c r="L785" s="1165"/>
      <c r="M785" s="1165"/>
      <c r="N785" s="1165"/>
      <c r="O785" s="1165"/>
      <c r="P785" s="1165"/>
      <c r="Q785" s="1165"/>
      <c r="R785" s="1165"/>
      <c r="S785" s="1165"/>
      <c r="T785" s="1165"/>
      <c r="U785" s="1165"/>
    </row>
    <row r="786" spans="6:21" x14ac:dyDescent="0.25">
      <c r="F786" s="1165"/>
      <c r="G786" s="1165"/>
      <c r="H786" s="1165"/>
      <c r="I786" s="1165"/>
      <c r="J786" s="1165"/>
      <c r="K786" s="1165"/>
      <c r="L786" s="1165"/>
      <c r="M786" s="1165"/>
      <c r="N786" s="1165"/>
      <c r="O786" s="1165"/>
      <c r="P786" s="1165"/>
      <c r="Q786" s="1165"/>
      <c r="R786" s="1165"/>
      <c r="S786" s="1165"/>
      <c r="T786" s="1165"/>
      <c r="U786" s="1165"/>
    </row>
    <row r="787" spans="6:21" x14ac:dyDescent="0.25">
      <c r="F787" s="1165"/>
      <c r="G787" s="1165"/>
      <c r="H787" s="1165"/>
      <c r="I787" s="1165"/>
      <c r="J787" s="1165"/>
      <c r="K787" s="1165"/>
      <c r="L787" s="1165"/>
      <c r="M787" s="1165"/>
      <c r="N787" s="1165"/>
      <c r="O787" s="1165"/>
      <c r="P787" s="1165"/>
      <c r="Q787" s="1165"/>
      <c r="R787" s="1165"/>
      <c r="S787" s="1165"/>
      <c r="T787" s="1165"/>
      <c r="U787" s="1165"/>
    </row>
    <row r="788" spans="6:21" x14ac:dyDescent="0.25">
      <c r="F788" s="1165"/>
      <c r="G788" s="1165"/>
      <c r="H788" s="1165"/>
      <c r="I788" s="1165"/>
      <c r="J788" s="1165"/>
      <c r="K788" s="1165"/>
      <c r="L788" s="1165"/>
      <c r="M788" s="1165"/>
      <c r="N788" s="1165"/>
      <c r="O788" s="1165"/>
      <c r="P788" s="1165"/>
      <c r="Q788" s="1165"/>
      <c r="R788" s="1165"/>
      <c r="S788" s="1165"/>
      <c r="T788" s="1165"/>
      <c r="U788" s="1165"/>
    </row>
    <row r="789" spans="6:21" x14ac:dyDescent="0.25">
      <c r="F789" s="1165"/>
      <c r="G789" s="1165"/>
      <c r="H789" s="1165"/>
      <c r="I789" s="1165"/>
      <c r="J789" s="1165"/>
      <c r="K789" s="1165"/>
      <c r="L789" s="1165"/>
      <c r="M789" s="1165"/>
      <c r="N789" s="1165"/>
      <c r="O789" s="1165"/>
      <c r="P789" s="1165"/>
      <c r="Q789" s="1165"/>
      <c r="R789" s="1165"/>
      <c r="S789" s="1165"/>
      <c r="T789" s="1165"/>
      <c r="U789" s="1165"/>
    </row>
    <row r="790" spans="6:21" x14ac:dyDescent="0.25">
      <c r="F790" s="1165"/>
      <c r="G790" s="1165"/>
      <c r="H790" s="1165"/>
      <c r="I790" s="1165"/>
      <c r="J790" s="1165"/>
      <c r="K790" s="1165"/>
      <c r="L790" s="1165"/>
      <c r="M790" s="1165"/>
      <c r="N790" s="1165"/>
      <c r="O790" s="1165"/>
      <c r="P790" s="1165"/>
      <c r="Q790" s="1165"/>
      <c r="R790" s="1165"/>
      <c r="S790" s="1165"/>
      <c r="T790" s="1165"/>
      <c r="U790" s="1165"/>
    </row>
    <row r="791" spans="6:21" x14ac:dyDescent="0.25">
      <c r="F791" s="1165"/>
      <c r="G791" s="1165"/>
      <c r="H791" s="1165"/>
      <c r="I791" s="1165"/>
      <c r="J791" s="1165"/>
      <c r="K791" s="1165"/>
      <c r="L791" s="1165"/>
      <c r="M791" s="1165"/>
      <c r="N791" s="1165"/>
      <c r="O791" s="1165"/>
      <c r="P791" s="1165"/>
      <c r="Q791" s="1165"/>
      <c r="R791" s="1165"/>
      <c r="S791" s="1165"/>
      <c r="T791" s="1165"/>
      <c r="U791" s="1165"/>
    </row>
    <row r="792" spans="6:21" x14ac:dyDescent="0.25">
      <c r="F792" s="1165"/>
      <c r="G792" s="1165"/>
      <c r="H792" s="1165"/>
      <c r="I792" s="1165"/>
      <c r="J792" s="1165"/>
      <c r="K792" s="1165"/>
      <c r="L792" s="1165"/>
      <c r="M792" s="1165"/>
      <c r="N792" s="1165"/>
      <c r="O792" s="1165"/>
      <c r="P792" s="1165"/>
      <c r="Q792" s="1165"/>
      <c r="R792" s="1165"/>
      <c r="S792" s="1165"/>
      <c r="T792" s="1165"/>
      <c r="U792" s="1165"/>
    </row>
    <row r="793" spans="6:21" x14ac:dyDescent="0.25">
      <c r="F793" s="1165"/>
      <c r="G793" s="1165"/>
      <c r="H793" s="1165"/>
      <c r="I793" s="1165"/>
      <c r="J793" s="1165"/>
      <c r="K793" s="1165"/>
      <c r="L793" s="1165"/>
      <c r="M793" s="1165"/>
      <c r="N793" s="1165"/>
      <c r="O793" s="1165"/>
      <c r="P793" s="1165"/>
      <c r="Q793" s="1165"/>
      <c r="R793" s="1165"/>
      <c r="S793" s="1165"/>
      <c r="T793" s="1165"/>
      <c r="U793" s="1165"/>
    </row>
    <row r="794" spans="6:21" x14ac:dyDescent="0.25">
      <c r="F794" s="1165"/>
      <c r="G794" s="1165"/>
      <c r="H794" s="1165"/>
      <c r="I794" s="1165"/>
      <c r="J794" s="1165"/>
      <c r="K794" s="1165"/>
      <c r="L794" s="1165"/>
      <c r="M794" s="1165"/>
      <c r="N794" s="1165"/>
      <c r="O794" s="1165"/>
      <c r="P794" s="1165"/>
      <c r="Q794" s="1165"/>
      <c r="R794" s="1165"/>
      <c r="S794" s="1165"/>
      <c r="T794" s="1165"/>
      <c r="U794" s="1165"/>
    </row>
    <row r="795" spans="6:21" x14ac:dyDescent="0.25">
      <c r="F795" s="1165"/>
      <c r="G795" s="1165"/>
      <c r="H795" s="1165"/>
      <c r="I795" s="1165"/>
      <c r="J795" s="1165"/>
      <c r="K795" s="1165"/>
      <c r="L795" s="1165"/>
      <c r="M795" s="1165"/>
      <c r="N795" s="1165"/>
      <c r="O795" s="1165"/>
      <c r="P795" s="1165"/>
      <c r="Q795" s="1165"/>
      <c r="R795" s="1165"/>
      <c r="S795" s="1165"/>
      <c r="T795" s="1165"/>
      <c r="U795" s="1165"/>
    </row>
    <row r="796" spans="6:21" x14ac:dyDescent="0.25">
      <c r="F796" s="1165"/>
      <c r="G796" s="1165"/>
      <c r="H796" s="1165"/>
      <c r="I796" s="1165"/>
      <c r="J796" s="1165"/>
      <c r="K796" s="1165"/>
      <c r="L796" s="1165"/>
      <c r="M796" s="1165"/>
      <c r="N796" s="1165"/>
      <c r="O796" s="1165"/>
      <c r="P796" s="1165"/>
      <c r="Q796" s="1165"/>
      <c r="R796" s="1165"/>
      <c r="S796" s="1165"/>
      <c r="T796" s="1165"/>
      <c r="U796" s="1165"/>
    </row>
    <row r="797" spans="6:21" x14ac:dyDescent="0.25">
      <c r="F797" s="1165"/>
      <c r="G797" s="1165"/>
      <c r="H797" s="1165"/>
      <c r="I797" s="1165"/>
      <c r="J797" s="1165"/>
      <c r="K797" s="1165"/>
      <c r="L797" s="1165"/>
      <c r="M797" s="1165"/>
      <c r="N797" s="1165"/>
      <c r="O797" s="1165"/>
      <c r="P797" s="1165"/>
      <c r="Q797" s="1165"/>
      <c r="R797" s="1165"/>
      <c r="S797" s="1165"/>
      <c r="T797" s="1165"/>
      <c r="U797" s="1165"/>
    </row>
    <row r="798" spans="6:21" x14ac:dyDescent="0.25">
      <c r="F798" s="1165"/>
      <c r="G798" s="1165"/>
      <c r="H798" s="1165"/>
      <c r="I798" s="1165"/>
      <c r="J798" s="1165"/>
      <c r="K798" s="1165"/>
      <c r="L798" s="1165"/>
      <c r="M798" s="1165"/>
      <c r="N798" s="1165"/>
      <c r="O798" s="1165"/>
      <c r="P798" s="1165"/>
      <c r="Q798" s="1165"/>
      <c r="R798" s="1165"/>
      <c r="S798" s="1165"/>
      <c r="T798" s="1165"/>
      <c r="U798" s="1165"/>
    </row>
    <row r="799" spans="6:21" x14ac:dyDescent="0.25">
      <c r="F799" s="1165"/>
      <c r="G799" s="1165"/>
      <c r="H799" s="1165"/>
      <c r="I799" s="1165"/>
      <c r="J799" s="1165"/>
      <c r="K799" s="1165"/>
      <c r="L799" s="1165"/>
      <c r="M799" s="1165"/>
      <c r="N799" s="1165"/>
      <c r="O799" s="1165"/>
      <c r="P799" s="1165"/>
      <c r="Q799" s="1165"/>
      <c r="R799" s="1165"/>
      <c r="S799" s="1165"/>
      <c r="T799" s="1165"/>
      <c r="U799" s="1165"/>
    </row>
    <row r="800" spans="6:21" x14ac:dyDescent="0.25">
      <c r="F800" s="1165"/>
      <c r="G800" s="1165"/>
      <c r="H800" s="1165"/>
      <c r="I800" s="1165"/>
      <c r="J800" s="1165"/>
      <c r="K800" s="1165"/>
      <c r="L800" s="1165"/>
      <c r="M800" s="1165"/>
      <c r="N800" s="1165"/>
      <c r="O800" s="1165"/>
      <c r="P800" s="1165"/>
      <c r="Q800" s="1165"/>
      <c r="R800" s="1165"/>
      <c r="S800" s="1165"/>
      <c r="T800" s="1165"/>
      <c r="U800" s="1165"/>
    </row>
    <row r="801" spans="6:21" x14ac:dyDescent="0.25">
      <c r="F801" s="1165"/>
      <c r="G801" s="1165"/>
      <c r="H801" s="1165"/>
      <c r="I801" s="1165"/>
      <c r="J801" s="1165"/>
      <c r="K801" s="1165"/>
      <c r="L801" s="1165"/>
      <c r="M801" s="1165"/>
      <c r="N801" s="1165"/>
      <c r="O801" s="1165"/>
      <c r="P801" s="1165"/>
      <c r="Q801" s="1165"/>
      <c r="R801" s="1165"/>
      <c r="S801" s="1165"/>
      <c r="T801" s="1165"/>
      <c r="U801" s="1165"/>
    </row>
    <row r="802" spans="6:21" x14ac:dyDescent="0.25">
      <c r="F802" s="1165"/>
      <c r="G802" s="1165"/>
      <c r="H802" s="1165"/>
      <c r="I802" s="1165"/>
      <c r="J802" s="1165"/>
      <c r="K802" s="1165"/>
      <c r="L802" s="1165"/>
      <c r="M802" s="1165"/>
      <c r="N802" s="1165"/>
      <c r="O802" s="1165"/>
      <c r="P802" s="1165"/>
      <c r="Q802" s="1165"/>
      <c r="R802" s="1165"/>
      <c r="S802" s="1165"/>
      <c r="T802" s="1165"/>
      <c r="U802" s="1165"/>
    </row>
    <row r="803" spans="6:21" x14ac:dyDescent="0.25">
      <c r="F803" s="1165"/>
      <c r="G803" s="1165"/>
      <c r="H803" s="1165"/>
      <c r="I803" s="1165"/>
      <c r="J803" s="1165"/>
      <c r="K803" s="1165"/>
      <c r="L803" s="1165"/>
      <c r="M803" s="1165"/>
      <c r="N803" s="1165"/>
      <c r="O803" s="1165"/>
      <c r="P803" s="1165"/>
      <c r="Q803" s="1165"/>
      <c r="R803" s="1165"/>
      <c r="S803" s="1165"/>
      <c r="T803" s="1165"/>
      <c r="U803" s="1165"/>
    </row>
    <row r="804" spans="6:21" x14ac:dyDescent="0.25">
      <c r="F804" s="1165"/>
      <c r="G804" s="1165"/>
      <c r="H804" s="1165"/>
      <c r="I804" s="1165"/>
      <c r="J804" s="1165"/>
      <c r="K804" s="1165"/>
      <c r="L804" s="1165"/>
      <c r="M804" s="1165"/>
      <c r="N804" s="1165"/>
      <c r="O804" s="1165"/>
      <c r="P804" s="1165"/>
      <c r="Q804" s="1165"/>
      <c r="R804" s="1165"/>
      <c r="S804" s="1165"/>
      <c r="T804" s="1165"/>
      <c r="U804" s="1165"/>
    </row>
    <row r="805" spans="6:21" x14ac:dyDescent="0.25">
      <c r="F805" s="1165"/>
      <c r="G805" s="1165"/>
      <c r="H805" s="1165"/>
      <c r="I805" s="1165"/>
      <c r="J805" s="1165"/>
      <c r="K805" s="1165"/>
      <c r="L805" s="1165"/>
      <c r="M805" s="1165"/>
      <c r="N805" s="1165"/>
      <c r="O805" s="1165"/>
      <c r="P805" s="1165"/>
      <c r="Q805" s="1165"/>
      <c r="R805" s="1165"/>
      <c r="S805" s="1165"/>
      <c r="T805" s="1165"/>
      <c r="U805" s="1165"/>
    </row>
    <row r="806" spans="6:21" x14ac:dyDescent="0.25">
      <c r="F806" s="1165"/>
      <c r="G806" s="1165"/>
      <c r="H806" s="1165"/>
      <c r="I806" s="1165"/>
      <c r="J806" s="1165"/>
      <c r="K806" s="1165"/>
      <c r="L806" s="1165"/>
      <c r="M806" s="1165"/>
      <c r="N806" s="1165"/>
      <c r="O806" s="1165"/>
      <c r="P806" s="1165"/>
      <c r="Q806" s="1165"/>
      <c r="R806" s="1165"/>
      <c r="S806" s="1165"/>
      <c r="T806" s="1165"/>
      <c r="U806" s="1165"/>
    </row>
    <row r="807" spans="6:21" x14ac:dyDescent="0.25">
      <c r="F807" s="1165"/>
      <c r="G807" s="1165"/>
      <c r="H807" s="1165"/>
      <c r="I807" s="1165"/>
      <c r="J807" s="1165"/>
      <c r="K807" s="1165"/>
      <c r="L807" s="1165"/>
      <c r="M807" s="1165"/>
      <c r="N807" s="1165"/>
      <c r="O807" s="1165"/>
      <c r="P807" s="1165"/>
      <c r="Q807" s="1165"/>
      <c r="R807" s="1165"/>
      <c r="S807" s="1165"/>
      <c r="T807" s="1165"/>
      <c r="U807" s="1165"/>
    </row>
    <row r="808" spans="6:21" x14ac:dyDescent="0.25">
      <c r="F808" s="1165"/>
      <c r="G808" s="1165"/>
      <c r="H808" s="1165"/>
      <c r="I808" s="1165"/>
      <c r="J808" s="1165"/>
      <c r="K808" s="1165"/>
      <c r="L808" s="1165"/>
      <c r="M808" s="1165"/>
      <c r="N808" s="1165"/>
      <c r="O808" s="1165"/>
      <c r="P808" s="1165"/>
      <c r="Q808" s="1165"/>
      <c r="R808" s="1165"/>
      <c r="S808" s="1165"/>
      <c r="T808" s="1165"/>
      <c r="U808" s="1165"/>
    </row>
    <row r="809" spans="6:21" x14ac:dyDescent="0.25">
      <c r="F809" s="1165"/>
      <c r="G809" s="1165"/>
      <c r="H809" s="1165"/>
      <c r="I809" s="1165"/>
      <c r="J809" s="1165"/>
      <c r="K809" s="1165"/>
      <c r="L809" s="1165"/>
      <c r="M809" s="1165"/>
      <c r="N809" s="1165"/>
      <c r="O809" s="1165"/>
      <c r="P809" s="1165"/>
      <c r="Q809" s="1165"/>
      <c r="R809" s="1165"/>
      <c r="S809" s="1165"/>
      <c r="T809" s="1165"/>
      <c r="U809" s="1165"/>
    </row>
    <row r="810" spans="6:21" x14ac:dyDescent="0.25">
      <c r="F810" s="1165"/>
      <c r="G810" s="1165"/>
      <c r="H810" s="1165"/>
      <c r="I810" s="1165"/>
      <c r="J810" s="1165"/>
      <c r="K810" s="1165"/>
      <c r="L810" s="1165"/>
      <c r="M810" s="1165"/>
      <c r="N810" s="1165"/>
      <c r="O810" s="1165"/>
      <c r="P810" s="1165"/>
      <c r="Q810" s="1165"/>
      <c r="R810" s="1165"/>
      <c r="S810" s="1165"/>
      <c r="T810" s="1165"/>
      <c r="U810" s="1165"/>
    </row>
    <row r="811" spans="6:21" x14ac:dyDescent="0.25">
      <c r="F811" s="1165"/>
      <c r="G811" s="1165"/>
      <c r="H811" s="1165"/>
      <c r="I811" s="1165"/>
      <c r="J811" s="1165"/>
      <c r="K811" s="1165"/>
      <c r="L811" s="1165"/>
      <c r="M811" s="1165"/>
      <c r="N811" s="1165"/>
      <c r="O811" s="1165"/>
      <c r="P811" s="1165"/>
      <c r="Q811" s="1165"/>
      <c r="R811" s="1165"/>
      <c r="S811" s="1165"/>
      <c r="T811" s="1165"/>
      <c r="U811" s="1165"/>
    </row>
    <row r="812" spans="6:21" x14ac:dyDescent="0.25">
      <c r="F812" s="1165"/>
      <c r="G812" s="1165"/>
      <c r="H812" s="1165"/>
      <c r="I812" s="1165"/>
      <c r="J812" s="1165"/>
      <c r="K812" s="1165"/>
      <c r="L812" s="1165"/>
      <c r="M812" s="1165"/>
      <c r="N812" s="1165"/>
      <c r="O812" s="1165"/>
      <c r="P812" s="1165"/>
      <c r="Q812" s="1165"/>
      <c r="R812" s="1165"/>
      <c r="S812" s="1165"/>
      <c r="T812" s="1165"/>
      <c r="U812" s="1165"/>
    </row>
    <row r="813" spans="6:21" x14ac:dyDescent="0.25">
      <c r="F813" s="1165"/>
      <c r="G813" s="1165"/>
      <c r="H813" s="1165"/>
      <c r="I813" s="1165"/>
      <c r="J813" s="1165"/>
      <c r="K813" s="1165"/>
      <c r="L813" s="1165"/>
      <c r="M813" s="1165"/>
      <c r="N813" s="1165"/>
      <c r="O813" s="1165"/>
      <c r="P813" s="1165"/>
      <c r="Q813" s="1165"/>
      <c r="R813" s="1165"/>
      <c r="S813" s="1165"/>
      <c r="T813" s="1165"/>
      <c r="U813" s="1165"/>
    </row>
    <row r="814" spans="6:21" x14ac:dyDescent="0.25">
      <c r="F814" s="1165"/>
      <c r="G814" s="1165"/>
      <c r="H814" s="1165"/>
      <c r="I814" s="1165"/>
      <c r="J814" s="1165"/>
      <c r="K814" s="1165"/>
      <c r="L814" s="1165"/>
      <c r="M814" s="1165"/>
      <c r="N814" s="1165"/>
      <c r="O814" s="1165"/>
      <c r="P814" s="1165"/>
      <c r="Q814" s="1165"/>
      <c r="R814" s="1165"/>
      <c r="S814" s="1165"/>
      <c r="T814" s="1165"/>
      <c r="U814" s="1165"/>
    </row>
    <row r="815" spans="6:21" x14ac:dyDescent="0.25">
      <c r="F815" s="1165"/>
      <c r="G815" s="1165"/>
      <c r="H815" s="1165"/>
      <c r="I815" s="1165"/>
      <c r="J815" s="1165"/>
      <c r="K815" s="1165"/>
      <c r="L815" s="1165"/>
      <c r="M815" s="1165"/>
      <c r="N815" s="1165"/>
      <c r="O815" s="1165"/>
      <c r="P815" s="1165"/>
      <c r="Q815" s="1165"/>
      <c r="R815" s="1165"/>
      <c r="S815" s="1165"/>
      <c r="T815" s="1165"/>
      <c r="U815" s="1165"/>
    </row>
    <row r="816" spans="6:21" x14ac:dyDescent="0.25">
      <c r="F816" s="1165"/>
      <c r="G816" s="1165"/>
      <c r="H816" s="1165"/>
      <c r="I816" s="1165"/>
      <c r="J816" s="1165"/>
      <c r="K816" s="1165"/>
      <c r="L816" s="1165"/>
      <c r="M816" s="1165"/>
      <c r="N816" s="1165"/>
      <c r="O816" s="1165"/>
      <c r="P816" s="1165"/>
      <c r="Q816" s="1165"/>
      <c r="R816" s="1165"/>
      <c r="S816" s="1165"/>
      <c r="T816" s="1165"/>
      <c r="U816" s="1165"/>
    </row>
    <row r="817" spans="6:21" x14ac:dyDescent="0.25">
      <c r="F817" s="1165"/>
      <c r="G817" s="1165"/>
      <c r="H817" s="1165"/>
      <c r="I817" s="1165"/>
      <c r="J817" s="1165"/>
      <c r="K817" s="1165"/>
      <c r="L817" s="1165"/>
      <c r="M817" s="1165"/>
      <c r="N817" s="1165"/>
      <c r="O817" s="1165"/>
      <c r="P817" s="1165"/>
      <c r="Q817" s="1165"/>
      <c r="R817" s="1165"/>
      <c r="S817" s="1165"/>
      <c r="T817" s="1165"/>
      <c r="U817" s="1165"/>
    </row>
    <row r="818" spans="6:21" x14ac:dyDescent="0.25">
      <c r="F818" s="1165"/>
      <c r="G818" s="1165"/>
      <c r="H818" s="1165"/>
      <c r="I818" s="1165"/>
      <c r="J818" s="1165"/>
      <c r="K818" s="1165"/>
      <c r="L818" s="1165"/>
      <c r="M818" s="1165"/>
      <c r="N818" s="1165"/>
      <c r="O818" s="1165"/>
      <c r="P818" s="1165"/>
      <c r="Q818" s="1165"/>
      <c r="R818" s="1165"/>
      <c r="S818" s="1165"/>
      <c r="T818" s="1165"/>
      <c r="U818" s="1165"/>
    </row>
    <row r="819" spans="6:21" x14ac:dyDescent="0.25">
      <c r="F819" s="1165"/>
      <c r="G819" s="1165"/>
      <c r="H819" s="1165"/>
      <c r="I819" s="1165"/>
      <c r="J819" s="1165"/>
      <c r="K819" s="1165"/>
      <c r="L819" s="1165"/>
      <c r="M819" s="1165"/>
      <c r="N819" s="1165"/>
      <c r="O819" s="1165"/>
      <c r="P819" s="1165"/>
      <c r="Q819" s="1165"/>
      <c r="R819" s="1165"/>
      <c r="S819" s="1165"/>
      <c r="T819" s="1165"/>
      <c r="U819" s="1165"/>
    </row>
    <row r="820" spans="6:21" x14ac:dyDescent="0.25">
      <c r="F820" s="1165"/>
      <c r="G820" s="1165"/>
      <c r="H820" s="1165"/>
      <c r="I820" s="1165"/>
      <c r="J820" s="1165"/>
      <c r="K820" s="1165"/>
      <c r="L820" s="1165"/>
      <c r="M820" s="1165"/>
      <c r="N820" s="1165"/>
      <c r="O820" s="1165"/>
      <c r="P820" s="1165"/>
      <c r="Q820" s="1165"/>
      <c r="R820" s="1165"/>
      <c r="S820" s="1165"/>
      <c r="T820" s="1165"/>
      <c r="U820" s="1165"/>
    </row>
    <row r="821" spans="6:21" x14ac:dyDescent="0.25">
      <c r="F821" s="1165"/>
      <c r="G821" s="1165"/>
      <c r="H821" s="1165"/>
      <c r="I821" s="1165"/>
      <c r="J821" s="1165"/>
      <c r="K821" s="1165"/>
      <c r="L821" s="1165"/>
      <c r="M821" s="1165"/>
      <c r="N821" s="1165"/>
      <c r="O821" s="1165"/>
      <c r="P821" s="1165"/>
      <c r="Q821" s="1165"/>
      <c r="R821" s="1165"/>
      <c r="S821" s="1165"/>
      <c r="T821" s="1165"/>
      <c r="U821" s="1165"/>
    </row>
    <row r="822" spans="6:21" x14ac:dyDescent="0.25">
      <c r="F822" s="1165"/>
      <c r="G822" s="1165"/>
      <c r="H822" s="1165"/>
      <c r="I822" s="1165"/>
      <c r="J822" s="1165"/>
      <c r="K822" s="1165"/>
      <c r="L822" s="1165"/>
      <c r="M822" s="1165"/>
      <c r="N822" s="1165"/>
      <c r="O822" s="1165"/>
      <c r="P822" s="1165"/>
      <c r="Q822" s="1165"/>
      <c r="R822" s="1165"/>
      <c r="S822" s="1165"/>
      <c r="T822" s="1165"/>
      <c r="U822" s="1165"/>
    </row>
    <row r="823" spans="6:21" x14ac:dyDescent="0.25">
      <c r="F823" s="1165"/>
      <c r="G823" s="1165"/>
      <c r="H823" s="1165"/>
      <c r="I823" s="1165"/>
      <c r="J823" s="1165"/>
      <c r="K823" s="1165"/>
      <c r="L823" s="1165"/>
      <c r="M823" s="1165"/>
      <c r="N823" s="1165"/>
      <c r="O823" s="1165"/>
      <c r="P823" s="1165"/>
      <c r="Q823" s="1165"/>
      <c r="R823" s="1165"/>
      <c r="S823" s="1165"/>
      <c r="T823" s="1165"/>
      <c r="U823" s="1165"/>
    </row>
    <row r="824" spans="6:21" x14ac:dyDescent="0.25">
      <c r="F824" s="1165"/>
      <c r="G824" s="1165"/>
      <c r="H824" s="1165"/>
      <c r="I824" s="1165"/>
      <c r="J824" s="1165"/>
      <c r="K824" s="1165"/>
      <c r="L824" s="1165"/>
      <c r="M824" s="1165"/>
      <c r="N824" s="1165"/>
      <c r="O824" s="1165"/>
      <c r="P824" s="1165"/>
      <c r="Q824" s="1165"/>
      <c r="R824" s="1165"/>
      <c r="S824" s="1165"/>
      <c r="T824" s="1165"/>
      <c r="U824" s="1165"/>
    </row>
    <row r="825" spans="6:21" x14ac:dyDescent="0.25">
      <c r="F825" s="1165"/>
      <c r="G825" s="1165"/>
      <c r="H825" s="1165"/>
      <c r="I825" s="1165"/>
      <c r="J825" s="1165"/>
      <c r="K825" s="1165"/>
      <c r="L825" s="1165"/>
      <c r="M825" s="1165"/>
      <c r="N825" s="1165"/>
      <c r="O825" s="1165"/>
      <c r="P825" s="1165"/>
      <c r="Q825" s="1165"/>
      <c r="R825" s="1165"/>
      <c r="S825" s="1165"/>
      <c r="T825" s="1165"/>
      <c r="U825" s="1165"/>
    </row>
    <row r="826" spans="6:21" x14ac:dyDescent="0.25">
      <c r="F826" s="1165"/>
      <c r="G826" s="1165"/>
      <c r="H826" s="1165"/>
      <c r="I826" s="1165"/>
      <c r="J826" s="1165"/>
      <c r="K826" s="1165"/>
      <c r="L826" s="1165"/>
      <c r="M826" s="1165"/>
      <c r="N826" s="1165"/>
      <c r="O826" s="1165"/>
      <c r="P826" s="1165"/>
      <c r="Q826" s="1165"/>
      <c r="R826" s="1165"/>
      <c r="S826" s="1165"/>
      <c r="T826" s="1165"/>
      <c r="U826" s="1165"/>
    </row>
    <row r="827" spans="6:21" x14ac:dyDescent="0.25">
      <c r="F827" s="1165"/>
      <c r="G827" s="1165"/>
      <c r="H827" s="1165"/>
      <c r="I827" s="1165"/>
      <c r="J827" s="1165"/>
      <c r="K827" s="1165"/>
      <c r="L827" s="1165"/>
      <c r="M827" s="1165"/>
      <c r="N827" s="1165"/>
      <c r="O827" s="1165"/>
      <c r="P827" s="1165"/>
      <c r="Q827" s="1165"/>
      <c r="R827" s="1165"/>
      <c r="S827" s="1165"/>
      <c r="T827" s="1165"/>
      <c r="U827" s="1165"/>
    </row>
    <row r="828" spans="6:21" x14ac:dyDescent="0.25">
      <c r="F828" s="1165"/>
      <c r="G828" s="1165"/>
      <c r="H828" s="1165"/>
      <c r="I828" s="1165"/>
      <c r="J828" s="1165"/>
      <c r="K828" s="1165"/>
      <c r="L828" s="1165"/>
      <c r="M828" s="1165"/>
      <c r="N828" s="1165"/>
      <c r="O828" s="1165"/>
      <c r="P828" s="1165"/>
      <c r="Q828" s="1165"/>
      <c r="R828" s="1165"/>
      <c r="S828" s="1165"/>
      <c r="T828" s="1165"/>
      <c r="U828" s="1165"/>
    </row>
    <row r="829" spans="6:21" x14ac:dyDescent="0.25">
      <c r="F829" s="1165"/>
      <c r="G829" s="1165"/>
      <c r="H829" s="1165"/>
      <c r="I829" s="1165"/>
      <c r="J829" s="1165"/>
      <c r="K829" s="1165"/>
      <c r="L829" s="1165"/>
      <c r="M829" s="1165"/>
      <c r="N829" s="1165"/>
      <c r="O829" s="1165"/>
      <c r="P829" s="1165"/>
      <c r="Q829" s="1165"/>
      <c r="R829" s="1165"/>
      <c r="S829" s="1165"/>
      <c r="T829" s="1165"/>
      <c r="U829" s="1165"/>
    </row>
    <row r="830" spans="6:21" x14ac:dyDescent="0.25">
      <c r="F830" s="1165"/>
      <c r="G830" s="1165"/>
      <c r="H830" s="1165"/>
      <c r="I830" s="1165"/>
      <c r="J830" s="1165"/>
      <c r="K830" s="1165"/>
      <c r="L830" s="1165"/>
      <c r="M830" s="1165"/>
      <c r="N830" s="1165"/>
      <c r="O830" s="1165"/>
      <c r="P830" s="1165"/>
      <c r="Q830" s="1165"/>
      <c r="R830" s="1165"/>
      <c r="S830" s="1165"/>
      <c r="T830" s="1165"/>
      <c r="U830" s="1165"/>
    </row>
    <row r="831" spans="6:21" x14ac:dyDescent="0.25">
      <c r="F831" s="1165"/>
      <c r="G831" s="1165"/>
      <c r="H831" s="1165"/>
      <c r="I831" s="1165"/>
      <c r="J831" s="1165"/>
      <c r="K831" s="1165"/>
      <c r="L831" s="1165"/>
      <c r="M831" s="1165"/>
      <c r="N831" s="1165"/>
      <c r="O831" s="1165"/>
      <c r="P831" s="1165"/>
      <c r="Q831" s="1165"/>
      <c r="R831" s="1165"/>
      <c r="S831" s="1165"/>
      <c r="T831" s="1165"/>
      <c r="U831" s="1165"/>
    </row>
    <row r="832" spans="6:21" x14ac:dyDescent="0.25">
      <c r="F832" s="1165"/>
      <c r="G832" s="1165"/>
      <c r="H832" s="1165"/>
      <c r="I832" s="1165"/>
      <c r="J832" s="1165"/>
      <c r="K832" s="1165"/>
      <c r="L832" s="1165"/>
      <c r="M832" s="1165"/>
      <c r="N832" s="1165"/>
      <c r="O832" s="1165"/>
      <c r="P832" s="1165"/>
      <c r="Q832" s="1165"/>
      <c r="R832" s="1165"/>
      <c r="S832" s="1165"/>
      <c r="T832" s="1165"/>
      <c r="U832" s="1165"/>
    </row>
    <row r="833" spans="6:21" x14ac:dyDescent="0.25">
      <c r="F833" s="1165"/>
      <c r="G833" s="1165"/>
      <c r="H833" s="1165"/>
      <c r="I833" s="1165"/>
      <c r="J833" s="1165"/>
      <c r="K833" s="1165"/>
      <c r="L833" s="1165"/>
      <c r="M833" s="1165"/>
      <c r="N833" s="1165"/>
      <c r="O833" s="1165"/>
      <c r="P833" s="1165"/>
      <c r="Q833" s="1165"/>
      <c r="R833" s="1165"/>
      <c r="S833" s="1165"/>
      <c r="T833" s="1165"/>
      <c r="U833" s="1165"/>
    </row>
    <row r="834" spans="6:21" x14ac:dyDescent="0.25">
      <c r="F834" s="1165"/>
      <c r="G834" s="1165"/>
      <c r="H834" s="1165"/>
      <c r="I834" s="1165"/>
      <c r="J834" s="1165"/>
      <c r="K834" s="1165"/>
      <c r="L834" s="1165"/>
      <c r="M834" s="1165"/>
      <c r="N834" s="1165"/>
      <c r="O834" s="1165"/>
      <c r="P834" s="1165"/>
      <c r="Q834" s="1165"/>
      <c r="R834" s="1165"/>
      <c r="S834" s="1165"/>
      <c r="T834" s="1165"/>
      <c r="U834" s="1165"/>
    </row>
    <row r="835" spans="6:21" x14ac:dyDescent="0.25">
      <c r="F835" s="1165"/>
      <c r="G835" s="1165"/>
      <c r="H835" s="1165"/>
      <c r="I835" s="1165"/>
      <c r="J835" s="1165"/>
      <c r="K835" s="1165"/>
      <c r="L835" s="1165"/>
      <c r="M835" s="1165"/>
      <c r="N835" s="1165"/>
      <c r="O835" s="1165"/>
      <c r="P835" s="1165"/>
      <c r="Q835" s="1165"/>
      <c r="R835" s="1165"/>
      <c r="S835" s="1165"/>
      <c r="T835" s="1165"/>
      <c r="U835" s="1165"/>
    </row>
    <row r="836" spans="6:21" x14ac:dyDescent="0.25">
      <c r="F836" s="1165"/>
      <c r="G836" s="1165"/>
      <c r="H836" s="1165"/>
      <c r="I836" s="1165"/>
      <c r="J836" s="1165"/>
      <c r="K836" s="1165"/>
      <c r="L836" s="1165"/>
      <c r="M836" s="1165"/>
      <c r="N836" s="1165"/>
      <c r="O836" s="1165"/>
      <c r="P836" s="1165"/>
      <c r="Q836" s="1165"/>
      <c r="R836" s="1165"/>
      <c r="S836" s="1165"/>
      <c r="T836" s="1165"/>
      <c r="U836" s="1165"/>
    </row>
    <row r="837" spans="6:21" x14ac:dyDescent="0.25">
      <c r="F837" s="1165"/>
      <c r="G837" s="1165"/>
      <c r="H837" s="1165"/>
      <c r="I837" s="1165"/>
      <c r="J837" s="1165"/>
      <c r="K837" s="1165"/>
      <c r="L837" s="1165"/>
      <c r="M837" s="1165"/>
      <c r="N837" s="1165"/>
      <c r="O837" s="1165"/>
      <c r="P837" s="1165"/>
      <c r="Q837" s="1165"/>
      <c r="R837" s="1165"/>
      <c r="S837" s="1165"/>
      <c r="T837" s="1165"/>
      <c r="U837" s="1165"/>
    </row>
    <row r="838" spans="6:21" x14ac:dyDescent="0.25">
      <c r="F838" s="1165"/>
      <c r="G838" s="1165"/>
      <c r="H838" s="1165"/>
      <c r="I838" s="1165"/>
      <c r="J838" s="1165"/>
      <c r="K838" s="1165"/>
      <c r="L838" s="1165"/>
      <c r="M838" s="1165"/>
      <c r="N838" s="1165"/>
      <c r="O838" s="1165"/>
      <c r="P838" s="1165"/>
      <c r="Q838" s="1165"/>
      <c r="R838" s="1165"/>
      <c r="S838" s="1165"/>
      <c r="T838" s="1165"/>
      <c r="U838" s="1165"/>
    </row>
    <row r="839" spans="6:21" x14ac:dyDescent="0.25">
      <c r="F839" s="1165"/>
      <c r="G839" s="1165"/>
      <c r="H839" s="1165"/>
      <c r="I839" s="1165"/>
      <c r="J839" s="1165"/>
      <c r="K839" s="1165"/>
      <c r="L839" s="1165"/>
      <c r="M839" s="1165"/>
      <c r="N839" s="1165"/>
      <c r="O839" s="1165"/>
      <c r="P839" s="1165"/>
      <c r="Q839" s="1165"/>
      <c r="R839" s="1165"/>
      <c r="S839" s="1165"/>
      <c r="T839" s="1165"/>
      <c r="U839" s="1165"/>
    </row>
    <row r="840" spans="6:21" x14ac:dyDescent="0.25">
      <c r="F840" s="1165"/>
      <c r="G840" s="1165"/>
      <c r="H840" s="1165"/>
      <c r="I840" s="1165"/>
      <c r="J840" s="1165"/>
      <c r="K840" s="1165"/>
      <c r="L840" s="1165"/>
      <c r="M840" s="1165"/>
      <c r="N840" s="1165"/>
      <c r="O840" s="1165"/>
      <c r="P840" s="1165"/>
      <c r="Q840" s="1165"/>
      <c r="R840" s="1165"/>
      <c r="S840" s="1165"/>
      <c r="T840" s="1165"/>
      <c r="U840" s="1165"/>
    </row>
    <row r="841" spans="6:21" x14ac:dyDescent="0.25">
      <c r="F841" s="1165"/>
      <c r="G841" s="1165"/>
      <c r="H841" s="1165"/>
      <c r="I841" s="1165"/>
      <c r="J841" s="1165"/>
      <c r="K841" s="1165"/>
      <c r="L841" s="1165"/>
      <c r="M841" s="1165"/>
      <c r="N841" s="1165"/>
      <c r="O841" s="1165"/>
      <c r="P841" s="1165"/>
      <c r="Q841" s="1165"/>
      <c r="R841" s="1165"/>
      <c r="S841" s="1165"/>
      <c r="T841" s="1165"/>
      <c r="U841" s="1165"/>
    </row>
    <row r="842" spans="6:21" x14ac:dyDescent="0.25">
      <c r="F842" s="1165"/>
      <c r="G842" s="1165"/>
      <c r="H842" s="1165"/>
      <c r="I842" s="1165"/>
      <c r="J842" s="1165"/>
      <c r="K842" s="1165"/>
      <c r="L842" s="1165"/>
      <c r="M842" s="1165"/>
      <c r="N842" s="1165"/>
      <c r="O842" s="1165"/>
      <c r="P842" s="1165"/>
      <c r="Q842" s="1165"/>
      <c r="R842" s="1165"/>
      <c r="S842" s="1165"/>
      <c r="T842" s="1165"/>
      <c r="U842" s="1165"/>
    </row>
    <row r="843" spans="6:21" x14ac:dyDescent="0.25">
      <c r="F843" s="1165"/>
      <c r="G843" s="1165"/>
      <c r="H843" s="1165"/>
      <c r="I843" s="1165"/>
      <c r="J843" s="1165"/>
      <c r="K843" s="1165"/>
      <c r="L843" s="1165"/>
      <c r="M843" s="1165"/>
      <c r="N843" s="1165"/>
      <c r="O843" s="1165"/>
      <c r="P843" s="1165"/>
      <c r="Q843" s="1165"/>
      <c r="R843" s="1165"/>
      <c r="S843" s="1165"/>
      <c r="T843" s="1165"/>
      <c r="U843" s="1165"/>
    </row>
    <row r="844" spans="6:21" x14ac:dyDescent="0.25">
      <c r="F844" s="1165"/>
      <c r="G844" s="1165"/>
      <c r="H844" s="1165"/>
      <c r="I844" s="1165"/>
      <c r="J844" s="1165"/>
      <c r="K844" s="1165"/>
      <c r="L844" s="1165"/>
      <c r="M844" s="1165"/>
      <c r="N844" s="1165"/>
      <c r="O844" s="1165"/>
      <c r="P844" s="1165"/>
      <c r="Q844" s="1165"/>
      <c r="R844" s="1165"/>
      <c r="S844" s="1165"/>
      <c r="T844" s="1165"/>
      <c r="U844" s="1165"/>
    </row>
    <row r="845" spans="6:21" x14ac:dyDescent="0.25">
      <c r="F845" s="1165"/>
      <c r="G845" s="1165"/>
      <c r="H845" s="1165"/>
      <c r="I845" s="1165"/>
      <c r="J845" s="1165"/>
      <c r="K845" s="1165"/>
      <c r="L845" s="1165"/>
      <c r="M845" s="1165"/>
      <c r="N845" s="1165"/>
      <c r="O845" s="1165"/>
      <c r="P845" s="1165"/>
      <c r="Q845" s="1165"/>
      <c r="R845" s="1165"/>
      <c r="S845" s="1165"/>
      <c r="T845" s="1165"/>
      <c r="U845" s="1165"/>
    </row>
    <row r="846" spans="6:21" x14ac:dyDescent="0.25">
      <c r="F846" s="1165"/>
      <c r="G846" s="1165"/>
      <c r="H846" s="1165"/>
      <c r="I846" s="1165"/>
      <c r="J846" s="1165"/>
      <c r="K846" s="1165"/>
      <c r="L846" s="1165"/>
      <c r="M846" s="1165"/>
      <c r="N846" s="1165"/>
      <c r="O846" s="1165"/>
      <c r="P846" s="1165"/>
      <c r="Q846" s="1165"/>
      <c r="R846" s="1165"/>
      <c r="S846" s="1165"/>
      <c r="T846" s="1165"/>
      <c r="U846" s="1165"/>
    </row>
    <row r="847" spans="6:21" x14ac:dyDescent="0.25">
      <c r="F847" s="1165"/>
      <c r="G847" s="1165"/>
      <c r="H847" s="1165"/>
      <c r="I847" s="1165"/>
      <c r="J847" s="1165"/>
      <c r="K847" s="1165"/>
      <c r="L847" s="1165"/>
      <c r="M847" s="1165"/>
      <c r="N847" s="1165"/>
      <c r="O847" s="1165"/>
      <c r="P847" s="1165"/>
      <c r="Q847" s="1165"/>
      <c r="R847" s="1165"/>
      <c r="S847" s="1165"/>
      <c r="T847" s="1165"/>
      <c r="U847" s="1165"/>
    </row>
    <row r="848" spans="6:21" x14ac:dyDescent="0.25">
      <c r="F848" s="1165"/>
      <c r="G848" s="1165"/>
      <c r="H848" s="1165"/>
      <c r="I848" s="1165"/>
      <c r="J848" s="1165"/>
      <c r="K848" s="1165"/>
      <c r="L848" s="1165"/>
      <c r="M848" s="1165"/>
      <c r="N848" s="1165"/>
      <c r="O848" s="1165"/>
      <c r="P848" s="1165"/>
      <c r="Q848" s="1165"/>
      <c r="R848" s="1165"/>
      <c r="S848" s="1165"/>
      <c r="T848" s="1165"/>
      <c r="U848" s="1165"/>
    </row>
    <row r="849" spans="6:21" x14ac:dyDescent="0.25">
      <c r="F849" s="1165"/>
      <c r="G849" s="1165"/>
      <c r="H849" s="1165"/>
      <c r="I849" s="1165"/>
      <c r="J849" s="1165"/>
      <c r="K849" s="1165"/>
      <c r="L849" s="1165"/>
      <c r="M849" s="1165"/>
      <c r="N849" s="1165"/>
      <c r="O849" s="1165"/>
      <c r="P849" s="1165"/>
      <c r="Q849" s="1165"/>
      <c r="R849" s="1165"/>
      <c r="S849" s="1165"/>
      <c r="T849" s="1165"/>
      <c r="U849" s="1165"/>
    </row>
    <row r="850" spans="6:21" x14ac:dyDescent="0.25">
      <c r="F850" s="1165"/>
      <c r="G850" s="1165"/>
      <c r="H850" s="1165"/>
      <c r="I850" s="1165"/>
      <c r="J850" s="1165"/>
      <c r="K850" s="1165"/>
      <c r="L850" s="1165"/>
      <c r="M850" s="1165"/>
      <c r="N850" s="1165"/>
      <c r="O850" s="1165"/>
      <c r="P850" s="1165"/>
      <c r="Q850" s="1165"/>
      <c r="R850" s="1165"/>
      <c r="S850" s="1165"/>
      <c r="T850" s="1165"/>
      <c r="U850" s="1165"/>
    </row>
    <row r="851" spans="6:21" x14ac:dyDescent="0.25">
      <c r="F851" s="1165"/>
      <c r="G851" s="1165"/>
      <c r="H851" s="1165"/>
      <c r="I851" s="1165"/>
      <c r="J851" s="1165"/>
      <c r="K851" s="1165"/>
      <c r="L851" s="1165"/>
      <c r="M851" s="1165"/>
      <c r="N851" s="1165"/>
      <c r="O851" s="1165"/>
      <c r="P851" s="1165"/>
      <c r="Q851" s="1165"/>
      <c r="R851" s="1165"/>
      <c r="S851" s="1165"/>
      <c r="T851" s="1165"/>
      <c r="U851" s="1165"/>
    </row>
    <row r="852" spans="6:21" x14ac:dyDescent="0.25">
      <c r="F852" s="1165"/>
      <c r="G852" s="1165"/>
      <c r="H852" s="1165"/>
      <c r="I852" s="1165"/>
      <c r="J852" s="1165"/>
      <c r="K852" s="1165"/>
      <c r="L852" s="1165"/>
      <c r="M852" s="1165"/>
      <c r="N852" s="1165"/>
      <c r="O852" s="1165"/>
      <c r="P852" s="1165"/>
      <c r="Q852" s="1165"/>
      <c r="R852" s="1165"/>
      <c r="S852" s="1165"/>
      <c r="T852" s="1165"/>
      <c r="U852" s="1165"/>
    </row>
    <row r="853" spans="6:21" x14ac:dyDescent="0.25">
      <c r="F853" s="1165"/>
      <c r="G853" s="1165"/>
      <c r="H853" s="1165"/>
      <c r="I853" s="1165"/>
      <c r="J853" s="1165"/>
      <c r="K853" s="1165"/>
      <c r="L853" s="1165"/>
      <c r="M853" s="1165"/>
      <c r="N853" s="1165"/>
      <c r="O853" s="1165"/>
      <c r="P853" s="1165"/>
      <c r="Q853" s="1165"/>
      <c r="R853" s="1165"/>
      <c r="S853" s="1165"/>
      <c r="T853" s="1165"/>
      <c r="U853" s="1165"/>
    </row>
    <row r="854" spans="6:21" x14ac:dyDescent="0.25">
      <c r="F854" s="1165"/>
      <c r="G854" s="1165"/>
      <c r="H854" s="1165"/>
      <c r="I854" s="1165"/>
      <c r="J854" s="1165"/>
      <c r="K854" s="1165"/>
      <c r="L854" s="1165"/>
      <c r="M854" s="1165"/>
      <c r="N854" s="1165"/>
      <c r="O854" s="1165"/>
      <c r="P854" s="1165"/>
      <c r="Q854" s="1165"/>
      <c r="R854" s="1165"/>
      <c r="S854" s="1165"/>
      <c r="T854" s="1165"/>
      <c r="U854" s="1165"/>
    </row>
    <row r="855" spans="6:21" x14ac:dyDescent="0.25">
      <c r="F855" s="1165"/>
      <c r="G855" s="1165"/>
      <c r="H855" s="1165"/>
      <c r="I855" s="1165"/>
      <c r="J855" s="1165"/>
      <c r="K855" s="1165"/>
      <c r="L855" s="1165"/>
      <c r="M855" s="1165"/>
      <c r="N855" s="1165"/>
      <c r="O855" s="1165"/>
      <c r="P855" s="1165"/>
      <c r="Q855" s="1165"/>
      <c r="R855" s="1165"/>
      <c r="S855" s="1165"/>
      <c r="T855" s="1165"/>
      <c r="U855" s="1165"/>
    </row>
    <row r="856" spans="6:21" x14ac:dyDescent="0.25">
      <c r="F856" s="1165"/>
      <c r="G856" s="1165"/>
      <c r="H856" s="1165"/>
      <c r="I856" s="1165"/>
      <c r="J856" s="1165"/>
      <c r="K856" s="1165"/>
      <c r="L856" s="1165"/>
      <c r="M856" s="1165"/>
      <c r="N856" s="1165"/>
      <c r="O856" s="1165"/>
      <c r="P856" s="1165"/>
      <c r="Q856" s="1165"/>
      <c r="R856" s="1165"/>
      <c r="S856" s="1165"/>
      <c r="T856" s="1165"/>
      <c r="U856" s="1165"/>
    </row>
    <row r="857" spans="6:21" x14ac:dyDescent="0.25">
      <c r="F857" s="1165"/>
      <c r="G857" s="1165"/>
      <c r="H857" s="1165"/>
      <c r="I857" s="1165"/>
      <c r="J857" s="1165"/>
      <c r="K857" s="1165"/>
      <c r="L857" s="1165"/>
      <c r="M857" s="1165"/>
      <c r="N857" s="1165"/>
      <c r="O857" s="1165"/>
      <c r="P857" s="1165"/>
      <c r="Q857" s="1165"/>
      <c r="R857" s="1165"/>
      <c r="S857" s="1165"/>
      <c r="T857" s="1165"/>
      <c r="U857" s="1165"/>
    </row>
    <row r="858" spans="6:21" x14ac:dyDescent="0.25">
      <c r="F858" s="1165"/>
      <c r="G858" s="1165"/>
      <c r="H858" s="1165"/>
      <c r="I858" s="1165"/>
      <c r="J858" s="1165"/>
      <c r="K858" s="1165"/>
      <c r="L858" s="1165"/>
      <c r="M858" s="1165"/>
      <c r="N858" s="1165"/>
      <c r="O858" s="1165"/>
      <c r="P858" s="1165"/>
      <c r="Q858" s="1165"/>
      <c r="R858" s="1165"/>
      <c r="S858" s="1165"/>
      <c r="T858" s="1165"/>
      <c r="U858" s="1165"/>
    </row>
    <row r="859" spans="6:21" x14ac:dyDescent="0.25">
      <c r="F859" s="1165"/>
      <c r="G859" s="1165"/>
      <c r="H859" s="1165"/>
      <c r="I859" s="1165"/>
      <c r="J859" s="1165"/>
      <c r="K859" s="1165"/>
      <c r="L859" s="1165"/>
      <c r="M859" s="1165"/>
      <c r="N859" s="1165"/>
      <c r="O859" s="1165"/>
      <c r="P859" s="1165"/>
      <c r="Q859" s="1165"/>
      <c r="R859" s="1165"/>
      <c r="S859" s="1165"/>
      <c r="T859" s="1165"/>
      <c r="U859" s="1165"/>
    </row>
    <row r="860" spans="6:21" x14ac:dyDescent="0.25">
      <c r="F860" s="1165"/>
      <c r="G860" s="1165"/>
      <c r="H860" s="1165"/>
      <c r="I860" s="1165"/>
      <c r="J860" s="1165"/>
      <c r="K860" s="1165"/>
      <c r="L860" s="1165"/>
      <c r="M860" s="1165"/>
      <c r="N860" s="1165"/>
      <c r="O860" s="1165"/>
      <c r="P860" s="1165"/>
      <c r="Q860" s="1165"/>
      <c r="R860" s="1165"/>
      <c r="S860" s="1165"/>
      <c r="T860" s="1165"/>
      <c r="U860" s="1165"/>
    </row>
    <row r="861" spans="6:21" x14ac:dyDescent="0.25">
      <c r="F861" s="1165"/>
      <c r="G861" s="1165"/>
      <c r="H861" s="1165"/>
      <c r="I861" s="1165"/>
      <c r="J861" s="1165"/>
      <c r="K861" s="1165"/>
      <c r="L861" s="1165"/>
      <c r="M861" s="1165"/>
      <c r="N861" s="1165"/>
      <c r="O861" s="1165"/>
      <c r="P861" s="1165"/>
      <c r="Q861" s="1165"/>
      <c r="R861" s="1165"/>
      <c r="S861" s="1165"/>
      <c r="T861" s="1165"/>
      <c r="U861" s="1165"/>
    </row>
    <row r="862" spans="6:21" x14ac:dyDescent="0.25">
      <c r="F862" s="1165"/>
      <c r="G862" s="1165"/>
      <c r="H862" s="1165"/>
      <c r="I862" s="1165"/>
      <c r="J862" s="1165"/>
      <c r="K862" s="1165"/>
      <c r="L862" s="1165"/>
      <c r="M862" s="1165"/>
      <c r="N862" s="1165"/>
      <c r="O862" s="1165"/>
      <c r="P862" s="1165"/>
      <c r="Q862" s="1165"/>
      <c r="R862" s="1165"/>
      <c r="S862" s="1165"/>
      <c r="T862" s="1165"/>
      <c r="U862" s="1165"/>
    </row>
    <row r="863" spans="6:21" x14ac:dyDescent="0.25">
      <c r="F863" s="1165"/>
      <c r="G863" s="1165"/>
      <c r="H863" s="1165"/>
      <c r="I863" s="1165"/>
      <c r="J863" s="1165"/>
      <c r="K863" s="1165"/>
      <c r="L863" s="1165"/>
      <c r="M863" s="1165"/>
      <c r="N863" s="1165"/>
      <c r="O863" s="1165"/>
      <c r="P863" s="1165"/>
      <c r="Q863" s="1165"/>
      <c r="R863" s="1165"/>
      <c r="S863" s="1165"/>
      <c r="T863" s="1165"/>
      <c r="U863" s="1165"/>
    </row>
    <row r="864" spans="6:21" x14ac:dyDescent="0.25">
      <c r="F864" s="1165"/>
      <c r="G864" s="1165"/>
      <c r="H864" s="1165"/>
      <c r="I864" s="1165"/>
      <c r="J864" s="1165"/>
      <c r="K864" s="1165"/>
      <c r="L864" s="1165"/>
      <c r="M864" s="1165"/>
      <c r="N864" s="1165"/>
      <c r="O864" s="1165"/>
      <c r="P864" s="1165"/>
      <c r="Q864" s="1165"/>
      <c r="R864" s="1165"/>
      <c r="S864" s="1165"/>
      <c r="T864" s="1165"/>
      <c r="U864" s="1165"/>
    </row>
    <row r="865" spans="6:21" x14ac:dyDescent="0.25">
      <c r="F865" s="1165"/>
      <c r="G865" s="1165"/>
      <c r="H865" s="1165"/>
      <c r="I865" s="1165"/>
      <c r="J865" s="1165"/>
      <c r="K865" s="1165"/>
      <c r="L865" s="1165"/>
      <c r="M865" s="1165"/>
      <c r="N865" s="1165"/>
      <c r="O865" s="1165"/>
      <c r="P865" s="1165"/>
      <c r="Q865" s="1165"/>
      <c r="R865" s="1165"/>
      <c r="S865" s="1165"/>
      <c r="T865" s="1165"/>
      <c r="U865" s="1165"/>
    </row>
    <row r="866" spans="6:21" x14ac:dyDescent="0.25">
      <c r="F866" s="1165"/>
      <c r="G866" s="1165"/>
      <c r="H866" s="1165"/>
      <c r="I866" s="1165"/>
      <c r="J866" s="1165"/>
      <c r="K866" s="1165"/>
      <c r="L866" s="1165"/>
      <c r="M866" s="1165"/>
      <c r="N866" s="1165"/>
      <c r="O866" s="1165"/>
      <c r="P866" s="1165"/>
      <c r="Q866" s="1165"/>
      <c r="R866" s="1165"/>
      <c r="S866" s="1165"/>
      <c r="T866" s="1165"/>
      <c r="U866" s="1165"/>
    </row>
    <row r="867" spans="6:21" x14ac:dyDescent="0.25">
      <c r="F867" s="1165"/>
      <c r="G867" s="1165"/>
      <c r="H867" s="1165"/>
      <c r="I867" s="1165"/>
      <c r="J867" s="1165"/>
      <c r="K867" s="1165"/>
      <c r="L867" s="1165"/>
      <c r="M867" s="1165"/>
      <c r="N867" s="1165"/>
      <c r="O867" s="1165"/>
      <c r="P867" s="1165"/>
      <c r="Q867" s="1165"/>
      <c r="R867" s="1165"/>
      <c r="S867" s="1165"/>
      <c r="T867" s="1165"/>
      <c r="U867" s="1165"/>
    </row>
    <row r="868" spans="6:21" x14ac:dyDescent="0.25">
      <c r="F868" s="1165"/>
      <c r="G868" s="1165"/>
      <c r="H868" s="1165"/>
      <c r="I868" s="1165"/>
      <c r="J868" s="1165"/>
      <c r="K868" s="1165"/>
      <c r="L868" s="1165"/>
      <c r="M868" s="1165"/>
      <c r="N868" s="1165"/>
      <c r="O868" s="1165"/>
      <c r="P868" s="1165"/>
      <c r="Q868" s="1165"/>
      <c r="R868" s="1165"/>
      <c r="S868" s="1165"/>
      <c r="T868" s="1165"/>
      <c r="U868" s="1165"/>
    </row>
    <row r="869" spans="6:21" x14ac:dyDescent="0.25">
      <c r="F869" s="1165"/>
      <c r="G869" s="1165"/>
      <c r="H869" s="1165"/>
      <c r="I869" s="1165"/>
      <c r="J869" s="1165"/>
      <c r="K869" s="1165"/>
      <c r="L869" s="1165"/>
      <c r="M869" s="1165"/>
      <c r="N869" s="1165"/>
      <c r="O869" s="1165"/>
      <c r="P869" s="1165"/>
      <c r="Q869" s="1165"/>
      <c r="R869" s="1165"/>
      <c r="S869" s="1165"/>
      <c r="T869" s="1165"/>
      <c r="U869" s="1165"/>
    </row>
    <row r="870" spans="6:21" x14ac:dyDescent="0.25">
      <c r="F870" s="1165"/>
      <c r="G870" s="1165"/>
      <c r="H870" s="1165"/>
      <c r="I870" s="1165"/>
      <c r="J870" s="1165"/>
      <c r="K870" s="1165"/>
      <c r="L870" s="1165"/>
      <c r="M870" s="1165"/>
      <c r="N870" s="1165"/>
      <c r="O870" s="1165"/>
      <c r="P870" s="1165"/>
      <c r="Q870" s="1165"/>
      <c r="R870" s="1165"/>
      <c r="S870" s="1165"/>
      <c r="T870" s="1165"/>
      <c r="U870" s="1165"/>
    </row>
    <row r="871" spans="6:21" x14ac:dyDescent="0.25">
      <c r="F871" s="1165"/>
      <c r="G871" s="1165"/>
      <c r="H871" s="1165"/>
      <c r="I871" s="1165"/>
      <c r="J871" s="1165"/>
      <c r="K871" s="1165"/>
      <c r="L871" s="1165"/>
      <c r="M871" s="1165"/>
      <c r="N871" s="1165"/>
      <c r="O871" s="1165"/>
      <c r="P871" s="1165"/>
      <c r="Q871" s="1165"/>
      <c r="R871" s="1165"/>
      <c r="S871" s="1165"/>
      <c r="T871" s="1165"/>
      <c r="U871" s="1165"/>
    </row>
    <row r="872" spans="6:21" x14ac:dyDescent="0.25">
      <c r="F872" s="1165"/>
      <c r="G872" s="1165"/>
      <c r="H872" s="1165"/>
      <c r="I872" s="1165"/>
      <c r="J872" s="1165"/>
      <c r="K872" s="1165"/>
      <c r="L872" s="1165"/>
      <c r="M872" s="1165"/>
      <c r="N872" s="1165"/>
      <c r="O872" s="1165"/>
      <c r="P872" s="1165"/>
      <c r="Q872" s="1165"/>
      <c r="R872" s="1165"/>
      <c r="S872" s="1165"/>
      <c r="T872" s="1165"/>
      <c r="U872" s="1165"/>
    </row>
    <row r="873" spans="6:21" x14ac:dyDescent="0.25">
      <c r="F873" s="1165"/>
      <c r="G873" s="1165"/>
      <c r="H873" s="1165"/>
      <c r="I873" s="1165"/>
      <c r="J873" s="1165"/>
      <c r="K873" s="1165"/>
      <c r="L873" s="1165"/>
      <c r="M873" s="1165"/>
      <c r="N873" s="1165"/>
      <c r="O873" s="1165"/>
      <c r="P873" s="1165"/>
      <c r="Q873" s="1165"/>
      <c r="R873" s="1165"/>
      <c r="S873" s="1165"/>
      <c r="T873" s="1165"/>
      <c r="U873" s="1165"/>
    </row>
    <row r="874" spans="6:21" x14ac:dyDescent="0.25">
      <c r="F874" s="1165"/>
      <c r="G874" s="1165"/>
      <c r="H874" s="1165"/>
      <c r="I874" s="1165"/>
      <c r="J874" s="1165"/>
      <c r="K874" s="1165"/>
      <c r="L874" s="1165"/>
      <c r="M874" s="1165"/>
      <c r="N874" s="1165"/>
      <c r="O874" s="1165"/>
      <c r="P874" s="1165"/>
      <c r="Q874" s="1165"/>
      <c r="R874" s="1165"/>
      <c r="S874" s="1165"/>
      <c r="T874" s="1165"/>
      <c r="U874" s="1165"/>
    </row>
    <row r="875" spans="6:21" x14ac:dyDescent="0.25">
      <c r="F875" s="1165"/>
      <c r="G875" s="1165"/>
      <c r="H875" s="1165"/>
      <c r="I875" s="1165"/>
      <c r="J875" s="1165"/>
      <c r="K875" s="1165"/>
      <c r="L875" s="1165"/>
      <c r="M875" s="1165"/>
      <c r="N875" s="1165"/>
      <c r="O875" s="1165"/>
      <c r="P875" s="1165"/>
      <c r="Q875" s="1165"/>
      <c r="R875" s="1165"/>
      <c r="S875" s="1165"/>
      <c r="T875" s="1165"/>
      <c r="U875" s="1165"/>
    </row>
    <row r="876" spans="6:21" x14ac:dyDescent="0.25">
      <c r="F876" s="1165"/>
      <c r="G876" s="1165"/>
      <c r="H876" s="1165"/>
      <c r="I876" s="1165"/>
      <c r="J876" s="1165"/>
      <c r="K876" s="1165"/>
      <c r="L876" s="1165"/>
      <c r="M876" s="1165"/>
      <c r="N876" s="1165"/>
      <c r="O876" s="1165"/>
      <c r="P876" s="1165"/>
      <c r="Q876" s="1165"/>
      <c r="R876" s="1165"/>
      <c r="S876" s="1165"/>
      <c r="T876" s="1165"/>
      <c r="U876" s="1165"/>
    </row>
    <row r="877" spans="6:21" x14ac:dyDescent="0.25">
      <c r="F877" s="1165"/>
      <c r="G877" s="1165"/>
      <c r="H877" s="1165"/>
      <c r="I877" s="1165"/>
      <c r="J877" s="1165"/>
      <c r="K877" s="1165"/>
      <c r="L877" s="1165"/>
      <c r="M877" s="1165"/>
      <c r="N877" s="1165"/>
      <c r="O877" s="1165"/>
      <c r="P877" s="1165"/>
      <c r="Q877" s="1165"/>
      <c r="R877" s="1165"/>
      <c r="S877" s="1165"/>
      <c r="T877" s="1165"/>
      <c r="U877" s="1165"/>
    </row>
    <row r="878" spans="6:21" x14ac:dyDescent="0.25">
      <c r="F878" s="1165"/>
      <c r="G878" s="1165"/>
      <c r="H878" s="1165"/>
      <c r="I878" s="1165"/>
      <c r="J878" s="1165"/>
      <c r="K878" s="1165"/>
      <c r="L878" s="1165"/>
      <c r="M878" s="1165"/>
      <c r="N878" s="1165"/>
      <c r="O878" s="1165"/>
      <c r="P878" s="1165"/>
      <c r="Q878" s="1165"/>
      <c r="R878" s="1165"/>
      <c r="S878" s="1165"/>
      <c r="T878" s="1165"/>
      <c r="U878" s="1165"/>
    </row>
    <row r="879" spans="6:21" x14ac:dyDescent="0.25">
      <c r="F879" s="1165"/>
      <c r="G879" s="1165"/>
      <c r="H879" s="1165"/>
      <c r="I879" s="1165"/>
      <c r="J879" s="1165"/>
      <c r="K879" s="1165"/>
      <c r="L879" s="1165"/>
      <c r="M879" s="1165"/>
      <c r="N879" s="1165"/>
      <c r="O879" s="1165"/>
      <c r="P879" s="1165"/>
      <c r="Q879" s="1165"/>
      <c r="R879" s="1165"/>
      <c r="S879" s="1165"/>
      <c r="T879" s="1165"/>
      <c r="U879" s="1165"/>
    </row>
    <row r="880" spans="6:21" x14ac:dyDescent="0.25">
      <c r="F880" s="1165"/>
      <c r="G880" s="1165"/>
      <c r="H880" s="1165"/>
      <c r="I880" s="1165"/>
      <c r="J880" s="1165"/>
      <c r="K880" s="1165"/>
      <c r="L880" s="1165"/>
      <c r="M880" s="1165"/>
      <c r="N880" s="1165"/>
      <c r="O880" s="1165"/>
      <c r="P880" s="1165"/>
      <c r="Q880" s="1165"/>
      <c r="R880" s="1165"/>
      <c r="S880" s="1165"/>
      <c r="T880" s="1165"/>
      <c r="U880" s="1165"/>
    </row>
    <row r="881" spans="6:21" x14ac:dyDescent="0.25">
      <c r="F881" s="1165"/>
      <c r="G881" s="1165"/>
      <c r="H881" s="1165"/>
      <c r="I881" s="1165"/>
      <c r="J881" s="1165"/>
      <c r="K881" s="1165"/>
      <c r="L881" s="1165"/>
      <c r="M881" s="1165"/>
      <c r="N881" s="1165"/>
      <c r="O881" s="1165"/>
      <c r="P881" s="1165"/>
      <c r="Q881" s="1165"/>
      <c r="R881" s="1165"/>
      <c r="S881" s="1165"/>
      <c r="T881" s="1165"/>
      <c r="U881" s="1165"/>
    </row>
    <row r="882" spans="6:21" x14ac:dyDescent="0.25">
      <c r="F882" s="1165"/>
      <c r="G882" s="1165"/>
      <c r="H882" s="1165"/>
      <c r="I882" s="1165"/>
      <c r="J882" s="1165"/>
      <c r="K882" s="1165"/>
      <c r="L882" s="1165"/>
      <c r="M882" s="1165"/>
      <c r="N882" s="1165"/>
      <c r="O882" s="1165"/>
      <c r="P882" s="1165"/>
      <c r="Q882" s="1165"/>
      <c r="R882" s="1165"/>
      <c r="S882" s="1165"/>
      <c r="T882" s="1165"/>
      <c r="U882" s="1165"/>
    </row>
    <row r="883" spans="6:21" x14ac:dyDescent="0.25">
      <c r="F883" s="1165"/>
      <c r="G883" s="1165"/>
      <c r="H883" s="1165"/>
      <c r="I883" s="1165"/>
      <c r="J883" s="1165"/>
      <c r="K883" s="1165"/>
      <c r="L883" s="1165"/>
      <c r="M883" s="1165"/>
      <c r="N883" s="1165"/>
      <c r="O883" s="1165"/>
      <c r="P883" s="1165"/>
      <c r="Q883" s="1165"/>
      <c r="R883" s="1165"/>
      <c r="S883" s="1165"/>
      <c r="T883" s="1165"/>
      <c r="U883" s="1165"/>
    </row>
    <row r="884" spans="6:21" x14ac:dyDescent="0.25">
      <c r="F884" s="1165"/>
      <c r="G884" s="1165"/>
      <c r="H884" s="1165"/>
      <c r="I884" s="1165"/>
      <c r="J884" s="1165"/>
      <c r="K884" s="1165"/>
      <c r="L884" s="1165"/>
      <c r="M884" s="1165"/>
      <c r="N884" s="1165"/>
      <c r="O884" s="1165"/>
      <c r="P884" s="1165"/>
      <c r="Q884" s="1165"/>
      <c r="R884" s="1165"/>
      <c r="S884" s="1165"/>
      <c r="T884" s="1165"/>
      <c r="U884" s="1165"/>
    </row>
    <row r="885" spans="6:21" x14ac:dyDescent="0.25">
      <c r="F885" s="1165"/>
      <c r="G885" s="1165"/>
      <c r="H885" s="1165"/>
      <c r="I885" s="1165"/>
      <c r="J885" s="1165"/>
      <c r="K885" s="1165"/>
      <c r="L885" s="1165"/>
      <c r="M885" s="1165"/>
      <c r="N885" s="1165"/>
      <c r="O885" s="1165"/>
      <c r="P885" s="1165"/>
      <c r="Q885" s="1165"/>
      <c r="R885" s="1165"/>
      <c r="S885" s="1165"/>
      <c r="T885" s="1165"/>
      <c r="U885" s="1165"/>
    </row>
    <row r="886" spans="6:21" x14ac:dyDescent="0.25">
      <c r="F886" s="1165"/>
      <c r="G886" s="1165"/>
      <c r="H886" s="1165"/>
      <c r="I886" s="1165"/>
      <c r="J886" s="1165"/>
      <c r="K886" s="1165"/>
      <c r="L886" s="1165"/>
      <c r="M886" s="1165"/>
      <c r="N886" s="1165"/>
      <c r="O886" s="1165"/>
      <c r="P886" s="1165"/>
      <c r="Q886" s="1165"/>
      <c r="R886" s="1165"/>
      <c r="S886" s="1165"/>
      <c r="T886" s="1165"/>
      <c r="U886" s="1165"/>
    </row>
    <row r="887" spans="6:21" x14ac:dyDescent="0.25">
      <c r="F887" s="1165"/>
      <c r="G887" s="1165"/>
      <c r="H887" s="1165"/>
      <c r="I887" s="1165"/>
      <c r="J887" s="1165"/>
      <c r="K887" s="1165"/>
      <c r="L887" s="1165"/>
      <c r="M887" s="1165"/>
      <c r="N887" s="1165"/>
      <c r="O887" s="1165"/>
      <c r="P887" s="1165"/>
      <c r="Q887" s="1165"/>
      <c r="R887" s="1165"/>
      <c r="S887" s="1165"/>
      <c r="T887" s="1165"/>
      <c r="U887" s="1165"/>
    </row>
    <row r="888" spans="6:21" x14ac:dyDescent="0.25">
      <c r="F888" s="1165"/>
      <c r="G888" s="1165"/>
      <c r="H888" s="1165"/>
      <c r="I888" s="1165"/>
      <c r="J888" s="1165"/>
      <c r="K888" s="1165"/>
      <c r="L888" s="1165"/>
      <c r="M888" s="1165"/>
      <c r="N888" s="1165"/>
      <c r="O888" s="1165"/>
      <c r="P888" s="1165"/>
      <c r="Q888" s="1165"/>
      <c r="R888" s="1165"/>
      <c r="S888" s="1165"/>
      <c r="T888" s="1165"/>
      <c r="U888" s="1165"/>
    </row>
    <row r="889" spans="6:21" x14ac:dyDescent="0.25">
      <c r="F889" s="1165"/>
      <c r="G889" s="1165"/>
      <c r="H889" s="1165"/>
      <c r="I889" s="1165"/>
      <c r="J889" s="1165"/>
      <c r="K889" s="1165"/>
      <c r="L889" s="1165"/>
      <c r="M889" s="1165"/>
      <c r="N889" s="1165"/>
      <c r="O889" s="1165"/>
      <c r="P889" s="1165"/>
      <c r="Q889" s="1165"/>
      <c r="R889" s="1165"/>
      <c r="S889" s="1165"/>
      <c r="T889" s="1165"/>
      <c r="U889" s="1165"/>
    </row>
    <row r="890" spans="6:21" x14ac:dyDescent="0.25">
      <c r="F890" s="1165"/>
      <c r="G890" s="1165"/>
      <c r="H890" s="1165"/>
      <c r="I890" s="1165"/>
      <c r="J890" s="1165"/>
      <c r="K890" s="1165"/>
      <c r="L890" s="1165"/>
      <c r="M890" s="1165"/>
      <c r="N890" s="1165"/>
      <c r="O890" s="1165"/>
      <c r="P890" s="1165"/>
      <c r="Q890" s="1165"/>
      <c r="R890" s="1165"/>
      <c r="S890" s="1165"/>
      <c r="T890" s="1165"/>
      <c r="U890" s="1165"/>
    </row>
    <row r="891" spans="6:21" x14ac:dyDescent="0.25">
      <c r="F891" s="1165"/>
      <c r="G891" s="1165"/>
      <c r="H891" s="1165"/>
      <c r="I891" s="1165"/>
      <c r="J891" s="1165"/>
      <c r="K891" s="1165"/>
      <c r="L891" s="1165"/>
      <c r="M891" s="1165"/>
      <c r="N891" s="1165"/>
      <c r="O891" s="1165"/>
      <c r="P891" s="1165"/>
      <c r="Q891" s="1165"/>
      <c r="R891" s="1165"/>
      <c r="S891" s="1165"/>
      <c r="T891" s="1165"/>
      <c r="U891" s="1165"/>
    </row>
    <row r="892" spans="6:21" x14ac:dyDescent="0.25">
      <c r="F892" s="1165"/>
      <c r="G892" s="1165"/>
      <c r="H892" s="1165"/>
      <c r="I892" s="1165"/>
      <c r="J892" s="1165"/>
      <c r="K892" s="1165"/>
      <c r="L892" s="1165"/>
      <c r="M892" s="1165"/>
      <c r="N892" s="1165"/>
      <c r="O892" s="1165"/>
      <c r="P892" s="1165"/>
      <c r="Q892" s="1165"/>
      <c r="R892" s="1165"/>
      <c r="S892" s="1165"/>
      <c r="T892" s="1165"/>
      <c r="U892" s="1165"/>
    </row>
    <row r="893" spans="6:21" x14ac:dyDescent="0.25">
      <c r="F893" s="1165"/>
      <c r="G893" s="1165"/>
      <c r="H893" s="1165"/>
      <c r="I893" s="1165"/>
      <c r="J893" s="1165"/>
      <c r="K893" s="1165"/>
      <c r="L893" s="1165"/>
      <c r="M893" s="1165"/>
      <c r="N893" s="1165"/>
      <c r="O893" s="1165"/>
      <c r="P893" s="1165"/>
      <c r="Q893" s="1165"/>
      <c r="R893" s="1165"/>
      <c r="S893" s="1165"/>
      <c r="T893" s="1165"/>
      <c r="U893" s="1165"/>
    </row>
    <row r="894" spans="6:21" x14ac:dyDescent="0.25">
      <c r="F894" s="1165"/>
      <c r="G894" s="1165"/>
      <c r="H894" s="1165"/>
      <c r="I894" s="1165"/>
      <c r="J894" s="1165"/>
      <c r="K894" s="1165"/>
      <c r="L894" s="1165"/>
      <c r="M894" s="1165"/>
      <c r="N894" s="1165"/>
      <c r="O894" s="1165"/>
      <c r="P894" s="1165"/>
      <c r="Q894" s="1165"/>
      <c r="R894" s="1165"/>
      <c r="S894" s="1165"/>
      <c r="T894" s="1165"/>
      <c r="U894" s="1165"/>
    </row>
    <row r="895" spans="6:21" x14ac:dyDescent="0.25">
      <c r="F895" s="1165"/>
      <c r="G895" s="1165"/>
      <c r="H895" s="1165"/>
      <c r="I895" s="1165"/>
      <c r="J895" s="1165"/>
      <c r="K895" s="1165"/>
      <c r="L895" s="1165"/>
      <c r="M895" s="1165"/>
      <c r="N895" s="1165"/>
      <c r="O895" s="1165"/>
      <c r="P895" s="1165"/>
      <c r="Q895" s="1165"/>
      <c r="R895" s="1165"/>
      <c r="S895" s="1165"/>
      <c r="T895" s="1165"/>
      <c r="U895" s="1165"/>
    </row>
    <row r="896" spans="6:21" x14ac:dyDescent="0.25">
      <c r="F896" s="1165"/>
      <c r="G896" s="1165"/>
      <c r="H896" s="1165"/>
      <c r="I896" s="1165"/>
      <c r="J896" s="1165"/>
      <c r="K896" s="1165"/>
      <c r="L896" s="1165"/>
      <c r="M896" s="1165"/>
      <c r="N896" s="1165"/>
      <c r="O896" s="1165"/>
      <c r="P896" s="1165"/>
      <c r="Q896" s="1165"/>
      <c r="R896" s="1165"/>
      <c r="S896" s="1165"/>
      <c r="T896" s="1165"/>
      <c r="U896" s="1165"/>
    </row>
    <row r="897" spans="6:21" x14ac:dyDescent="0.25">
      <c r="F897" s="1165"/>
      <c r="G897" s="1165"/>
      <c r="H897" s="1165"/>
      <c r="I897" s="1165"/>
      <c r="J897" s="1165"/>
      <c r="K897" s="1165"/>
      <c r="L897" s="1165"/>
      <c r="M897" s="1165"/>
      <c r="N897" s="1165"/>
      <c r="O897" s="1165"/>
      <c r="P897" s="1165"/>
      <c r="Q897" s="1165"/>
      <c r="R897" s="1165"/>
      <c r="S897" s="1165"/>
      <c r="T897" s="1165"/>
      <c r="U897" s="1165"/>
    </row>
    <row r="898" spans="6:21" x14ac:dyDescent="0.25">
      <c r="F898" s="1165"/>
      <c r="G898" s="1165"/>
      <c r="H898" s="1165"/>
      <c r="I898" s="1165"/>
      <c r="J898" s="1165"/>
      <c r="K898" s="1165"/>
      <c r="L898" s="1165"/>
      <c r="M898" s="1165"/>
      <c r="N898" s="1165"/>
      <c r="O898" s="1165"/>
      <c r="P898" s="1165"/>
      <c r="Q898" s="1165"/>
      <c r="R898" s="1165"/>
      <c r="S898" s="1165"/>
      <c r="T898" s="1165"/>
      <c r="U898" s="1165"/>
    </row>
    <row r="899" spans="6:21" x14ac:dyDescent="0.25">
      <c r="F899" s="1165"/>
      <c r="G899" s="1165"/>
      <c r="H899" s="1165"/>
      <c r="I899" s="1165"/>
      <c r="J899" s="1165"/>
      <c r="K899" s="1165"/>
      <c r="L899" s="1165"/>
      <c r="M899" s="1165"/>
      <c r="N899" s="1165"/>
      <c r="O899" s="1165"/>
      <c r="P899" s="1165"/>
      <c r="Q899" s="1165"/>
      <c r="R899" s="1165"/>
      <c r="S899" s="1165"/>
      <c r="T899" s="1165"/>
      <c r="U899" s="1165"/>
    </row>
    <row r="900" spans="6:21" x14ac:dyDescent="0.25">
      <c r="F900" s="1165"/>
      <c r="G900" s="1165"/>
      <c r="H900" s="1165"/>
      <c r="I900" s="1165"/>
      <c r="J900" s="1165"/>
      <c r="K900" s="1165"/>
      <c r="L900" s="1165"/>
      <c r="M900" s="1165"/>
      <c r="N900" s="1165"/>
      <c r="O900" s="1165"/>
      <c r="P900" s="1165"/>
      <c r="Q900" s="1165"/>
      <c r="R900" s="1165"/>
      <c r="S900" s="1165"/>
      <c r="T900" s="1165"/>
      <c r="U900" s="1165"/>
    </row>
    <row r="901" spans="6:21" x14ac:dyDescent="0.25">
      <c r="F901" s="1165"/>
      <c r="G901" s="1165"/>
      <c r="H901" s="1165"/>
      <c r="I901" s="1165"/>
      <c r="J901" s="1165"/>
      <c r="K901" s="1165"/>
      <c r="L901" s="1165"/>
      <c r="M901" s="1165"/>
      <c r="N901" s="1165"/>
      <c r="O901" s="1165"/>
      <c r="P901" s="1165"/>
      <c r="Q901" s="1165"/>
      <c r="R901" s="1165"/>
      <c r="S901" s="1165"/>
      <c r="T901" s="1165"/>
      <c r="U901" s="1165"/>
    </row>
    <row r="902" spans="6:21" x14ac:dyDescent="0.25">
      <c r="F902" s="1165"/>
      <c r="G902" s="1165"/>
      <c r="H902" s="1165"/>
      <c r="I902" s="1165"/>
      <c r="J902" s="1165"/>
      <c r="K902" s="1165"/>
      <c r="L902" s="1165"/>
      <c r="M902" s="1165"/>
      <c r="N902" s="1165"/>
      <c r="O902" s="1165"/>
      <c r="P902" s="1165"/>
      <c r="Q902" s="1165"/>
      <c r="R902" s="1165"/>
      <c r="S902" s="1165"/>
      <c r="T902" s="1165"/>
      <c r="U902" s="1165"/>
    </row>
    <row r="903" spans="6:21" x14ac:dyDescent="0.25">
      <c r="F903" s="1165"/>
      <c r="G903" s="1165"/>
      <c r="H903" s="1165"/>
      <c r="I903" s="1165"/>
      <c r="J903" s="1165"/>
      <c r="K903" s="1165"/>
      <c r="L903" s="1165"/>
      <c r="M903" s="1165"/>
      <c r="N903" s="1165"/>
      <c r="O903" s="1165"/>
      <c r="P903" s="1165"/>
      <c r="Q903" s="1165"/>
      <c r="R903" s="1165"/>
      <c r="S903" s="1165"/>
      <c r="T903" s="1165"/>
      <c r="U903" s="1165"/>
    </row>
    <row r="904" spans="6:21" x14ac:dyDescent="0.25">
      <c r="F904" s="1165"/>
      <c r="G904" s="1165"/>
      <c r="H904" s="1165"/>
      <c r="I904" s="1165"/>
      <c r="J904" s="1165"/>
      <c r="K904" s="1165"/>
      <c r="L904" s="1165"/>
      <c r="M904" s="1165"/>
      <c r="N904" s="1165"/>
      <c r="O904" s="1165"/>
      <c r="P904" s="1165"/>
      <c r="Q904" s="1165"/>
      <c r="R904" s="1165"/>
      <c r="S904" s="1165"/>
      <c r="T904" s="1165"/>
      <c r="U904" s="1165"/>
    </row>
    <row r="905" spans="6:21" x14ac:dyDescent="0.25">
      <c r="F905" s="1165"/>
      <c r="G905" s="1165"/>
      <c r="H905" s="1165"/>
      <c r="I905" s="1165"/>
      <c r="J905" s="1165"/>
      <c r="K905" s="1165"/>
      <c r="L905" s="1165"/>
      <c r="M905" s="1165"/>
      <c r="N905" s="1165"/>
      <c r="O905" s="1165"/>
      <c r="P905" s="1165"/>
      <c r="Q905" s="1165"/>
      <c r="R905" s="1165"/>
      <c r="S905" s="1165"/>
      <c r="T905" s="1165"/>
      <c r="U905" s="1165"/>
    </row>
    <row r="906" spans="6:21" x14ac:dyDescent="0.25">
      <c r="F906" s="1165"/>
      <c r="G906" s="1165"/>
      <c r="H906" s="1165"/>
      <c r="I906" s="1165"/>
      <c r="J906" s="1165"/>
      <c r="K906" s="1165"/>
      <c r="L906" s="1165"/>
      <c r="M906" s="1165"/>
      <c r="N906" s="1165"/>
      <c r="O906" s="1165"/>
      <c r="P906" s="1165"/>
      <c r="Q906" s="1165"/>
      <c r="R906" s="1165"/>
      <c r="S906" s="1165"/>
      <c r="T906" s="1165"/>
      <c r="U906" s="1165"/>
    </row>
    <row r="907" spans="6:21" x14ac:dyDescent="0.25">
      <c r="F907" s="1165"/>
      <c r="G907" s="1165"/>
      <c r="H907" s="1165"/>
      <c r="I907" s="1165"/>
      <c r="J907" s="1165"/>
      <c r="K907" s="1165"/>
      <c r="L907" s="1165"/>
      <c r="M907" s="1165"/>
      <c r="N907" s="1165"/>
      <c r="O907" s="1165"/>
      <c r="P907" s="1165"/>
      <c r="Q907" s="1165"/>
      <c r="R907" s="1165"/>
      <c r="S907" s="1165"/>
      <c r="T907" s="1165"/>
      <c r="U907" s="1165"/>
    </row>
    <row r="908" spans="6:21" x14ac:dyDescent="0.25">
      <c r="F908" s="1165"/>
      <c r="G908" s="1165"/>
      <c r="H908" s="1165"/>
      <c r="I908" s="1165"/>
      <c r="J908" s="1165"/>
      <c r="K908" s="1165"/>
      <c r="L908" s="1165"/>
      <c r="M908" s="1165"/>
      <c r="N908" s="1165"/>
      <c r="O908" s="1165"/>
      <c r="P908" s="1165"/>
      <c r="Q908" s="1165"/>
      <c r="R908" s="1165"/>
      <c r="S908" s="1165"/>
      <c r="T908" s="1165"/>
      <c r="U908" s="1165"/>
    </row>
    <row r="909" spans="6:21" x14ac:dyDescent="0.25">
      <c r="F909" s="1165"/>
      <c r="G909" s="1165"/>
      <c r="H909" s="1165"/>
      <c r="I909" s="1165"/>
      <c r="J909" s="1165"/>
      <c r="K909" s="1165"/>
      <c r="L909" s="1165"/>
      <c r="M909" s="1165"/>
      <c r="N909" s="1165"/>
      <c r="O909" s="1165"/>
      <c r="P909" s="1165"/>
      <c r="Q909" s="1165"/>
      <c r="R909" s="1165"/>
      <c r="S909" s="1165"/>
      <c r="T909" s="1165"/>
      <c r="U909" s="1165"/>
    </row>
    <row r="910" spans="6:21" x14ac:dyDescent="0.25">
      <c r="F910" s="1165"/>
      <c r="G910" s="1165"/>
      <c r="H910" s="1165"/>
      <c r="I910" s="1165"/>
      <c r="J910" s="1165"/>
      <c r="K910" s="1165"/>
      <c r="L910" s="1165"/>
      <c r="M910" s="1165"/>
      <c r="N910" s="1165"/>
      <c r="O910" s="1165"/>
      <c r="P910" s="1165"/>
      <c r="Q910" s="1165"/>
      <c r="R910" s="1165"/>
      <c r="S910" s="1165"/>
      <c r="T910" s="1165"/>
      <c r="U910" s="1165"/>
    </row>
    <row r="911" spans="6:21" x14ac:dyDescent="0.25">
      <c r="F911" s="1165"/>
      <c r="G911" s="1165"/>
      <c r="H911" s="1165"/>
      <c r="I911" s="1165"/>
      <c r="J911" s="1165"/>
      <c r="K911" s="1165"/>
      <c r="L911" s="1165"/>
      <c r="M911" s="1165"/>
      <c r="N911" s="1165"/>
      <c r="O911" s="1165"/>
      <c r="P911" s="1165"/>
      <c r="Q911" s="1165"/>
      <c r="R911" s="1165"/>
      <c r="S911" s="1165"/>
      <c r="T911" s="1165"/>
      <c r="U911" s="1165"/>
    </row>
    <row r="912" spans="6:21" x14ac:dyDescent="0.25">
      <c r="F912" s="1165"/>
      <c r="G912" s="1165"/>
      <c r="H912" s="1165"/>
      <c r="I912" s="1165"/>
      <c r="J912" s="1165"/>
      <c r="K912" s="1165"/>
      <c r="L912" s="1165"/>
      <c r="M912" s="1165"/>
      <c r="N912" s="1165"/>
      <c r="O912" s="1165"/>
      <c r="P912" s="1165"/>
      <c r="Q912" s="1165"/>
      <c r="R912" s="1165"/>
      <c r="S912" s="1165"/>
      <c r="T912" s="1165"/>
      <c r="U912" s="1165"/>
    </row>
    <row r="913" spans="6:21" x14ac:dyDescent="0.25">
      <c r="F913" s="1165"/>
      <c r="G913" s="1165"/>
      <c r="H913" s="1165"/>
      <c r="I913" s="1165"/>
      <c r="J913" s="1165"/>
      <c r="K913" s="1165"/>
      <c r="L913" s="1165"/>
      <c r="M913" s="1165"/>
      <c r="N913" s="1165"/>
      <c r="O913" s="1165"/>
      <c r="P913" s="1165"/>
      <c r="Q913" s="1165"/>
      <c r="R913" s="1165"/>
      <c r="S913" s="1165"/>
      <c r="T913" s="1165"/>
      <c r="U913" s="1165"/>
    </row>
    <row r="914" spans="6:21" x14ac:dyDescent="0.25">
      <c r="F914" s="1165"/>
      <c r="G914" s="1165"/>
      <c r="H914" s="1165"/>
      <c r="I914" s="1165"/>
      <c r="J914" s="1165"/>
      <c r="K914" s="1165"/>
      <c r="L914" s="1165"/>
      <c r="M914" s="1165"/>
      <c r="N914" s="1165"/>
      <c r="O914" s="1165"/>
      <c r="P914" s="1165"/>
      <c r="Q914" s="1165"/>
      <c r="R914" s="1165"/>
      <c r="S914" s="1165"/>
      <c r="T914" s="1165"/>
      <c r="U914" s="1165"/>
    </row>
    <row r="915" spans="6:21" x14ac:dyDescent="0.25">
      <c r="F915" s="1165"/>
      <c r="G915" s="1165"/>
      <c r="H915" s="1165"/>
      <c r="I915" s="1165"/>
      <c r="J915" s="1165"/>
      <c r="K915" s="1165"/>
      <c r="L915" s="1165"/>
      <c r="M915" s="1165"/>
      <c r="N915" s="1165"/>
      <c r="O915" s="1165"/>
      <c r="P915" s="1165"/>
      <c r="Q915" s="1165"/>
      <c r="R915" s="1165"/>
      <c r="S915" s="1165"/>
      <c r="T915" s="1165"/>
      <c r="U915" s="1165"/>
    </row>
    <row r="916" spans="6:21" x14ac:dyDescent="0.25">
      <c r="F916" s="1165"/>
      <c r="G916" s="1165"/>
      <c r="H916" s="1165"/>
      <c r="I916" s="1165"/>
      <c r="J916" s="1165"/>
      <c r="K916" s="1165"/>
      <c r="L916" s="1165"/>
      <c r="M916" s="1165"/>
      <c r="N916" s="1165"/>
      <c r="O916" s="1165"/>
      <c r="P916" s="1165"/>
      <c r="Q916" s="1165"/>
      <c r="R916" s="1165"/>
      <c r="S916" s="1165"/>
      <c r="T916" s="1165"/>
      <c r="U916" s="1165"/>
    </row>
    <row r="917" spans="6:21" x14ac:dyDescent="0.25">
      <c r="F917" s="1165"/>
      <c r="G917" s="1165"/>
      <c r="H917" s="1165"/>
      <c r="I917" s="1165"/>
      <c r="J917" s="1165"/>
      <c r="K917" s="1165"/>
      <c r="L917" s="1165"/>
      <c r="M917" s="1165"/>
      <c r="N917" s="1165"/>
      <c r="O917" s="1165"/>
      <c r="P917" s="1165"/>
      <c r="Q917" s="1165"/>
      <c r="R917" s="1165"/>
      <c r="S917" s="1165"/>
      <c r="T917" s="1165"/>
      <c r="U917" s="1165"/>
    </row>
    <row r="918" spans="6:21" x14ac:dyDescent="0.25">
      <c r="F918" s="1165"/>
      <c r="G918" s="1165"/>
      <c r="H918" s="1165"/>
      <c r="I918" s="1165"/>
      <c r="J918" s="1165"/>
      <c r="K918" s="1165"/>
      <c r="L918" s="1165"/>
      <c r="M918" s="1165"/>
      <c r="N918" s="1165"/>
      <c r="O918" s="1165"/>
      <c r="P918" s="1165"/>
      <c r="Q918" s="1165"/>
      <c r="R918" s="1165"/>
      <c r="S918" s="1165"/>
      <c r="T918" s="1165"/>
      <c r="U918" s="1165"/>
    </row>
    <row r="919" spans="6:21" x14ac:dyDescent="0.25">
      <c r="F919" s="1165"/>
      <c r="G919" s="1165"/>
      <c r="H919" s="1165"/>
      <c r="I919" s="1165"/>
      <c r="J919" s="1165"/>
      <c r="K919" s="1165"/>
      <c r="L919" s="1165"/>
      <c r="M919" s="1165"/>
      <c r="N919" s="1165"/>
      <c r="O919" s="1165"/>
      <c r="P919" s="1165"/>
      <c r="Q919" s="1165"/>
      <c r="R919" s="1165"/>
      <c r="S919" s="1165"/>
      <c r="T919" s="1165"/>
      <c r="U919" s="1165"/>
    </row>
    <row r="920" spans="6:21" x14ac:dyDescent="0.25">
      <c r="F920" s="1165"/>
      <c r="G920" s="1165"/>
      <c r="H920" s="1165"/>
      <c r="I920" s="1165"/>
      <c r="J920" s="1165"/>
      <c r="K920" s="1165"/>
      <c r="L920" s="1165"/>
      <c r="M920" s="1165"/>
      <c r="N920" s="1165"/>
      <c r="O920" s="1165"/>
      <c r="P920" s="1165"/>
      <c r="Q920" s="1165"/>
      <c r="R920" s="1165"/>
      <c r="S920" s="1165"/>
      <c r="T920" s="1165"/>
      <c r="U920" s="1165"/>
    </row>
    <row r="921" spans="6:21" x14ac:dyDescent="0.25">
      <c r="F921" s="1165"/>
      <c r="G921" s="1165"/>
      <c r="H921" s="1165"/>
      <c r="I921" s="1165"/>
      <c r="J921" s="1165"/>
      <c r="K921" s="1165"/>
      <c r="L921" s="1165"/>
      <c r="M921" s="1165"/>
      <c r="N921" s="1165"/>
      <c r="O921" s="1165"/>
      <c r="P921" s="1165"/>
      <c r="Q921" s="1165"/>
      <c r="R921" s="1165"/>
      <c r="S921" s="1165"/>
      <c r="T921" s="1165"/>
      <c r="U921" s="1165"/>
    </row>
    <row r="922" spans="6:21" x14ac:dyDescent="0.25">
      <c r="F922" s="1165"/>
      <c r="G922" s="1165"/>
      <c r="H922" s="1165"/>
      <c r="I922" s="1165"/>
      <c r="J922" s="1165"/>
      <c r="K922" s="1165"/>
      <c r="L922" s="1165"/>
      <c r="M922" s="1165"/>
      <c r="N922" s="1165"/>
      <c r="O922" s="1165"/>
      <c r="P922" s="1165"/>
      <c r="Q922" s="1165"/>
      <c r="R922" s="1165"/>
      <c r="S922" s="1165"/>
      <c r="T922" s="1165"/>
      <c r="U922" s="1165"/>
    </row>
    <row r="923" spans="6:21" x14ac:dyDescent="0.25">
      <c r="F923" s="1165"/>
      <c r="G923" s="1165"/>
      <c r="H923" s="1165"/>
      <c r="I923" s="1165"/>
      <c r="J923" s="1165"/>
      <c r="K923" s="1165"/>
      <c r="L923" s="1165"/>
      <c r="M923" s="1165"/>
      <c r="N923" s="1165"/>
      <c r="O923" s="1165"/>
      <c r="P923" s="1165"/>
      <c r="Q923" s="1165"/>
      <c r="R923" s="1165"/>
      <c r="S923" s="1165"/>
      <c r="T923" s="1165"/>
      <c r="U923" s="1165"/>
    </row>
    <row r="924" spans="6:21" x14ac:dyDescent="0.25">
      <c r="F924" s="1165"/>
      <c r="G924" s="1165"/>
      <c r="H924" s="1165"/>
      <c r="I924" s="1165"/>
      <c r="J924" s="1165"/>
      <c r="K924" s="1165"/>
      <c r="L924" s="1165"/>
      <c r="M924" s="1165"/>
      <c r="N924" s="1165"/>
      <c r="O924" s="1165"/>
      <c r="P924" s="1165"/>
      <c r="Q924" s="1165"/>
      <c r="R924" s="1165"/>
      <c r="S924" s="1165"/>
      <c r="T924" s="1165"/>
      <c r="U924" s="1165"/>
    </row>
    <row r="925" spans="6:21" x14ac:dyDescent="0.25">
      <c r="F925" s="1165"/>
      <c r="G925" s="1165"/>
      <c r="H925" s="1165"/>
      <c r="I925" s="1165"/>
      <c r="J925" s="1165"/>
      <c r="K925" s="1165"/>
      <c r="L925" s="1165"/>
      <c r="M925" s="1165"/>
      <c r="N925" s="1165"/>
      <c r="O925" s="1165"/>
      <c r="P925" s="1165"/>
      <c r="Q925" s="1165"/>
      <c r="R925" s="1165"/>
      <c r="S925" s="1165"/>
      <c r="T925" s="1165"/>
      <c r="U925" s="1165"/>
    </row>
    <row r="926" spans="6:21" x14ac:dyDescent="0.25">
      <c r="F926" s="1165"/>
      <c r="G926" s="1165"/>
      <c r="H926" s="1165"/>
      <c r="I926" s="1165"/>
      <c r="J926" s="1165"/>
      <c r="K926" s="1165"/>
      <c r="L926" s="1165"/>
      <c r="M926" s="1165"/>
      <c r="N926" s="1165"/>
      <c r="O926" s="1165"/>
      <c r="P926" s="1165"/>
      <c r="Q926" s="1165"/>
      <c r="R926" s="1165"/>
      <c r="S926" s="1165"/>
      <c r="T926" s="1165"/>
      <c r="U926" s="1165"/>
    </row>
    <row r="927" spans="6:21" x14ac:dyDescent="0.25">
      <c r="F927" s="1165"/>
      <c r="G927" s="1165"/>
      <c r="H927" s="1165"/>
      <c r="I927" s="1165"/>
      <c r="J927" s="1165"/>
      <c r="K927" s="1165"/>
      <c r="L927" s="1165"/>
      <c r="M927" s="1165"/>
      <c r="N927" s="1165"/>
      <c r="O927" s="1165"/>
      <c r="P927" s="1165"/>
      <c r="Q927" s="1165"/>
      <c r="R927" s="1165"/>
      <c r="S927" s="1165"/>
      <c r="T927" s="1165"/>
      <c r="U927" s="1165"/>
    </row>
    <row r="928" spans="6:21" x14ac:dyDescent="0.25">
      <c r="F928" s="1165"/>
      <c r="G928" s="1165"/>
      <c r="H928" s="1165"/>
      <c r="I928" s="1165"/>
      <c r="J928" s="1165"/>
      <c r="K928" s="1165"/>
      <c r="L928" s="1165"/>
      <c r="M928" s="1165"/>
      <c r="N928" s="1165"/>
      <c r="O928" s="1165"/>
      <c r="P928" s="1165"/>
      <c r="Q928" s="1165"/>
      <c r="R928" s="1165"/>
      <c r="S928" s="1165"/>
      <c r="T928" s="1165"/>
      <c r="U928" s="1165"/>
    </row>
    <row r="929" spans="6:21" x14ac:dyDescent="0.25">
      <c r="F929" s="1165"/>
      <c r="G929" s="1165"/>
      <c r="H929" s="1165"/>
      <c r="I929" s="1165"/>
      <c r="J929" s="1165"/>
      <c r="K929" s="1165"/>
      <c r="L929" s="1165"/>
      <c r="M929" s="1165"/>
      <c r="N929" s="1165"/>
      <c r="O929" s="1165"/>
      <c r="P929" s="1165"/>
      <c r="Q929" s="1165"/>
      <c r="R929" s="1165"/>
      <c r="S929" s="1165"/>
      <c r="T929" s="1165"/>
      <c r="U929" s="1165"/>
    </row>
    <row r="930" spans="6:21" x14ac:dyDescent="0.25">
      <c r="F930" s="1165"/>
      <c r="G930" s="1165"/>
      <c r="H930" s="1165"/>
      <c r="I930" s="1165"/>
      <c r="J930" s="1165"/>
      <c r="K930" s="1165"/>
      <c r="L930" s="1165"/>
      <c r="M930" s="1165"/>
      <c r="N930" s="1165"/>
      <c r="O930" s="1165"/>
      <c r="P930" s="1165"/>
      <c r="Q930" s="1165"/>
      <c r="R930" s="1165"/>
      <c r="S930" s="1165"/>
      <c r="T930" s="1165"/>
      <c r="U930" s="1165"/>
    </row>
    <row r="931" spans="6:21" x14ac:dyDescent="0.25">
      <c r="F931" s="1165"/>
      <c r="G931" s="1165"/>
      <c r="H931" s="1165"/>
      <c r="I931" s="1165"/>
      <c r="J931" s="1165"/>
      <c r="K931" s="1165"/>
      <c r="L931" s="1165"/>
      <c r="M931" s="1165"/>
      <c r="N931" s="1165"/>
      <c r="O931" s="1165"/>
      <c r="P931" s="1165"/>
      <c r="Q931" s="1165"/>
      <c r="R931" s="1165"/>
      <c r="S931" s="1165"/>
      <c r="T931" s="1165"/>
      <c r="U931" s="1165"/>
    </row>
    <row r="932" spans="6:21" x14ac:dyDescent="0.25">
      <c r="F932" s="1165"/>
      <c r="G932" s="1165"/>
      <c r="H932" s="1165"/>
      <c r="I932" s="1165"/>
      <c r="J932" s="1165"/>
      <c r="K932" s="1165"/>
      <c r="L932" s="1165"/>
      <c r="M932" s="1165"/>
      <c r="N932" s="1165"/>
      <c r="O932" s="1165"/>
      <c r="P932" s="1165"/>
      <c r="Q932" s="1165"/>
      <c r="R932" s="1165"/>
      <c r="S932" s="1165"/>
      <c r="T932" s="1165"/>
      <c r="U932" s="1165"/>
    </row>
    <row r="933" spans="6:21" x14ac:dyDescent="0.25">
      <c r="F933" s="1165"/>
      <c r="G933" s="1165"/>
      <c r="H933" s="1165"/>
      <c r="I933" s="1165"/>
      <c r="J933" s="1165"/>
      <c r="K933" s="1165"/>
      <c r="L933" s="1165"/>
      <c r="M933" s="1165"/>
      <c r="N933" s="1165"/>
      <c r="O933" s="1165"/>
      <c r="P933" s="1165"/>
      <c r="Q933" s="1165"/>
      <c r="R933" s="1165"/>
      <c r="S933" s="1165"/>
      <c r="T933" s="1165"/>
      <c r="U933" s="1165"/>
    </row>
    <row r="934" spans="6:21" x14ac:dyDescent="0.25">
      <c r="F934" s="1165"/>
      <c r="G934" s="1165"/>
      <c r="H934" s="1165"/>
      <c r="I934" s="1165"/>
      <c r="J934" s="1165"/>
      <c r="K934" s="1165"/>
      <c r="L934" s="1165"/>
      <c r="M934" s="1165"/>
      <c r="N934" s="1165"/>
      <c r="O934" s="1165"/>
      <c r="P934" s="1165"/>
      <c r="Q934" s="1165"/>
      <c r="R934" s="1165"/>
      <c r="S934" s="1165"/>
      <c r="T934" s="1165"/>
      <c r="U934" s="1165"/>
    </row>
    <row r="935" spans="6:21" x14ac:dyDescent="0.25">
      <c r="F935" s="1165"/>
      <c r="G935" s="1165"/>
      <c r="H935" s="1165"/>
      <c r="I935" s="1165"/>
      <c r="J935" s="1165"/>
      <c r="K935" s="1165"/>
      <c r="L935" s="1165"/>
      <c r="M935" s="1165"/>
      <c r="N935" s="1165"/>
      <c r="O935" s="1165"/>
      <c r="P935" s="1165"/>
      <c r="Q935" s="1165"/>
      <c r="R935" s="1165"/>
      <c r="S935" s="1165"/>
      <c r="T935" s="1165"/>
      <c r="U935" s="1165"/>
    </row>
    <row r="936" spans="6:21" x14ac:dyDescent="0.25">
      <c r="F936" s="1165"/>
      <c r="G936" s="1165"/>
      <c r="H936" s="1165"/>
      <c r="I936" s="1165"/>
      <c r="J936" s="1165"/>
      <c r="K936" s="1165"/>
      <c r="L936" s="1165"/>
      <c r="M936" s="1165"/>
      <c r="N936" s="1165"/>
      <c r="O936" s="1165"/>
      <c r="P936" s="1165"/>
      <c r="Q936" s="1165"/>
      <c r="R936" s="1165"/>
      <c r="S936" s="1165"/>
      <c r="T936" s="1165"/>
      <c r="U936" s="1165"/>
    </row>
    <row r="937" spans="6:21" x14ac:dyDescent="0.25">
      <c r="F937" s="1165"/>
      <c r="G937" s="1165"/>
      <c r="H937" s="1165"/>
      <c r="I937" s="1165"/>
      <c r="J937" s="1165"/>
      <c r="K937" s="1165"/>
      <c r="L937" s="1165"/>
      <c r="M937" s="1165"/>
      <c r="N937" s="1165"/>
      <c r="O937" s="1165"/>
      <c r="P937" s="1165"/>
      <c r="Q937" s="1165"/>
      <c r="R937" s="1165"/>
      <c r="S937" s="1165"/>
      <c r="T937" s="1165"/>
      <c r="U937" s="1165"/>
    </row>
    <row r="938" spans="6:21" x14ac:dyDescent="0.25">
      <c r="F938" s="1165"/>
      <c r="G938" s="1165"/>
      <c r="H938" s="1165"/>
      <c r="I938" s="1165"/>
      <c r="J938" s="1165"/>
      <c r="K938" s="1165"/>
      <c r="L938" s="1165"/>
      <c r="M938" s="1165"/>
      <c r="N938" s="1165"/>
      <c r="O938" s="1165"/>
      <c r="P938" s="1165"/>
      <c r="Q938" s="1165"/>
      <c r="R938" s="1165"/>
      <c r="S938" s="1165"/>
      <c r="T938" s="1165"/>
      <c r="U938" s="1165"/>
    </row>
    <row r="939" spans="6:21" x14ac:dyDescent="0.25">
      <c r="F939" s="1165"/>
      <c r="G939" s="1165"/>
      <c r="H939" s="1165"/>
      <c r="I939" s="1165"/>
      <c r="J939" s="1165"/>
      <c r="K939" s="1165"/>
      <c r="L939" s="1165"/>
      <c r="M939" s="1165"/>
      <c r="N939" s="1165"/>
      <c r="O939" s="1165"/>
      <c r="P939" s="1165"/>
      <c r="Q939" s="1165"/>
      <c r="R939" s="1165"/>
      <c r="S939" s="1165"/>
      <c r="T939" s="1165"/>
      <c r="U939" s="1165"/>
    </row>
    <row r="940" spans="6:21" x14ac:dyDescent="0.25">
      <c r="F940" s="1165"/>
      <c r="G940" s="1165"/>
      <c r="H940" s="1165"/>
      <c r="I940" s="1165"/>
      <c r="J940" s="1165"/>
      <c r="K940" s="1165"/>
      <c r="L940" s="1165"/>
      <c r="M940" s="1165"/>
      <c r="N940" s="1165"/>
      <c r="O940" s="1165"/>
      <c r="P940" s="1165"/>
      <c r="Q940" s="1165"/>
      <c r="R940" s="1165"/>
      <c r="S940" s="1165"/>
      <c r="T940" s="1165"/>
      <c r="U940" s="1165"/>
    </row>
    <row r="941" spans="6:21" x14ac:dyDescent="0.25">
      <c r="F941" s="1165"/>
      <c r="G941" s="1165"/>
      <c r="H941" s="1165"/>
      <c r="I941" s="1165"/>
      <c r="J941" s="1165"/>
      <c r="K941" s="1165"/>
      <c r="L941" s="1165"/>
      <c r="M941" s="1165"/>
      <c r="N941" s="1165"/>
      <c r="O941" s="1165"/>
      <c r="P941" s="1165"/>
      <c r="Q941" s="1165"/>
      <c r="R941" s="1165"/>
      <c r="S941" s="1165"/>
      <c r="T941" s="1165"/>
      <c r="U941" s="1165"/>
    </row>
    <row r="942" spans="6:21" x14ac:dyDescent="0.25">
      <c r="F942" s="1165"/>
      <c r="G942" s="1165"/>
      <c r="H942" s="1165"/>
      <c r="I942" s="1165"/>
      <c r="J942" s="1165"/>
      <c r="K942" s="1165"/>
      <c r="L942" s="1165"/>
      <c r="M942" s="1165"/>
      <c r="N942" s="1165"/>
      <c r="O942" s="1165"/>
      <c r="P942" s="1165"/>
      <c r="Q942" s="1165"/>
      <c r="R942" s="1165"/>
      <c r="S942" s="1165"/>
      <c r="T942" s="1165"/>
      <c r="U942" s="1165"/>
    </row>
    <row r="943" spans="6:21" x14ac:dyDescent="0.25">
      <c r="F943" s="1165"/>
      <c r="G943" s="1165"/>
      <c r="H943" s="1165"/>
      <c r="I943" s="1165"/>
      <c r="J943" s="1165"/>
      <c r="K943" s="1165"/>
      <c r="L943" s="1165"/>
      <c r="M943" s="1165"/>
      <c r="N943" s="1165"/>
      <c r="O943" s="1165"/>
      <c r="P943" s="1165"/>
      <c r="Q943" s="1165"/>
      <c r="R943" s="1165"/>
      <c r="S943" s="1165"/>
      <c r="T943" s="1165"/>
      <c r="U943" s="1165"/>
    </row>
    <row r="944" spans="6:21" x14ac:dyDescent="0.25">
      <c r="F944" s="1165"/>
      <c r="G944" s="1165"/>
      <c r="H944" s="1165"/>
      <c r="I944" s="1165"/>
      <c r="J944" s="1165"/>
      <c r="K944" s="1165"/>
      <c r="L944" s="1165"/>
      <c r="M944" s="1165"/>
      <c r="N944" s="1165"/>
      <c r="O944" s="1165"/>
      <c r="P944" s="1165"/>
      <c r="Q944" s="1165"/>
      <c r="R944" s="1165"/>
      <c r="S944" s="1165"/>
      <c r="T944" s="1165"/>
      <c r="U944" s="1165"/>
    </row>
    <row r="945" spans="6:21" x14ac:dyDescent="0.25">
      <c r="F945" s="1165"/>
      <c r="G945" s="1165"/>
      <c r="H945" s="1165"/>
      <c r="I945" s="1165"/>
      <c r="J945" s="1165"/>
      <c r="K945" s="1165"/>
      <c r="L945" s="1165"/>
      <c r="M945" s="1165"/>
      <c r="N945" s="1165"/>
      <c r="O945" s="1165"/>
      <c r="P945" s="1165"/>
      <c r="Q945" s="1165"/>
      <c r="R945" s="1165"/>
      <c r="S945" s="1165"/>
      <c r="T945" s="1165"/>
      <c r="U945" s="1165"/>
    </row>
    <row r="946" spans="6:21" x14ac:dyDescent="0.25">
      <c r="F946" s="1165"/>
      <c r="G946" s="1165"/>
      <c r="H946" s="1165"/>
      <c r="I946" s="1165"/>
      <c r="J946" s="1165"/>
      <c r="K946" s="1165"/>
      <c r="L946" s="1165"/>
      <c r="M946" s="1165"/>
      <c r="N946" s="1165"/>
      <c r="O946" s="1165"/>
      <c r="P946" s="1165"/>
      <c r="Q946" s="1165"/>
      <c r="R946" s="1165"/>
      <c r="S946" s="1165"/>
      <c r="T946" s="1165"/>
      <c r="U946" s="1165"/>
    </row>
    <row r="947" spans="6:21" x14ac:dyDescent="0.25">
      <c r="F947" s="1165"/>
      <c r="G947" s="1165"/>
      <c r="H947" s="1165"/>
      <c r="I947" s="1165"/>
      <c r="J947" s="1165"/>
      <c r="K947" s="1165"/>
      <c r="L947" s="1165"/>
      <c r="M947" s="1165"/>
      <c r="N947" s="1165"/>
      <c r="O947" s="1165"/>
      <c r="P947" s="1165"/>
      <c r="Q947" s="1165"/>
      <c r="R947" s="1165"/>
      <c r="S947" s="1165"/>
      <c r="T947" s="1165"/>
      <c r="U947" s="1165"/>
    </row>
    <row r="948" spans="6:21" x14ac:dyDescent="0.25">
      <c r="F948" s="1165"/>
      <c r="G948" s="1165"/>
      <c r="H948" s="1165"/>
      <c r="I948" s="1165"/>
      <c r="J948" s="1165"/>
      <c r="K948" s="1165"/>
      <c r="L948" s="1165"/>
      <c r="M948" s="1165"/>
      <c r="N948" s="1165"/>
      <c r="O948" s="1165"/>
      <c r="P948" s="1165"/>
      <c r="Q948" s="1165"/>
      <c r="R948" s="1165"/>
      <c r="S948" s="1165"/>
      <c r="T948" s="1165"/>
      <c r="U948" s="1165"/>
    </row>
    <row r="949" spans="6:21" x14ac:dyDescent="0.25">
      <c r="F949" s="1165"/>
      <c r="G949" s="1165"/>
      <c r="H949" s="1165"/>
      <c r="I949" s="1165"/>
      <c r="J949" s="1165"/>
      <c r="K949" s="1165"/>
      <c r="L949" s="1165"/>
      <c r="M949" s="1165"/>
      <c r="N949" s="1165"/>
      <c r="O949" s="1165"/>
      <c r="P949" s="1165"/>
      <c r="Q949" s="1165"/>
      <c r="R949" s="1165"/>
      <c r="S949" s="1165"/>
      <c r="T949" s="1165"/>
      <c r="U949" s="1165"/>
    </row>
    <row r="950" spans="6:21" x14ac:dyDescent="0.25">
      <c r="F950" s="1165"/>
      <c r="G950" s="1165"/>
      <c r="H950" s="1165"/>
      <c r="I950" s="1165"/>
      <c r="J950" s="1165"/>
      <c r="K950" s="1165"/>
      <c r="L950" s="1165"/>
      <c r="M950" s="1165"/>
      <c r="N950" s="1165"/>
      <c r="O950" s="1165"/>
      <c r="P950" s="1165"/>
      <c r="Q950" s="1165"/>
      <c r="R950" s="1165"/>
      <c r="S950" s="1165"/>
      <c r="T950" s="1165"/>
      <c r="U950" s="1165"/>
    </row>
    <row r="951" spans="6:21" x14ac:dyDescent="0.25">
      <c r="F951" s="1165"/>
      <c r="G951" s="1165"/>
      <c r="H951" s="1165"/>
      <c r="I951" s="1165"/>
      <c r="J951" s="1165"/>
      <c r="K951" s="1165"/>
      <c r="L951" s="1165"/>
      <c r="M951" s="1165"/>
      <c r="N951" s="1165"/>
      <c r="O951" s="1165"/>
      <c r="P951" s="1165"/>
      <c r="Q951" s="1165"/>
      <c r="R951" s="1165"/>
      <c r="S951" s="1165"/>
      <c r="T951" s="1165"/>
      <c r="U951" s="1165"/>
    </row>
    <row r="952" spans="6:21" x14ac:dyDescent="0.25">
      <c r="F952" s="1165"/>
      <c r="G952" s="1165"/>
      <c r="H952" s="1165"/>
      <c r="I952" s="1165"/>
      <c r="J952" s="1165"/>
      <c r="K952" s="1165"/>
      <c r="L952" s="1165"/>
      <c r="M952" s="1165"/>
      <c r="N952" s="1165"/>
      <c r="O952" s="1165"/>
      <c r="P952" s="1165"/>
      <c r="Q952" s="1165"/>
      <c r="R952" s="1165"/>
      <c r="S952" s="1165"/>
      <c r="T952" s="1165"/>
      <c r="U952" s="1165"/>
    </row>
    <row r="953" spans="6:21" x14ac:dyDescent="0.25">
      <c r="F953" s="1165"/>
      <c r="G953" s="1165"/>
      <c r="H953" s="1165"/>
      <c r="I953" s="1165"/>
      <c r="J953" s="1165"/>
      <c r="K953" s="1165"/>
      <c r="L953" s="1165"/>
      <c r="M953" s="1165"/>
      <c r="N953" s="1165"/>
      <c r="O953" s="1165"/>
      <c r="P953" s="1165"/>
      <c r="Q953" s="1165"/>
      <c r="R953" s="1165"/>
      <c r="S953" s="1165"/>
      <c r="T953" s="1165"/>
      <c r="U953" s="1165"/>
    </row>
    <row r="954" spans="6:21" x14ac:dyDescent="0.25">
      <c r="F954" s="1165"/>
      <c r="G954" s="1165"/>
      <c r="H954" s="1165"/>
      <c r="I954" s="1165"/>
      <c r="J954" s="1165"/>
      <c r="K954" s="1165"/>
      <c r="L954" s="1165"/>
      <c r="M954" s="1165"/>
      <c r="N954" s="1165"/>
      <c r="O954" s="1165"/>
      <c r="P954" s="1165"/>
      <c r="Q954" s="1165"/>
      <c r="R954" s="1165"/>
      <c r="S954" s="1165"/>
      <c r="T954" s="1165"/>
      <c r="U954" s="1165"/>
    </row>
    <row r="955" spans="6:21" x14ac:dyDescent="0.25">
      <c r="F955" s="1165"/>
      <c r="G955" s="1165"/>
      <c r="H955" s="1165"/>
      <c r="I955" s="1165"/>
      <c r="J955" s="1165"/>
      <c r="K955" s="1165"/>
      <c r="L955" s="1165"/>
      <c r="M955" s="1165"/>
      <c r="N955" s="1165"/>
      <c r="O955" s="1165"/>
      <c r="P955" s="1165"/>
      <c r="Q955" s="1165"/>
      <c r="R955" s="1165"/>
      <c r="S955" s="1165"/>
      <c r="T955" s="1165"/>
      <c r="U955" s="1165"/>
    </row>
    <row r="956" spans="6:21" x14ac:dyDescent="0.25">
      <c r="F956" s="1165"/>
      <c r="G956" s="1165"/>
      <c r="H956" s="1165"/>
      <c r="I956" s="1165"/>
      <c r="J956" s="1165"/>
      <c r="K956" s="1165"/>
      <c r="L956" s="1165"/>
      <c r="M956" s="1165"/>
      <c r="N956" s="1165"/>
      <c r="O956" s="1165"/>
      <c r="P956" s="1165"/>
      <c r="Q956" s="1165"/>
      <c r="R956" s="1165"/>
      <c r="S956" s="1165"/>
      <c r="T956" s="1165"/>
      <c r="U956" s="1165"/>
    </row>
    <row r="957" spans="6:21" x14ac:dyDescent="0.25">
      <c r="F957" s="1165"/>
      <c r="G957" s="1165"/>
      <c r="H957" s="1165"/>
      <c r="I957" s="1165"/>
      <c r="J957" s="1165"/>
      <c r="K957" s="1165"/>
      <c r="L957" s="1165"/>
      <c r="M957" s="1165"/>
      <c r="N957" s="1165"/>
      <c r="O957" s="1165"/>
      <c r="P957" s="1165"/>
      <c r="Q957" s="1165"/>
      <c r="R957" s="1165"/>
      <c r="S957" s="1165"/>
      <c r="T957" s="1165"/>
      <c r="U957" s="1165"/>
    </row>
    <row r="958" spans="6:21" x14ac:dyDescent="0.25">
      <c r="F958" s="1165"/>
      <c r="G958" s="1165"/>
      <c r="H958" s="1165"/>
      <c r="I958" s="1165"/>
      <c r="J958" s="1165"/>
      <c r="K958" s="1165"/>
      <c r="L958" s="1165"/>
      <c r="M958" s="1165"/>
      <c r="N958" s="1165"/>
      <c r="O958" s="1165"/>
      <c r="P958" s="1165"/>
      <c r="Q958" s="1165"/>
      <c r="R958" s="1165"/>
      <c r="S958" s="1165"/>
      <c r="T958" s="1165"/>
      <c r="U958" s="1165"/>
    </row>
    <row r="959" spans="6:21" x14ac:dyDescent="0.25">
      <c r="F959" s="1165"/>
      <c r="G959" s="1165"/>
      <c r="H959" s="1165"/>
      <c r="I959" s="1165"/>
      <c r="J959" s="1165"/>
      <c r="K959" s="1165"/>
      <c r="L959" s="1165"/>
      <c r="M959" s="1165"/>
      <c r="N959" s="1165"/>
      <c r="O959" s="1165"/>
      <c r="P959" s="1165"/>
      <c r="Q959" s="1165"/>
      <c r="R959" s="1165"/>
      <c r="S959" s="1165"/>
      <c r="T959" s="1165"/>
      <c r="U959" s="1165"/>
    </row>
    <row r="960" spans="6:21" x14ac:dyDescent="0.25">
      <c r="F960" s="1165"/>
      <c r="G960" s="1165"/>
      <c r="H960" s="1165"/>
      <c r="I960" s="1165"/>
      <c r="J960" s="1165"/>
      <c r="K960" s="1165"/>
      <c r="L960" s="1165"/>
      <c r="M960" s="1165"/>
      <c r="N960" s="1165"/>
      <c r="O960" s="1165"/>
      <c r="P960" s="1165"/>
      <c r="Q960" s="1165"/>
      <c r="R960" s="1165"/>
      <c r="S960" s="1165"/>
      <c r="T960" s="1165"/>
      <c r="U960" s="1165"/>
    </row>
    <row r="961" spans="6:21" x14ac:dyDescent="0.25">
      <c r="F961" s="1165"/>
      <c r="G961" s="1165"/>
      <c r="H961" s="1165"/>
      <c r="I961" s="1165"/>
      <c r="J961" s="1165"/>
      <c r="K961" s="1165"/>
      <c r="L961" s="1165"/>
      <c r="M961" s="1165"/>
      <c r="N961" s="1165"/>
      <c r="O961" s="1165"/>
      <c r="P961" s="1165"/>
      <c r="Q961" s="1165"/>
      <c r="R961" s="1165"/>
      <c r="S961" s="1165"/>
      <c r="T961" s="1165"/>
      <c r="U961" s="1165"/>
    </row>
    <row r="962" spans="6:21" x14ac:dyDescent="0.25">
      <c r="F962" s="1165"/>
      <c r="G962" s="1165"/>
      <c r="H962" s="1165"/>
      <c r="I962" s="1165"/>
      <c r="J962" s="1165"/>
      <c r="K962" s="1165"/>
      <c r="L962" s="1165"/>
      <c r="M962" s="1165"/>
      <c r="N962" s="1165"/>
      <c r="O962" s="1165"/>
      <c r="P962" s="1165"/>
      <c r="Q962" s="1165"/>
      <c r="R962" s="1165"/>
      <c r="S962" s="1165"/>
      <c r="T962" s="1165"/>
      <c r="U962" s="1165"/>
    </row>
    <row r="963" spans="6:21" x14ac:dyDescent="0.25">
      <c r="F963" s="1165"/>
      <c r="G963" s="1165"/>
      <c r="H963" s="1165"/>
      <c r="I963" s="1165"/>
      <c r="J963" s="1165"/>
      <c r="K963" s="1165"/>
      <c r="L963" s="1165"/>
      <c r="M963" s="1165"/>
      <c r="N963" s="1165"/>
      <c r="O963" s="1165"/>
      <c r="P963" s="1165"/>
      <c r="Q963" s="1165"/>
      <c r="R963" s="1165"/>
      <c r="S963" s="1165"/>
      <c r="T963" s="1165"/>
      <c r="U963" s="1165"/>
    </row>
    <row r="964" spans="6:21" x14ac:dyDescent="0.25">
      <c r="F964" s="1165"/>
      <c r="G964" s="1165"/>
      <c r="H964" s="1165"/>
      <c r="I964" s="1165"/>
      <c r="J964" s="1165"/>
      <c r="K964" s="1165"/>
      <c r="L964" s="1165"/>
      <c r="M964" s="1165"/>
      <c r="N964" s="1165"/>
      <c r="O964" s="1165"/>
      <c r="P964" s="1165"/>
      <c r="Q964" s="1165"/>
      <c r="R964" s="1165"/>
      <c r="S964" s="1165"/>
      <c r="T964" s="1165"/>
      <c r="U964" s="1165"/>
    </row>
    <row r="965" spans="6:21" x14ac:dyDescent="0.25">
      <c r="F965" s="1165"/>
      <c r="G965" s="1165"/>
      <c r="H965" s="1165"/>
      <c r="I965" s="1165"/>
      <c r="J965" s="1165"/>
      <c r="K965" s="1165"/>
      <c r="L965" s="1165"/>
      <c r="M965" s="1165"/>
      <c r="N965" s="1165"/>
      <c r="O965" s="1165"/>
      <c r="P965" s="1165"/>
      <c r="Q965" s="1165"/>
      <c r="R965" s="1165"/>
      <c r="S965" s="1165"/>
      <c r="T965" s="1165"/>
      <c r="U965" s="1165"/>
    </row>
    <row r="966" spans="6:21" x14ac:dyDescent="0.25">
      <c r="F966" s="1165"/>
      <c r="G966" s="1165"/>
      <c r="H966" s="1165"/>
      <c r="I966" s="1165"/>
      <c r="J966" s="1165"/>
      <c r="K966" s="1165"/>
      <c r="L966" s="1165"/>
      <c r="M966" s="1165"/>
      <c r="N966" s="1165"/>
      <c r="O966" s="1165"/>
      <c r="P966" s="1165"/>
      <c r="Q966" s="1165"/>
      <c r="R966" s="1165"/>
      <c r="S966" s="1165"/>
      <c r="T966" s="1165"/>
      <c r="U966" s="1165"/>
    </row>
    <row r="967" spans="6:21" x14ac:dyDescent="0.25">
      <c r="F967" s="1165"/>
      <c r="G967" s="1165"/>
      <c r="H967" s="1165"/>
      <c r="I967" s="1165"/>
      <c r="J967" s="1165"/>
      <c r="K967" s="1165"/>
      <c r="L967" s="1165"/>
      <c r="M967" s="1165"/>
      <c r="N967" s="1165"/>
      <c r="O967" s="1165"/>
      <c r="P967" s="1165"/>
      <c r="Q967" s="1165"/>
      <c r="R967" s="1165"/>
      <c r="S967" s="1165"/>
      <c r="T967" s="1165"/>
      <c r="U967" s="1165"/>
    </row>
    <row r="968" spans="6:21" x14ac:dyDescent="0.25">
      <c r="F968" s="1165"/>
      <c r="G968" s="1165"/>
      <c r="H968" s="1165"/>
      <c r="I968" s="1165"/>
      <c r="J968" s="1165"/>
      <c r="K968" s="1165"/>
      <c r="L968" s="1165"/>
      <c r="M968" s="1165"/>
      <c r="N968" s="1165"/>
      <c r="O968" s="1165"/>
      <c r="P968" s="1165"/>
      <c r="Q968" s="1165"/>
      <c r="R968" s="1165"/>
      <c r="S968" s="1165"/>
      <c r="T968" s="1165"/>
      <c r="U968" s="1165"/>
    </row>
    <row r="969" spans="6:21" x14ac:dyDescent="0.25">
      <c r="F969" s="1165"/>
      <c r="G969" s="1165"/>
      <c r="H969" s="1165"/>
      <c r="I969" s="1165"/>
      <c r="J969" s="1165"/>
      <c r="K969" s="1165"/>
      <c r="L969" s="1165"/>
      <c r="M969" s="1165"/>
      <c r="N969" s="1165"/>
      <c r="O969" s="1165"/>
      <c r="P969" s="1165"/>
      <c r="Q969" s="1165"/>
      <c r="R969" s="1165"/>
      <c r="S969" s="1165"/>
      <c r="T969" s="1165"/>
      <c r="U969" s="1165"/>
    </row>
    <row r="970" spans="6:21" x14ac:dyDescent="0.25">
      <c r="F970" s="1165"/>
      <c r="G970" s="1165"/>
      <c r="H970" s="1165"/>
      <c r="I970" s="1165"/>
      <c r="J970" s="1165"/>
      <c r="K970" s="1165"/>
      <c r="L970" s="1165"/>
      <c r="M970" s="1165"/>
      <c r="N970" s="1165"/>
      <c r="O970" s="1165"/>
      <c r="P970" s="1165"/>
      <c r="Q970" s="1165"/>
      <c r="R970" s="1165"/>
      <c r="S970" s="1165"/>
      <c r="T970" s="1165"/>
      <c r="U970" s="1165"/>
    </row>
    <row r="971" spans="6:21" x14ac:dyDescent="0.25">
      <c r="F971" s="1165"/>
      <c r="G971" s="1165"/>
      <c r="H971" s="1165"/>
      <c r="I971" s="1165"/>
      <c r="J971" s="1165"/>
      <c r="K971" s="1165"/>
      <c r="L971" s="1165"/>
      <c r="M971" s="1165"/>
      <c r="N971" s="1165"/>
      <c r="O971" s="1165"/>
      <c r="P971" s="1165"/>
      <c r="Q971" s="1165"/>
      <c r="R971" s="1165"/>
      <c r="S971" s="1165"/>
      <c r="T971" s="1165"/>
      <c r="U971" s="1165"/>
    </row>
    <row r="972" spans="6:21" x14ac:dyDescent="0.25">
      <c r="F972" s="1165"/>
      <c r="G972" s="1165"/>
      <c r="H972" s="1165"/>
      <c r="I972" s="1165"/>
      <c r="J972" s="1165"/>
      <c r="K972" s="1165"/>
      <c r="L972" s="1165"/>
      <c r="M972" s="1165"/>
      <c r="N972" s="1165"/>
      <c r="O972" s="1165"/>
      <c r="P972" s="1165"/>
      <c r="Q972" s="1165"/>
      <c r="R972" s="1165"/>
      <c r="S972" s="1165"/>
      <c r="T972" s="1165"/>
      <c r="U972" s="1165"/>
    </row>
    <row r="973" spans="6:21" x14ac:dyDescent="0.25">
      <c r="F973" s="1165"/>
      <c r="G973" s="1165"/>
      <c r="H973" s="1165"/>
      <c r="I973" s="1165"/>
      <c r="J973" s="1165"/>
      <c r="K973" s="1165"/>
      <c r="L973" s="1165"/>
      <c r="M973" s="1165"/>
      <c r="N973" s="1165"/>
      <c r="O973" s="1165"/>
      <c r="P973" s="1165"/>
      <c r="Q973" s="1165"/>
      <c r="R973" s="1165"/>
      <c r="S973" s="1165"/>
      <c r="T973" s="1165"/>
      <c r="U973" s="1165"/>
    </row>
    <row r="974" spans="6:21" x14ac:dyDescent="0.25">
      <c r="F974" s="1165"/>
      <c r="G974" s="1165"/>
      <c r="H974" s="1165"/>
      <c r="I974" s="1165"/>
      <c r="J974" s="1165"/>
      <c r="K974" s="1165"/>
      <c r="L974" s="1165"/>
      <c r="M974" s="1165"/>
      <c r="N974" s="1165"/>
      <c r="O974" s="1165"/>
      <c r="P974" s="1165"/>
      <c r="Q974" s="1165"/>
      <c r="R974" s="1165"/>
      <c r="S974" s="1165"/>
      <c r="T974" s="1165"/>
      <c r="U974" s="1165"/>
    </row>
    <row r="975" spans="6:21" x14ac:dyDescent="0.25">
      <c r="F975" s="1165"/>
      <c r="G975" s="1165"/>
      <c r="H975" s="1165"/>
      <c r="I975" s="1165"/>
      <c r="J975" s="1165"/>
      <c r="K975" s="1165"/>
      <c r="L975" s="1165"/>
      <c r="M975" s="1165"/>
      <c r="N975" s="1165"/>
      <c r="O975" s="1165"/>
      <c r="P975" s="1165"/>
      <c r="Q975" s="1165"/>
      <c r="R975" s="1165"/>
      <c r="S975" s="1165"/>
      <c r="T975" s="1165"/>
      <c r="U975" s="1165"/>
    </row>
    <row r="976" spans="6:21" x14ac:dyDescent="0.25">
      <c r="F976" s="1165"/>
      <c r="G976" s="1165"/>
      <c r="H976" s="1165"/>
      <c r="I976" s="1165"/>
      <c r="J976" s="1165"/>
      <c r="K976" s="1165"/>
      <c r="L976" s="1165"/>
      <c r="M976" s="1165"/>
      <c r="N976" s="1165"/>
      <c r="O976" s="1165"/>
      <c r="P976" s="1165"/>
      <c r="Q976" s="1165"/>
      <c r="R976" s="1165"/>
      <c r="S976" s="1165"/>
      <c r="T976" s="1165"/>
      <c r="U976" s="1165"/>
    </row>
    <row r="977" spans="6:21" x14ac:dyDescent="0.25">
      <c r="F977" s="1165"/>
      <c r="G977" s="1165"/>
      <c r="H977" s="1165"/>
      <c r="I977" s="1165"/>
      <c r="J977" s="1165"/>
      <c r="K977" s="1165"/>
      <c r="L977" s="1165"/>
      <c r="M977" s="1165"/>
      <c r="N977" s="1165"/>
      <c r="O977" s="1165"/>
      <c r="P977" s="1165"/>
      <c r="Q977" s="1165"/>
      <c r="R977" s="1165"/>
      <c r="S977" s="1165"/>
      <c r="T977" s="1165"/>
      <c r="U977" s="1165"/>
    </row>
    <row r="978" spans="6:21" x14ac:dyDescent="0.25">
      <c r="F978" s="1165"/>
      <c r="G978" s="1165"/>
      <c r="H978" s="1165"/>
      <c r="I978" s="1165"/>
      <c r="J978" s="1165"/>
      <c r="K978" s="1165"/>
      <c r="L978" s="1165"/>
      <c r="M978" s="1165"/>
      <c r="N978" s="1165"/>
      <c r="O978" s="1165"/>
      <c r="P978" s="1165"/>
      <c r="Q978" s="1165"/>
      <c r="R978" s="1165"/>
      <c r="S978" s="1165"/>
      <c r="T978" s="1165"/>
      <c r="U978" s="1165"/>
    </row>
    <row r="979" spans="6:21" x14ac:dyDescent="0.25">
      <c r="F979" s="1165"/>
      <c r="G979" s="1165"/>
      <c r="H979" s="1165"/>
      <c r="I979" s="1165"/>
      <c r="J979" s="1165"/>
      <c r="K979" s="1165"/>
      <c r="L979" s="1165"/>
      <c r="M979" s="1165"/>
      <c r="N979" s="1165"/>
      <c r="O979" s="1165"/>
      <c r="P979" s="1165"/>
      <c r="Q979" s="1165"/>
      <c r="R979" s="1165"/>
      <c r="S979" s="1165"/>
      <c r="T979" s="1165"/>
      <c r="U979" s="1165"/>
    </row>
    <row r="980" spans="6:21" x14ac:dyDescent="0.25">
      <c r="F980" s="1165"/>
      <c r="G980" s="1165"/>
      <c r="H980" s="1165"/>
      <c r="I980" s="1165"/>
      <c r="J980" s="1165"/>
      <c r="K980" s="1165"/>
      <c r="L980" s="1165"/>
      <c r="M980" s="1165"/>
      <c r="N980" s="1165"/>
      <c r="O980" s="1165"/>
      <c r="P980" s="1165"/>
      <c r="Q980" s="1165"/>
      <c r="R980" s="1165"/>
      <c r="S980" s="1165"/>
      <c r="T980" s="1165"/>
      <c r="U980" s="1165"/>
    </row>
    <row r="981" spans="6:21" x14ac:dyDescent="0.25">
      <c r="F981" s="1165"/>
      <c r="G981" s="1165"/>
      <c r="H981" s="1165"/>
      <c r="I981" s="1165"/>
      <c r="J981" s="1165"/>
      <c r="K981" s="1165"/>
      <c r="L981" s="1165"/>
      <c r="M981" s="1165"/>
      <c r="N981" s="1165"/>
      <c r="O981" s="1165"/>
      <c r="P981" s="1165"/>
      <c r="Q981" s="1165"/>
      <c r="R981" s="1165"/>
      <c r="S981" s="1165"/>
      <c r="T981" s="1165"/>
      <c r="U981" s="1165"/>
    </row>
    <row r="982" spans="6:21" x14ac:dyDescent="0.25">
      <c r="F982" s="1165"/>
      <c r="G982" s="1165"/>
      <c r="H982" s="1165"/>
      <c r="I982" s="1165"/>
      <c r="J982" s="1165"/>
      <c r="K982" s="1165"/>
      <c r="L982" s="1165"/>
      <c r="M982" s="1165"/>
      <c r="N982" s="1165"/>
      <c r="O982" s="1165"/>
      <c r="P982" s="1165"/>
      <c r="Q982" s="1165"/>
      <c r="R982" s="1165"/>
      <c r="S982" s="1165"/>
      <c r="T982" s="1165"/>
      <c r="U982" s="1165"/>
    </row>
    <row r="983" spans="6:21" x14ac:dyDescent="0.25">
      <c r="F983" s="1165"/>
      <c r="G983" s="1165"/>
      <c r="H983" s="1165"/>
      <c r="I983" s="1165"/>
      <c r="J983" s="1165"/>
      <c r="K983" s="1165"/>
      <c r="L983" s="1165"/>
      <c r="M983" s="1165"/>
      <c r="N983" s="1165"/>
      <c r="O983" s="1165"/>
      <c r="P983" s="1165"/>
      <c r="Q983" s="1165"/>
      <c r="R983" s="1165"/>
      <c r="S983" s="1165"/>
      <c r="T983" s="1165"/>
      <c r="U983" s="1165"/>
    </row>
    <row r="984" spans="6:21" x14ac:dyDescent="0.25">
      <c r="F984" s="1165"/>
      <c r="G984" s="1165"/>
      <c r="H984" s="1165"/>
      <c r="I984" s="1165"/>
      <c r="J984" s="1165"/>
      <c r="K984" s="1165"/>
      <c r="L984" s="1165"/>
      <c r="M984" s="1165"/>
      <c r="N984" s="1165"/>
      <c r="O984" s="1165"/>
      <c r="P984" s="1165"/>
      <c r="Q984" s="1165"/>
      <c r="R984" s="1165"/>
      <c r="S984" s="1165"/>
      <c r="T984" s="1165"/>
      <c r="U984" s="1165"/>
    </row>
    <row r="985" spans="6:21" x14ac:dyDescent="0.25">
      <c r="F985" s="1165"/>
      <c r="G985" s="1165"/>
      <c r="H985" s="1165"/>
      <c r="I985" s="1165"/>
      <c r="J985" s="1165"/>
      <c r="K985" s="1165"/>
      <c r="L985" s="1165"/>
      <c r="M985" s="1165"/>
      <c r="N985" s="1165"/>
      <c r="O985" s="1165"/>
      <c r="P985" s="1165"/>
      <c r="Q985" s="1165"/>
      <c r="R985" s="1165"/>
      <c r="S985" s="1165"/>
      <c r="T985" s="1165"/>
      <c r="U985" s="1165"/>
    </row>
    <row r="986" spans="6:21" x14ac:dyDescent="0.25">
      <c r="F986" s="1165"/>
      <c r="G986" s="1165"/>
      <c r="H986" s="1165"/>
      <c r="I986" s="1165"/>
      <c r="J986" s="1165"/>
      <c r="K986" s="1165"/>
      <c r="L986" s="1165"/>
      <c r="M986" s="1165"/>
      <c r="N986" s="1165"/>
      <c r="O986" s="1165"/>
      <c r="P986" s="1165"/>
      <c r="Q986" s="1165"/>
      <c r="R986" s="1165"/>
      <c r="S986" s="1165"/>
      <c r="T986" s="1165"/>
      <c r="U986" s="1165"/>
    </row>
    <row r="987" spans="6:21" x14ac:dyDescent="0.25">
      <c r="F987" s="1165"/>
      <c r="G987" s="1165"/>
      <c r="H987" s="1165"/>
      <c r="I987" s="1165"/>
      <c r="J987" s="1165"/>
      <c r="K987" s="1165"/>
      <c r="L987" s="1165"/>
      <c r="M987" s="1165"/>
      <c r="N987" s="1165"/>
      <c r="O987" s="1165"/>
      <c r="P987" s="1165"/>
      <c r="Q987" s="1165"/>
      <c r="R987" s="1165"/>
      <c r="S987" s="1165"/>
      <c r="T987" s="1165"/>
      <c r="U987" s="1165"/>
    </row>
    <row r="988" spans="6:21" x14ac:dyDescent="0.25">
      <c r="F988" s="1165"/>
      <c r="G988" s="1165"/>
      <c r="H988" s="1165"/>
      <c r="I988" s="1165"/>
      <c r="J988" s="1165"/>
      <c r="K988" s="1165"/>
      <c r="L988" s="1165"/>
      <c r="M988" s="1165"/>
      <c r="N988" s="1165"/>
      <c r="O988" s="1165"/>
      <c r="P988" s="1165"/>
      <c r="Q988" s="1165"/>
      <c r="R988" s="1165"/>
      <c r="S988" s="1165"/>
      <c r="T988" s="1165"/>
      <c r="U988" s="1165"/>
    </row>
    <row r="989" spans="6:21" x14ac:dyDescent="0.25">
      <c r="F989" s="1165"/>
      <c r="G989" s="1165"/>
      <c r="H989" s="1165"/>
      <c r="I989" s="1165"/>
      <c r="J989" s="1165"/>
      <c r="K989" s="1165"/>
      <c r="L989" s="1165"/>
      <c r="M989" s="1165"/>
      <c r="N989" s="1165"/>
      <c r="O989" s="1165"/>
      <c r="P989" s="1165"/>
      <c r="Q989" s="1165"/>
      <c r="R989" s="1165"/>
      <c r="S989" s="1165"/>
      <c r="T989" s="1165"/>
      <c r="U989" s="1165"/>
    </row>
    <row r="990" spans="6:21" x14ac:dyDescent="0.25">
      <c r="F990" s="1165"/>
      <c r="G990" s="1165"/>
      <c r="H990" s="1165"/>
      <c r="I990" s="1165"/>
      <c r="J990" s="1165"/>
      <c r="K990" s="1165"/>
      <c r="L990" s="1165"/>
      <c r="M990" s="1165"/>
      <c r="N990" s="1165"/>
      <c r="O990" s="1165"/>
      <c r="P990" s="1165"/>
      <c r="Q990" s="1165"/>
      <c r="R990" s="1165"/>
      <c r="S990" s="1165"/>
      <c r="T990" s="1165"/>
      <c r="U990" s="1165"/>
    </row>
    <row r="991" spans="6:21" x14ac:dyDescent="0.25">
      <c r="F991" s="1165"/>
      <c r="G991" s="1165"/>
      <c r="H991" s="1165"/>
      <c r="I991" s="1165"/>
      <c r="J991" s="1165"/>
      <c r="K991" s="1165"/>
      <c r="L991" s="1165"/>
      <c r="M991" s="1165"/>
      <c r="N991" s="1165"/>
      <c r="O991" s="1165"/>
      <c r="P991" s="1165"/>
      <c r="Q991" s="1165"/>
      <c r="R991" s="1165"/>
      <c r="S991" s="1165"/>
      <c r="T991" s="1165"/>
      <c r="U991" s="1165"/>
    </row>
    <row r="992" spans="6:21" x14ac:dyDescent="0.25">
      <c r="F992" s="1165"/>
      <c r="G992" s="1165"/>
      <c r="H992" s="1165"/>
      <c r="I992" s="1165"/>
      <c r="J992" s="1165"/>
      <c r="K992" s="1165"/>
      <c r="L992" s="1165"/>
      <c r="M992" s="1165"/>
      <c r="N992" s="1165"/>
      <c r="O992" s="1165"/>
      <c r="P992" s="1165"/>
      <c r="Q992" s="1165"/>
      <c r="R992" s="1165"/>
      <c r="S992" s="1165"/>
      <c r="T992" s="1165"/>
      <c r="U992" s="1165"/>
    </row>
    <row r="993" spans="6:21" x14ac:dyDescent="0.25">
      <c r="F993" s="1165"/>
      <c r="G993" s="1165"/>
      <c r="H993" s="1165"/>
      <c r="I993" s="1165"/>
      <c r="J993" s="1165"/>
      <c r="K993" s="1165"/>
      <c r="L993" s="1165"/>
      <c r="M993" s="1165"/>
      <c r="N993" s="1165"/>
      <c r="O993" s="1165"/>
      <c r="P993" s="1165"/>
      <c r="Q993" s="1165"/>
      <c r="R993" s="1165"/>
      <c r="S993" s="1165"/>
      <c r="T993" s="1165"/>
      <c r="U993" s="1165"/>
    </row>
    <row r="994" spans="6:21" x14ac:dyDescent="0.25">
      <c r="F994" s="1165"/>
      <c r="G994" s="1165"/>
      <c r="H994" s="1165"/>
      <c r="I994" s="1165"/>
      <c r="J994" s="1165"/>
      <c r="K994" s="1165"/>
      <c r="L994" s="1165"/>
      <c r="M994" s="1165"/>
      <c r="N994" s="1165"/>
      <c r="O994" s="1165"/>
      <c r="P994" s="1165"/>
      <c r="Q994" s="1165"/>
      <c r="R994" s="1165"/>
      <c r="S994" s="1165"/>
      <c r="T994" s="1165"/>
      <c r="U994" s="1165"/>
    </row>
    <row r="995" spans="6:21" x14ac:dyDescent="0.25">
      <c r="F995" s="1165"/>
      <c r="G995" s="1165"/>
      <c r="H995" s="1165"/>
      <c r="I995" s="1165"/>
      <c r="J995" s="1165"/>
      <c r="K995" s="1165"/>
      <c r="L995" s="1165"/>
      <c r="M995" s="1165"/>
      <c r="N995" s="1165"/>
      <c r="O995" s="1165"/>
      <c r="P995" s="1165"/>
      <c r="Q995" s="1165"/>
      <c r="R995" s="1165"/>
      <c r="S995" s="1165"/>
      <c r="T995" s="1165"/>
      <c r="U995" s="1165"/>
    </row>
    <row r="996" spans="6:21" x14ac:dyDescent="0.25">
      <c r="F996" s="1165"/>
      <c r="G996" s="1165"/>
      <c r="H996" s="1165"/>
      <c r="I996" s="1165"/>
      <c r="J996" s="1165"/>
      <c r="K996" s="1165"/>
      <c r="L996" s="1165"/>
      <c r="M996" s="1165"/>
      <c r="N996" s="1165"/>
      <c r="O996" s="1165"/>
      <c r="P996" s="1165"/>
      <c r="Q996" s="1165"/>
      <c r="R996" s="1165"/>
      <c r="S996" s="1165"/>
      <c r="T996" s="1165"/>
      <c r="U996" s="1165"/>
    </row>
    <row r="997" spans="6:21" x14ac:dyDescent="0.25">
      <c r="F997" s="1165"/>
      <c r="G997" s="1165"/>
      <c r="H997" s="1165"/>
      <c r="I997" s="1165"/>
      <c r="J997" s="1165"/>
      <c r="K997" s="1165"/>
      <c r="L997" s="1165"/>
      <c r="M997" s="1165"/>
      <c r="N997" s="1165"/>
      <c r="O997" s="1165"/>
      <c r="P997" s="1165"/>
      <c r="Q997" s="1165"/>
      <c r="R997" s="1165"/>
      <c r="S997" s="1165"/>
      <c r="T997" s="1165"/>
      <c r="U997" s="1165"/>
    </row>
    <row r="998" spans="6:21" x14ac:dyDescent="0.25">
      <c r="F998" s="1165"/>
      <c r="G998" s="1165"/>
      <c r="H998" s="1165"/>
      <c r="I998" s="1165"/>
      <c r="J998" s="1165"/>
      <c r="K998" s="1165"/>
      <c r="L998" s="1165"/>
      <c r="M998" s="1165"/>
      <c r="N998" s="1165"/>
      <c r="O998" s="1165"/>
      <c r="P998" s="1165"/>
      <c r="Q998" s="1165"/>
      <c r="R998" s="1165"/>
      <c r="S998" s="1165"/>
      <c r="T998" s="1165"/>
      <c r="U998" s="1165"/>
    </row>
    <row r="999" spans="6:21" x14ac:dyDescent="0.25">
      <c r="F999" s="1165"/>
      <c r="G999" s="1165"/>
      <c r="H999" s="1165"/>
      <c r="I999" s="1165"/>
      <c r="J999" s="1165"/>
      <c r="K999" s="1165"/>
      <c r="L999" s="1165"/>
      <c r="M999" s="1165"/>
      <c r="N999" s="1165"/>
      <c r="O999" s="1165"/>
      <c r="P999" s="1165"/>
      <c r="Q999" s="1165"/>
      <c r="R999" s="1165"/>
      <c r="S999" s="1165"/>
      <c r="T999" s="1165"/>
      <c r="U999" s="1165"/>
    </row>
    <row r="1000" spans="6:21" x14ac:dyDescent="0.25">
      <c r="F1000" s="1165"/>
      <c r="G1000" s="1165"/>
      <c r="H1000" s="1165"/>
      <c r="I1000" s="1165"/>
      <c r="J1000" s="1165"/>
      <c r="K1000" s="1165"/>
      <c r="L1000" s="1165"/>
      <c r="M1000" s="1165"/>
      <c r="N1000" s="1165"/>
      <c r="O1000" s="1165"/>
      <c r="P1000" s="1165"/>
      <c r="Q1000" s="1165"/>
      <c r="R1000" s="1165"/>
      <c r="S1000" s="1165"/>
      <c r="T1000" s="1165"/>
      <c r="U1000" s="1165"/>
    </row>
    <row r="1001" spans="6:21" x14ac:dyDescent="0.25">
      <c r="F1001" s="1165"/>
      <c r="G1001" s="1165"/>
      <c r="H1001" s="1165"/>
      <c r="I1001" s="1165"/>
      <c r="J1001" s="1165"/>
      <c r="K1001" s="1165"/>
      <c r="L1001" s="1165"/>
      <c r="M1001" s="1165"/>
      <c r="N1001" s="1165"/>
      <c r="O1001" s="1165"/>
      <c r="P1001" s="1165"/>
      <c r="Q1001" s="1165"/>
      <c r="R1001" s="1165"/>
      <c r="S1001" s="1165"/>
      <c r="T1001" s="1165"/>
      <c r="U1001" s="1165"/>
    </row>
    <row r="1002" spans="6:21" x14ac:dyDescent="0.25">
      <c r="F1002" s="1165"/>
      <c r="G1002" s="1165"/>
      <c r="H1002" s="1165"/>
      <c r="I1002" s="1165"/>
      <c r="J1002" s="1165"/>
      <c r="K1002" s="1165"/>
      <c r="L1002" s="1165"/>
      <c r="M1002" s="1165"/>
      <c r="N1002" s="1165"/>
      <c r="O1002" s="1165"/>
      <c r="P1002" s="1165"/>
      <c r="Q1002" s="1165"/>
      <c r="R1002" s="1165"/>
      <c r="S1002" s="1165"/>
      <c r="T1002" s="1165"/>
      <c r="U1002" s="1165"/>
    </row>
    <row r="1003" spans="6:21" x14ac:dyDescent="0.25">
      <c r="F1003" s="1165"/>
      <c r="G1003" s="1165"/>
      <c r="H1003" s="1165"/>
      <c r="I1003" s="1165"/>
      <c r="J1003" s="1165"/>
      <c r="K1003" s="1165"/>
      <c r="L1003" s="1165"/>
      <c r="M1003" s="1165"/>
      <c r="N1003" s="1165"/>
      <c r="O1003" s="1165"/>
      <c r="P1003" s="1165"/>
      <c r="Q1003" s="1165"/>
      <c r="R1003" s="1165"/>
      <c r="S1003" s="1165"/>
      <c r="T1003" s="1165"/>
      <c r="U1003" s="1165"/>
    </row>
    <row r="1004" spans="6:21" x14ac:dyDescent="0.25">
      <c r="F1004" s="1165"/>
      <c r="G1004" s="1165"/>
      <c r="H1004" s="1165"/>
      <c r="I1004" s="1165"/>
      <c r="J1004" s="1165"/>
      <c r="K1004" s="1165"/>
      <c r="L1004" s="1165"/>
      <c r="M1004" s="1165"/>
      <c r="N1004" s="1165"/>
      <c r="O1004" s="1165"/>
      <c r="P1004" s="1165"/>
      <c r="Q1004" s="1165"/>
      <c r="R1004" s="1165"/>
      <c r="S1004" s="1165"/>
      <c r="T1004" s="1165"/>
      <c r="U1004" s="1165"/>
    </row>
    <row r="1005" spans="6:21" x14ac:dyDescent="0.25">
      <c r="F1005" s="1165"/>
      <c r="G1005" s="1165"/>
      <c r="H1005" s="1165"/>
      <c r="I1005" s="1165"/>
      <c r="J1005" s="1165"/>
      <c r="K1005" s="1165"/>
      <c r="L1005" s="1165"/>
      <c r="M1005" s="1165"/>
      <c r="N1005" s="1165"/>
      <c r="O1005" s="1165"/>
      <c r="P1005" s="1165"/>
      <c r="Q1005" s="1165"/>
      <c r="R1005" s="1165"/>
      <c r="S1005" s="1165"/>
      <c r="T1005" s="1165"/>
      <c r="U1005" s="1165"/>
    </row>
    <row r="1006" spans="6:21" x14ac:dyDescent="0.25">
      <c r="F1006" s="1165"/>
      <c r="G1006" s="1165"/>
      <c r="H1006" s="1165"/>
      <c r="I1006" s="1165"/>
      <c r="J1006" s="1165"/>
      <c r="K1006" s="1165"/>
      <c r="L1006" s="1165"/>
      <c r="M1006" s="1165"/>
      <c r="N1006" s="1165"/>
      <c r="O1006" s="1165"/>
      <c r="P1006" s="1165"/>
      <c r="Q1006" s="1165"/>
      <c r="R1006" s="1165"/>
      <c r="S1006" s="1165"/>
      <c r="T1006" s="1165"/>
      <c r="U1006" s="1165"/>
    </row>
    <row r="1007" spans="6:21" x14ac:dyDescent="0.25">
      <c r="F1007" s="1165"/>
      <c r="G1007" s="1165"/>
      <c r="H1007" s="1165"/>
      <c r="I1007" s="1165"/>
      <c r="J1007" s="1165"/>
      <c r="K1007" s="1165"/>
      <c r="L1007" s="1165"/>
      <c r="M1007" s="1165"/>
      <c r="N1007" s="1165"/>
      <c r="O1007" s="1165"/>
      <c r="P1007" s="1165"/>
      <c r="Q1007" s="1165"/>
      <c r="R1007" s="1165"/>
      <c r="S1007" s="1165"/>
      <c r="T1007" s="1165"/>
      <c r="U1007" s="1165"/>
    </row>
    <row r="1008" spans="6:21" x14ac:dyDescent="0.25">
      <c r="F1008" s="1165"/>
      <c r="G1008" s="1165"/>
      <c r="H1008" s="1165"/>
      <c r="I1008" s="1165"/>
      <c r="J1008" s="1165"/>
      <c r="K1008" s="1165"/>
      <c r="L1008" s="1165"/>
      <c r="M1008" s="1165"/>
      <c r="N1008" s="1165"/>
      <c r="O1008" s="1165"/>
      <c r="P1008" s="1165"/>
      <c r="Q1008" s="1165"/>
      <c r="R1008" s="1165"/>
      <c r="S1008" s="1165"/>
      <c r="T1008" s="1165"/>
      <c r="U1008" s="1165"/>
    </row>
    <row r="1009" spans="6:21" x14ac:dyDescent="0.25">
      <c r="F1009" s="1165"/>
      <c r="G1009" s="1165"/>
      <c r="H1009" s="1165"/>
      <c r="I1009" s="1165"/>
      <c r="J1009" s="1165"/>
      <c r="K1009" s="1165"/>
      <c r="L1009" s="1165"/>
      <c r="M1009" s="1165"/>
      <c r="N1009" s="1165"/>
      <c r="O1009" s="1165"/>
      <c r="P1009" s="1165"/>
      <c r="Q1009" s="1165"/>
      <c r="R1009" s="1165"/>
      <c r="S1009" s="1165"/>
      <c r="T1009" s="1165"/>
      <c r="U1009" s="1165"/>
    </row>
    <row r="1010" spans="6:21" x14ac:dyDescent="0.25">
      <c r="F1010" s="1165"/>
      <c r="G1010" s="1165"/>
      <c r="H1010" s="1165"/>
      <c r="I1010" s="1165"/>
      <c r="J1010" s="1165"/>
      <c r="K1010" s="1165"/>
      <c r="L1010" s="1165"/>
      <c r="M1010" s="1165"/>
      <c r="N1010" s="1165"/>
      <c r="O1010" s="1165"/>
      <c r="P1010" s="1165"/>
      <c r="Q1010" s="1165"/>
      <c r="R1010" s="1165"/>
      <c r="S1010" s="1165"/>
      <c r="T1010" s="1165"/>
      <c r="U1010" s="1165"/>
    </row>
    <row r="1011" spans="6:21" x14ac:dyDescent="0.25">
      <c r="F1011" s="1165"/>
      <c r="G1011" s="1165"/>
      <c r="H1011" s="1165"/>
      <c r="I1011" s="1165"/>
      <c r="J1011" s="1165"/>
      <c r="K1011" s="1165"/>
      <c r="L1011" s="1165"/>
      <c r="M1011" s="1165"/>
      <c r="N1011" s="1165"/>
      <c r="O1011" s="1165"/>
      <c r="P1011" s="1165"/>
      <c r="Q1011" s="1165"/>
      <c r="R1011" s="1165"/>
      <c r="S1011" s="1165"/>
      <c r="T1011" s="1165"/>
      <c r="U1011" s="1165"/>
    </row>
    <row r="1012" spans="6:21" x14ac:dyDescent="0.25">
      <c r="F1012" s="1165"/>
      <c r="G1012" s="1165"/>
      <c r="H1012" s="1165"/>
      <c r="I1012" s="1165"/>
      <c r="J1012" s="1165"/>
      <c r="K1012" s="1165"/>
      <c r="L1012" s="1165"/>
      <c r="M1012" s="1165"/>
      <c r="N1012" s="1165"/>
      <c r="O1012" s="1165"/>
      <c r="P1012" s="1165"/>
      <c r="Q1012" s="1165"/>
      <c r="R1012" s="1165"/>
      <c r="S1012" s="1165"/>
      <c r="T1012" s="1165"/>
      <c r="U1012" s="1165"/>
    </row>
    <row r="1013" spans="6:21" x14ac:dyDescent="0.25">
      <c r="F1013" s="1165"/>
      <c r="G1013" s="1165"/>
      <c r="H1013" s="1165"/>
      <c r="I1013" s="1165"/>
      <c r="J1013" s="1165"/>
      <c r="K1013" s="1165"/>
      <c r="L1013" s="1165"/>
      <c r="M1013" s="1165"/>
      <c r="N1013" s="1165"/>
      <c r="O1013" s="1165"/>
      <c r="P1013" s="1165"/>
      <c r="Q1013" s="1165"/>
      <c r="R1013" s="1165"/>
      <c r="S1013" s="1165"/>
      <c r="T1013" s="1165"/>
      <c r="U1013" s="1165"/>
    </row>
    <row r="1014" spans="6:21" x14ac:dyDescent="0.25">
      <c r="F1014" s="1165"/>
      <c r="G1014" s="1165"/>
      <c r="H1014" s="1165"/>
      <c r="I1014" s="1165"/>
      <c r="J1014" s="1165"/>
      <c r="K1014" s="1165"/>
      <c r="L1014" s="1165"/>
      <c r="M1014" s="1165"/>
      <c r="N1014" s="1165"/>
      <c r="O1014" s="1165"/>
      <c r="P1014" s="1165"/>
      <c r="Q1014" s="1165"/>
      <c r="R1014" s="1165"/>
      <c r="S1014" s="1165"/>
      <c r="T1014" s="1165"/>
      <c r="U1014" s="1165"/>
    </row>
    <row r="1015" spans="6:21" x14ac:dyDescent="0.25">
      <c r="F1015" s="1165"/>
      <c r="G1015" s="1165"/>
      <c r="H1015" s="1165"/>
      <c r="I1015" s="1165"/>
      <c r="J1015" s="1165"/>
      <c r="K1015" s="1165"/>
      <c r="L1015" s="1165"/>
      <c r="M1015" s="1165"/>
      <c r="N1015" s="1165"/>
      <c r="O1015" s="1165"/>
      <c r="P1015" s="1165"/>
      <c r="Q1015" s="1165"/>
      <c r="R1015" s="1165"/>
      <c r="S1015" s="1165"/>
      <c r="T1015" s="1165"/>
      <c r="U1015" s="1165"/>
    </row>
    <row r="1016" spans="6:21" x14ac:dyDescent="0.25">
      <c r="F1016" s="1165"/>
      <c r="G1016" s="1165"/>
      <c r="H1016" s="1165"/>
      <c r="I1016" s="1165"/>
      <c r="J1016" s="1165"/>
      <c r="K1016" s="1165"/>
      <c r="L1016" s="1165"/>
      <c r="M1016" s="1165"/>
      <c r="N1016" s="1165"/>
      <c r="O1016" s="1165"/>
      <c r="P1016" s="1165"/>
      <c r="Q1016" s="1165"/>
      <c r="R1016" s="1165"/>
      <c r="S1016" s="1165"/>
      <c r="T1016" s="1165"/>
      <c r="U1016" s="1165"/>
    </row>
    <row r="1017" spans="6:21" x14ac:dyDescent="0.25">
      <c r="F1017" s="1165"/>
      <c r="G1017" s="1165"/>
      <c r="H1017" s="1165"/>
      <c r="I1017" s="1165"/>
      <c r="J1017" s="1165"/>
      <c r="K1017" s="1165"/>
      <c r="L1017" s="1165"/>
      <c r="M1017" s="1165"/>
      <c r="N1017" s="1165"/>
      <c r="O1017" s="1165"/>
      <c r="P1017" s="1165"/>
      <c r="Q1017" s="1165"/>
      <c r="R1017" s="1165"/>
      <c r="S1017" s="1165"/>
      <c r="T1017" s="1165"/>
      <c r="U1017" s="1165"/>
    </row>
    <row r="1018" spans="6:21" x14ac:dyDescent="0.25">
      <c r="F1018" s="1165"/>
      <c r="G1018" s="1165"/>
      <c r="H1018" s="1165"/>
      <c r="I1018" s="1165"/>
      <c r="J1018" s="1165"/>
      <c r="K1018" s="1165"/>
      <c r="L1018" s="1165"/>
      <c r="M1018" s="1165"/>
      <c r="N1018" s="1165"/>
      <c r="O1018" s="1165"/>
      <c r="P1018" s="1165"/>
      <c r="Q1018" s="1165"/>
      <c r="R1018" s="1165"/>
      <c r="S1018" s="1165"/>
      <c r="T1018" s="1165"/>
      <c r="U1018" s="1165"/>
    </row>
    <row r="1019" spans="6:21" x14ac:dyDescent="0.25">
      <c r="F1019" s="1165"/>
      <c r="G1019" s="1165"/>
      <c r="H1019" s="1165"/>
      <c r="I1019" s="1165"/>
      <c r="J1019" s="1165"/>
      <c r="K1019" s="1165"/>
      <c r="L1019" s="1165"/>
      <c r="M1019" s="1165"/>
      <c r="N1019" s="1165"/>
      <c r="O1019" s="1165"/>
      <c r="P1019" s="1165"/>
      <c r="Q1019" s="1165"/>
      <c r="R1019" s="1165"/>
      <c r="S1019" s="1165"/>
      <c r="T1019" s="1165"/>
      <c r="U1019" s="1165"/>
    </row>
    <row r="1020" spans="6:21" x14ac:dyDescent="0.25">
      <c r="F1020" s="1165"/>
      <c r="G1020" s="1165"/>
      <c r="H1020" s="1165"/>
      <c r="I1020" s="1165"/>
      <c r="J1020" s="1165"/>
      <c r="K1020" s="1165"/>
      <c r="L1020" s="1165"/>
      <c r="M1020" s="1165"/>
      <c r="N1020" s="1165"/>
      <c r="O1020" s="1165"/>
      <c r="P1020" s="1165"/>
      <c r="Q1020" s="1165"/>
      <c r="R1020" s="1165"/>
      <c r="S1020" s="1165"/>
      <c r="T1020" s="1165"/>
      <c r="U1020" s="1165"/>
    </row>
    <row r="1021" spans="6:21" x14ac:dyDescent="0.25">
      <c r="F1021" s="1165"/>
      <c r="G1021" s="1165"/>
      <c r="H1021" s="1165"/>
      <c r="I1021" s="1165"/>
      <c r="J1021" s="1165"/>
      <c r="K1021" s="1165"/>
      <c r="L1021" s="1165"/>
      <c r="M1021" s="1165"/>
      <c r="N1021" s="1165"/>
      <c r="O1021" s="1165"/>
      <c r="P1021" s="1165"/>
      <c r="Q1021" s="1165"/>
      <c r="R1021" s="1165"/>
      <c r="S1021" s="1165"/>
      <c r="T1021" s="1165"/>
      <c r="U1021" s="1165"/>
    </row>
    <row r="1022" spans="6:21" x14ac:dyDescent="0.25">
      <c r="F1022" s="1165"/>
      <c r="G1022" s="1165"/>
      <c r="H1022" s="1165"/>
      <c r="I1022" s="1165"/>
      <c r="J1022" s="1165"/>
      <c r="K1022" s="1165"/>
      <c r="L1022" s="1165"/>
      <c r="M1022" s="1165"/>
      <c r="N1022" s="1165"/>
      <c r="O1022" s="1165"/>
      <c r="P1022" s="1165"/>
      <c r="Q1022" s="1165"/>
      <c r="R1022" s="1165"/>
      <c r="S1022" s="1165"/>
      <c r="T1022" s="1165"/>
      <c r="U1022" s="1165"/>
    </row>
    <row r="1023" spans="6:21" x14ac:dyDescent="0.25">
      <c r="F1023" s="1165"/>
      <c r="G1023" s="1165"/>
      <c r="H1023" s="1165"/>
      <c r="I1023" s="1165"/>
      <c r="J1023" s="1165"/>
      <c r="K1023" s="1165"/>
      <c r="L1023" s="1165"/>
      <c r="M1023" s="1165"/>
      <c r="N1023" s="1165"/>
      <c r="O1023" s="1165"/>
      <c r="P1023" s="1165"/>
      <c r="Q1023" s="1165"/>
      <c r="R1023" s="1165"/>
      <c r="S1023" s="1165"/>
      <c r="T1023" s="1165"/>
      <c r="U1023" s="1165"/>
    </row>
    <row r="1024" spans="6:21" x14ac:dyDescent="0.25">
      <c r="F1024" s="1165"/>
      <c r="G1024" s="1165"/>
      <c r="H1024" s="1165"/>
      <c r="I1024" s="1165"/>
      <c r="J1024" s="1165"/>
      <c r="K1024" s="1165"/>
      <c r="L1024" s="1165"/>
      <c r="M1024" s="1165"/>
      <c r="N1024" s="1165"/>
      <c r="O1024" s="1165"/>
      <c r="P1024" s="1165"/>
      <c r="Q1024" s="1165"/>
      <c r="R1024" s="1165"/>
      <c r="S1024" s="1165"/>
      <c r="T1024" s="1165"/>
      <c r="U1024" s="1165"/>
    </row>
    <row r="1025" spans="6:21" x14ac:dyDescent="0.25">
      <c r="F1025" s="1165"/>
      <c r="G1025" s="1165"/>
      <c r="H1025" s="1165"/>
      <c r="I1025" s="1165"/>
      <c r="J1025" s="1165"/>
      <c r="K1025" s="1165"/>
      <c r="L1025" s="1165"/>
      <c r="M1025" s="1165"/>
      <c r="N1025" s="1165"/>
      <c r="O1025" s="1165"/>
      <c r="P1025" s="1165"/>
      <c r="Q1025" s="1165"/>
      <c r="R1025" s="1165"/>
      <c r="S1025" s="1165"/>
      <c r="T1025" s="1165"/>
      <c r="U1025" s="1165"/>
    </row>
    <row r="1026" spans="6:21" x14ac:dyDescent="0.25">
      <c r="F1026" s="1165"/>
      <c r="G1026" s="1165"/>
      <c r="H1026" s="1165"/>
      <c r="I1026" s="1165"/>
      <c r="J1026" s="1165"/>
      <c r="K1026" s="1165"/>
      <c r="L1026" s="1165"/>
      <c r="M1026" s="1165"/>
      <c r="N1026" s="1165"/>
      <c r="O1026" s="1165"/>
      <c r="P1026" s="1165"/>
      <c r="Q1026" s="1165"/>
      <c r="R1026" s="1165"/>
      <c r="S1026" s="1165"/>
      <c r="T1026" s="1165"/>
      <c r="U1026" s="1165"/>
    </row>
    <row r="1027" spans="6:21" x14ac:dyDescent="0.25">
      <c r="F1027" s="1165"/>
      <c r="G1027" s="1165"/>
      <c r="H1027" s="1165"/>
      <c r="I1027" s="1165"/>
      <c r="J1027" s="1165"/>
      <c r="K1027" s="1165"/>
      <c r="L1027" s="1165"/>
      <c r="M1027" s="1165"/>
      <c r="N1027" s="1165"/>
      <c r="O1027" s="1165"/>
      <c r="P1027" s="1165"/>
      <c r="Q1027" s="1165"/>
      <c r="R1027" s="1165"/>
      <c r="S1027" s="1165"/>
      <c r="T1027" s="1165"/>
      <c r="U1027" s="1165"/>
    </row>
    <row r="1028" spans="6:21" x14ac:dyDescent="0.25">
      <c r="F1028" s="1165"/>
      <c r="G1028" s="1165"/>
      <c r="H1028" s="1165"/>
      <c r="I1028" s="1165"/>
      <c r="J1028" s="1165"/>
      <c r="K1028" s="1165"/>
      <c r="L1028" s="1165"/>
      <c r="M1028" s="1165"/>
      <c r="N1028" s="1165"/>
      <c r="O1028" s="1165"/>
      <c r="P1028" s="1165"/>
      <c r="Q1028" s="1165"/>
      <c r="R1028" s="1165"/>
      <c r="S1028" s="1165"/>
      <c r="T1028" s="1165"/>
      <c r="U1028" s="1165"/>
    </row>
    <row r="1029" spans="6:21" x14ac:dyDescent="0.25">
      <c r="F1029" s="1165"/>
      <c r="G1029" s="1165"/>
      <c r="H1029" s="1165"/>
      <c r="I1029" s="1165"/>
      <c r="J1029" s="1165"/>
      <c r="K1029" s="1165"/>
      <c r="L1029" s="1165"/>
      <c r="M1029" s="1165"/>
      <c r="N1029" s="1165"/>
      <c r="O1029" s="1165"/>
      <c r="P1029" s="1165"/>
      <c r="Q1029" s="1165"/>
      <c r="R1029" s="1165"/>
      <c r="S1029" s="1165"/>
      <c r="T1029" s="1165"/>
      <c r="U1029" s="1165"/>
    </row>
    <row r="1030" spans="6:21" x14ac:dyDescent="0.25">
      <c r="F1030" s="1165"/>
      <c r="G1030" s="1165"/>
      <c r="H1030" s="1165"/>
      <c r="I1030" s="1165"/>
      <c r="J1030" s="1165"/>
      <c r="K1030" s="1165"/>
      <c r="L1030" s="1165"/>
      <c r="M1030" s="1165"/>
      <c r="N1030" s="1165"/>
      <c r="O1030" s="1165"/>
      <c r="P1030" s="1165"/>
      <c r="Q1030" s="1165"/>
      <c r="R1030" s="1165"/>
      <c r="S1030" s="1165"/>
      <c r="T1030" s="1165"/>
      <c r="U1030" s="1165"/>
    </row>
    <row r="1031" spans="6:21" x14ac:dyDescent="0.25">
      <c r="F1031" s="1165"/>
      <c r="G1031" s="1165"/>
      <c r="H1031" s="1165"/>
      <c r="I1031" s="1165"/>
      <c r="J1031" s="1165"/>
      <c r="K1031" s="1165"/>
      <c r="L1031" s="1165"/>
      <c r="M1031" s="1165"/>
      <c r="N1031" s="1165"/>
      <c r="O1031" s="1165"/>
      <c r="P1031" s="1165"/>
      <c r="Q1031" s="1165"/>
      <c r="R1031" s="1165"/>
      <c r="S1031" s="1165"/>
      <c r="T1031" s="1165"/>
      <c r="U1031" s="1165"/>
    </row>
    <row r="1032" spans="6:21" x14ac:dyDescent="0.25">
      <c r="F1032" s="1165"/>
      <c r="G1032" s="1165"/>
      <c r="H1032" s="1165"/>
      <c r="I1032" s="1165"/>
      <c r="J1032" s="1165"/>
      <c r="K1032" s="1165"/>
      <c r="L1032" s="1165"/>
      <c r="M1032" s="1165"/>
      <c r="N1032" s="1165"/>
      <c r="O1032" s="1165"/>
      <c r="P1032" s="1165"/>
      <c r="Q1032" s="1165"/>
      <c r="R1032" s="1165"/>
      <c r="S1032" s="1165"/>
      <c r="T1032" s="1165"/>
      <c r="U1032" s="1165"/>
    </row>
    <row r="1033" spans="6:21" x14ac:dyDescent="0.25">
      <c r="F1033" s="1165"/>
      <c r="G1033" s="1165"/>
      <c r="H1033" s="1165"/>
      <c r="I1033" s="1165"/>
      <c r="J1033" s="1165"/>
      <c r="K1033" s="1165"/>
      <c r="L1033" s="1165"/>
      <c r="M1033" s="1165"/>
      <c r="N1033" s="1165"/>
      <c r="O1033" s="1165"/>
      <c r="P1033" s="1165"/>
      <c r="Q1033" s="1165"/>
      <c r="R1033" s="1165"/>
      <c r="S1033" s="1165"/>
      <c r="T1033" s="1165"/>
      <c r="U1033" s="1165"/>
    </row>
    <row r="1034" spans="6:21" x14ac:dyDescent="0.25">
      <c r="F1034" s="1165"/>
      <c r="G1034" s="1165"/>
      <c r="H1034" s="1165"/>
      <c r="I1034" s="1165"/>
      <c r="J1034" s="1165"/>
      <c r="K1034" s="1165"/>
      <c r="L1034" s="1165"/>
      <c r="M1034" s="1165"/>
      <c r="N1034" s="1165"/>
      <c r="O1034" s="1165"/>
      <c r="P1034" s="1165"/>
      <c r="Q1034" s="1165"/>
      <c r="R1034" s="1165"/>
      <c r="S1034" s="1165"/>
      <c r="T1034" s="1165"/>
      <c r="U1034" s="1165"/>
    </row>
    <row r="1035" spans="6:21" x14ac:dyDescent="0.25">
      <c r="F1035" s="1165"/>
      <c r="G1035" s="1165"/>
      <c r="H1035" s="1165"/>
      <c r="I1035" s="1165"/>
      <c r="J1035" s="1165"/>
      <c r="K1035" s="1165"/>
      <c r="L1035" s="1165"/>
      <c r="M1035" s="1165"/>
      <c r="N1035" s="1165"/>
      <c r="O1035" s="1165"/>
      <c r="P1035" s="1165"/>
      <c r="Q1035" s="1165"/>
      <c r="R1035" s="1165"/>
      <c r="S1035" s="1165"/>
      <c r="T1035" s="1165"/>
      <c r="U1035" s="1165"/>
    </row>
    <row r="1036" spans="6:21" x14ac:dyDescent="0.25">
      <c r="F1036" s="1165"/>
      <c r="G1036" s="1165"/>
      <c r="H1036" s="1165"/>
      <c r="I1036" s="1165"/>
      <c r="J1036" s="1165"/>
      <c r="K1036" s="1165"/>
      <c r="L1036" s="1165"/>
      <c r="M1036" s="1165"/>
      <c r="N1036" s="1165"/>
      <c r="O1036" s="1165"/>
      <c r="P1036" s="1165"/>
      <c r="Q1036" s="1165"/>
      <c r="R1036" s="1165"/>
      <c r="S1036" s="1165"/>
      <c r="T1036" s="1165"/>
      <c r="U1036" s="1165"/>
    </row>
    <row r="1037" spans="6:21" x14ac:dyDescent="0.25">
      <c r="F1037" s="1165"/>
      <c r="G1037" s="1165"/>
      <c r="H1037" s="1165"/>
      <c r="I1037" s="1165"/>
      <c r="J1037" s="1165"/>
      <c r="K1037" s="1165"/>
      <c r="L1037" s="1165"/>
      <c r="M1037" s="1165"/>
      <c r="N1037" s="1165"/>
      <c r="O1037" s="1165"/>
      <c r="P1037" s="1165"/>
      <c r="Q1037" s="1165"/>
      <c r="R1037" s="1165"/>
      <c r="S1037" s="1165"/>
      <c r="T1037" s="1165"/>
      <c r="U1037" s="1165"/>
    </row>
    <row r="1038" spans="6:21" x14ac:dyDescent="0.25">
      <c r="F1038" s="1165"/>
      <c r="G1038" s="1165"/>
      <c r="H1038" s="1165"/>
      <c r="I1038" s="1165"/>
      <c r="J1038" s="1165"/>
      <c r="K1038" s="1165"/>
      <c r="L1038" s="1165"/>
      <c r="M1038" s="1165"/>
      <c r="N1038" s="1165"/>
      <c r="O1038" s="1165"/>
      <c r="P1038" s="1165"/>
      <c r="Q1038" s="1165"/>
      <c r="R1038" s="1165"/>
      <c r="S1038" s="1165"/>
      <c r="T1038" s="1165"/>
      <c r="U1038" s="1165"/>
    </row>
    <row r="1039" spans="6:21" x14ac:dyDescent="0.25">
      <c r="F1039" s="1165"/>
      <c r="G1039" s="1165"/>
      <c r="H1039" s="1165"/>
      <c r="I1039" s="1165"/>
      <c r="J1039" s="1165"/>
      <c r="K1039" s="1165"/>
      <c r="L1039" s="1165"/>
      <c r="M1039" s="1165"/>
      <c r="N1039" s="1165"/>
      <c r="O1039" s="1165"/>
      <c r="P1039" s="1165"/>
      <c r="Q1039" s="1165"/>
      <c r="R1039" s="1165"/>
      <c r="S1039" s="1165"/>
      <c r="T1039" s="1165"/>
      <c r="U1039" s="1165"/>
    </row>
    <row r="1040" spans="6:21" x14ac:dyDescent="0.25">
      <c r="F1040" s="1165"/>
      <c r="G1040" s="1165"/>
      <c r="H1040" s="1165"/>
      <c r="I1040" s="1165"/>
      <c r="J1040" s="1165"/>
      <c r="K1040" s="1165"/>
      <c r="L1040" s="1165"/>
      <c r="M1040" s="1165"/>
      <c r="N1040" s="1165"/>
      <c r="O1040" s="1165"/>
      <c r="P1040" s="1165"/>
      <c r="Q1040" s="1165"/>
      <c r="R1040" s="1165"/>
      <c r="S1040" s="1165"/>
      <c r="T1040" s="1165"/>
      <c r="U1040" s="1165"/>
    </row>
    <row r="1041" spans="6:21" x14ac:dyDescent="0.25">
      <c r="F1041" s="1165"/>
      <c r="G1041" s="1165"/>
      <c r="H1041" s="1165"/>
      <c r="I1041" s="1165"/>
      <c r="J1041" s="1165"/>
      <c r="K1041" s="1165"/>
      <c r="L1041" s="1165"/>
      <c r="M1041" s="1165"/>
      <c r="N1041" s="1165"/>
      <c r="O1041" s="1165"/>
      <c r="P1041" s="1165"/>
      <c r="Q1041" s="1165"/>
      <c r="R1041" s="1165"/>
      <c r="S1041" s="1165"/>
      <c r="T1041" s="1165"/>
      <c r="U1041" s="1165"/>
    </row>
    <row r="1042" spans="6:21" x14ac:dyDescent="0.25">
      <c r="F1042" s="1165"/>
      <c r="G1042" s="1165"/>
      <c r="H1042" s="1165"/>
      <c r="I1042" s="1165"/>
      <c r="J1042" s="1165"/>
      <c r="K1042" s="1165"/>
      <c r="L1042" s="1165"/>
      <c r="M1042" s="1165"/>
      <c r="N1042" s="1165"/>
      <c r="O1042" s="1165"/>
      <c r="P1042" s="1165"/>
      <c r="Q1042" s="1165"/>
      <c r="R1042" s="1165"/>
      <c r="S1042" s="1165"/>
      <c r="T1042" s="1165"/>
      <c r="U1042" s="1165"/>
    </row>
    <row r="1043" spans="6:21" x14ac:dyDescent="0.25">
      <c r="F1043" s="1165"/>
      <c r="G1043" s="1165"/>
      <c r="H1043" s="1165"/>
      <c r="I1043" s="1165"/>
      <c r="J1043" s="1165"/>
      <c r="K1043" s="1165"/>
      <c r="L1043" s="1165"/>
      <c r="M1043" s="1165"/>
      <c r="N1043" s="1165"/>
      <c r="O1043" s="1165"/>
      <c r="P1043" s="1165"/>
      <c r="Q1043" s="1165"/>
      <c r="R1043" s="1165"/>
      <c r="S1043" s="1165"/>
      <c r="T1043" s="1165"/>
      <c r="U1043" s="1165"/>
    </row>
    <row r="1044" spans="6:21" x14ac:dyDescent="0.25">
      <c r="F1044" s="1165"/>
      <c r="G1044" s="1165"/>
      <c r="H1044" s="1165"/>
      <c r="I1044" s="1165"/>
      <c r="J1044" s="1165"/>
      <c r="K1044" s="1165"/>
      <c r="L1044" s="1165"/>
      <c r="M1044" s="1165"/>
      <c r="N1044" s="1165"/>
      <c r="O1044" s="1165"/>
      <c r="P1044" s="1165"/>
      <c r="Q1044" s="1165"/>
      <c r="R1044" s="1165"/>
      <c r="S1044" s="1165"/>
      <c r="T1044" s="1165"/>
      <c r="U1044" s="1165"/>
    </row>
    <row r="1045" spans="6:21" x14ac:dyDescent="0.25">
      <c r="F1045" s="1165"/>
      <c r="G1045" s="1165"/>
      <c r="H1045" s="1165"/>
      <c r="I1045" s="1165"/>
      <c r="J1045" s="1165"/>
      <c r="K1045" s="1165"/>
      <c r="L1045" s="1165"/>
      <c r="M1045" s="1165"/>
      <c r="N1045" s="1165"/>
      <c r="O1045" s="1165"/>
      <c r="P1045" s="1165"/>
      <c r="Q1045" s="1165"/>
      <c r="R1045" s="1165"/>
      <c r="S1045" s="1165"/>
      <c r="T1045" s="1165"/>
      <c r="U1045" s="1165"/>
    </row>
    <row r="1046" spans="6:21" x14ac:dyDescent="0.25">
      <c r="F1046" s="1165"/>
      <c r="G1046" s="1165"/>
      <c r="H1046" s="1165"/>
      <c r="I1046" s="1165"/>
      <c r="J1046" s="1165"/>
      <c r="K1046" s="1165"/>
      <c r="L1046" s="1165"/>
      <c r="M1046" s="1165"/>
      <c r="N1046" s="1165"/>
      <c r="O1046" s="1165"/>
      <c r="P1046" s="1165"/>
      <c r="Q1046" s="1165"/>
      <c r="R1046" s="1165"/>
      <c r="S1046" s="1165"/>
      <c r="T1046" s="1165"/>
      <c r="U1046" s="1165"/>
    </row>
    <row r="1047" spans="6:21" x14ac:dyDescent="0.25">
      <c r="F1047" s="1165"/>
      <c r="G1047" s="1165"/>
      <c r="H1047" s="1165"/>
      <c r="I1047" s="1165"/>
      <c r="J1047" s="1165"/>
      <c r="K1047" s="1165"/>
      <c r="L1047" s="1165"/>
      <c r="M1047" s="1165"/>
      <c r="N1047" s="1165"/>
      <c r="O1047" s="1165"/>
      <c r="P1047" s="1165"/>
      <c r="Q1047" s="1165"/>
      <c r="R1047" s="1165"/>
      <c r="S1047" s="1165"/>
      <c r="T1047" s="1165"/>
      <c r="U1047" s="1165"/>
    </row>
    <row r="1048" spans="6:21" x14ac:dyDescent="0.25">
      <c r="F1048" s="1165"/>
      <c r="G1048" s="1165"/>
      <c r="H1048" s="1165"/>
      <c r="I1048" s="1165"/>
      <c r="J1048" s="1165"/>
      <c r="K1048" s="1165"/>
      <c r="L1048" s="1165"/>
      <c r="M1048" s="1165"/>
      <c r="N1048" s="1165"/>
      <c r="O1048" s="1165"/>
      <c r="P1048" s="1165"/>
      <c r="Q1048" s="1165"/>
      <c r="R1048" s="1165"/>
      <c r="S1048" s="1165"/>
      <c r="T1048" s="1165"/>
      <c r="U1048" s="1165"/>
    </row>
    <row r="1049" spans="6:21" x14ac:dyDescent="0.25">
      <c r="F1049" s="1165"/>
      <c r="G1049" s="1165"/>
      <c r="H1049" s="1165"/>
      <c r="I1049" s="1165"/>
      <c r="J1049" s="1165"/>
      <c r="K1049" s="1165"/>
      <c r="L1049" s="1165"/>
      <c r="M1049" s="1165"/>
      <c r="N1049" s="1165"/>
      <c r="O1049" s="1165"/>
      <c r="P1049" s="1165"/>
      <c r="Q1049" s="1165"/>
      <c r="R1049" s="1165"/>
      <c r="S1049" s="1165"/>
      <c r="T1049" s="1165"/>
      <c r="U1049" s="1165"/>
    </row>
    <row r="1050" spans="6:21" x14ac:dyDescent="0.25">
      <c r="F1050" s="1165"/>
      <c r="G1050" s="1165"/>
      <c r="H1050" s="1165"/>
      <c r="I1050" s="1165"/>
      <c r="J1050" s="1165"/>
      <c r="K1050" s="1165"/>
      <c r="L1050" s="1165"/>
      <c r="M1050" s="1165"/>
      <c r="N1050" s="1165"/>
      <c r="O1050" s="1165"/>
      <c r="P1050" s="1165"/>
      <c r="Q1050" s="1165"/>
      <c r="R1050" s="1165"/>
      <c r="S1050" s="1165"/>
      <c r="T1050" s="1165"/>
      <c r="U1050" s="1165"/>
    </row>
    <row r="1051" spans="6:21" x14ac:dyDescent="0.25">
      <c r="F1051" s="1165"/>
      <c r="G1051" s="1165"/>
      <c r="H1051" s="1165"/>
      <c r="I1051" s="1165"/>
      <c r="J1051" s="1165"/>
      <c r="K1051" s="1165"/>
      <c r="L1051" s="1165"/>
      <c r="M1051" s="1165"/>
      <c r="N1051" s="1165"/>
      <c r="O1051" s="1165"/>
      <c r="P1051" s="1165"/>
      <c r="Q1051" s="1165"/>
      <c r="R1051" s="1165"/>
      <c r="S1051" s="1165"/>
      <c r="T1051" s="1165"/>
      <c r="U1051" s="1165"/>
    </row>
    <row r="1052" spans="6:21" x14ac:dyDescent="0.25">
      <c r="F1052" s="1165"/>
      <c r="G1052" s="1165"/>
      <c r="H1052" s="1165"/>
      <c r="I1052" s="1165"/>
      <c r="J1052" s="1165"/>
      <c r="K1052" s="1165"/>
      <c r="L1052" s="1165"/>
      <c r="M1052" s="1165"/>
      <c r="N1052" s="1165"/>
      <c r="O1052" s="1165"/>
      <c r="P1052" s="1165"/>
      <c r="Q1052" s="1165"/>
      <c r="R1052" s="1165"/>
      <c r="S1052" s="1165"/>
      <c r="T1052" s="1165"/>
      <c r="U1052" s="1165"/>
    </row>
    <row r="1053" spans="6:21" x14ac:dyDescent="0.25">
      <c r="F1053" s="1165"/>
      <c r="G1053" s="1165"/>
      <c r="H1053" s="1165"/>
      <c r="I1053" s="1165"/>
      <c r="J1053" s="1165"/>
      <c r="K1053" s="1165"/>
      <c r="L1053" s="1165"/>
      <c r="M1053" s="1165"/>
      <c r="N1053" s="1165"/>
      <c r="O1053" s="1165"/>
      <c r="P1053" s="1165"/>
      <c r="Q1053" s="1165"/>
      <c r="R1053" s="1165"/>
      <c r="S1053" s="1165"/>
      <c r="T1053" s="1165"/>
      <c r="U1053" s="1165"/>
    </row>
    <row r="1054" spans="6:21" x14ac:dyDescent="0.25">
      <c r="F1054" s="1165"/>
      <c r="G1054" s="1165"/>
      <c r="H1054" s="1165"/>
      <c r="I1054" s="1165"/>
      <c r="J1054" s="1165"/>
      <c r="K1054" s="1165"/>
      <c r="L1054" s="1165"/>
      <c r="M1054" s="1165"/>
      <c r="N1054" s="1165"/>
      <c r="O1054" s="1165"/>
      <c r="P1054" s="1165"/>
      <c r="Q1054" s="1165"/>
      <c r="R1054" s="1165"/>
      <c r="S1054" s="1165"/>
      <c r="T1054" s="1165"/>
      <c r="U1054" s="1165"/>
    </row>
    <row r="1055" spans="6:21" x14ac:dyDescent="0.25">
      <c r="F1055" s="1165"/>
      <c r="G1055" s="1165"/>
      <c r="H1055" s="1165"/>
      <c r="I1055" s="1165"/>
      <c r="J1055" s="1165"/>
      <c r="K1055" s="1165"/>
      <c r="L1055" s="1165"/>
      <c r="M1055" s="1165"/>
      <c r="N1055" s="1165"/>
      <c r="O1055" s="1165"/>
      <c r="P1055" s="1165"/>
      <c r="Q1055" s="1165"/>
      <c r="R1055" s="1165"/>
      <c r="S1055" s="1165"/>
      <c r="T1055" s="1165"/>
      <c r="U1055" s="1165"/>
    </row>
    <row r="1056" spans="6:21" x14ac:dyDescent="0.25">
      <c r="F1056" s="1165"/>
      <c r="G1056" s="1165"/>
      <c r="H1056" s="1165"/>
      <c r="I1056" s="1165"/>
      <c r="J1056" s="1165"/>
      <c r="K1056" s="1165"/>
      <c r="L1056" s="1165"/>
      <c r="M1056" s="1165"/>
      <c r="N1056" s="1165"/>
      <c r="O1056" s="1165"/>
      <c r="P1056" s="1165"/>
      <c r="Q1056" s="1165"/>
      <c r="R1056" s="1165"/>
      <c r="S1056" s="1165"/>
      <c r="T1056" s="1165"/>
      <c r="U1056" s="1165"/>
    </row>
    <row r="1057" spans="6:21" x14ac:dyDescent="0.25">
      <c r="F1057" s="1165"/>
      <c r="G1057" s="1165"/>
      <c r="H1057" s="1165"/>
      <c r="I1057" s="1165"/>
      <c r="J1057" s="1165"/>
      <c r="K1057" s="1165"/>
      <c r="L1057" s="1165"/>
      <c r="M1057" s="1165"/>
      <c r="N1057" s="1165"/>
      <c r="O1057" s="1165"/>
      <c r="P1057" s="1165"/>
      <c r="Q1057" s="1165"/>
      <c r="R1057" s="1165"/>
      <c r="S1057" s="1165"/>
      <c r="T1057" s="1165"/>
      <c r="U1057" s="1165"/>
    </row>
    <row r="1058" spans="6:21" x14ac:dyDescent="0.25">
      <c r="F1058" s="1165"/>
      <c r="G1058" s="1165"/>
      <c r="H1058" s="1165"/>
      <c r="I1058" s="1165"/>
      <c r="J1058" s="1165"/>
      <c r="K1058" s="1165"/>
      <c r="L1058" s="1165"/>
      <c r="M1058" s="1165"/>
      <c r="N1058" s="1165"/>
      <c r="O1058" s="1165"/>
      <c r="P1058" s="1165"/>
      <c r="Q1058" s="1165"/>
      <c r="R1058" s="1165"/>
      <c r="S1058" s="1165"/>
      <c r="T1058" s="1165"/>
      <c r="U1058" s="1165"/>
    </row>
    <row r="1059" spans="6:21" x14ac:dyDescent="0.25">
      <c r="F1059" s="1165"/>
      <c r="G1059" s="1165"/>
      <c r="H1059" s="1165"/>
      <c r="I1059" s="1165"/>
      <c r="J1059" s="1165"/>
      <c r="K1059" s="1165"/>
      <c r="L1059" s="1165"/>
      <c r="M1059" s="1165"/>
      <c r="N1059" s="1165"/>
      <c r="O1059" s="1165"/>
      <c r="P1059" s="1165"/>
      <c r="Q1059" s="1165"/>
      <c r="R1059" s="1165"/>
      <c r="S1059" s="1165"/>
      <c r="T1059" s="1165"/>
      <c r="U1059" s="1165"/>
    </row>
    <row r="1060" spans="6:21" x14ac:dyDescent="0.25">
      <c r="F1060" s="1165"/>
      <c r="G1060" s="1165"/>
      <c r="H1060" s="1165"/>
      <c r="I1060" s="1165"/>
      <c r="J1060" s="1165"/>
      <c r="K1060" s="1165"/>
      <c r="L1060" s="1165"/>
      <c r="M1060" s="1165"/>
      <c r="N1060" s="1165"/>
      <c r="O1060" s="1165"/>
      <c r="P1060" s="1165"/>
      <c r="Q1060" s="1165"/>
      <c r="R1060" s="1165"/>
      <c r="S1060" s="1165"/>
      <c r="T1060" s="1165"/>
      <c r="U1060" s="1165"/>
    </row>
    <row r="1061" spans="6:21" x14ac:dyDescent="0.25">
      <c r="F1061" s="1165"/>
      <c r="G1061" s="1165"/>
      <c r="H1061" s="1165"/>
      <c r="I1061" s="1165"/>
      <c r="J1061" s="1165"/>
      <c r="K1061" s="1165"/>
      <c r="L1061" s="1165"/>
      <c r="M1061" s="1165"/>
      <c r="N1061" s="1165"/>
      <c r="O1061" s="1165"/>
      <c r="P1061" s="1165"/>
      <c r="Q1061" s="1165"/>
      <c r="R1061" s="1165"/>
      <c r="S1061" s="1165"/>
      <c r="T1061" s="1165"/>
      <c r="U1061" s="1165"/>
    </row>
    <row r="1062" spans="6:21" x14ac:dyDescent="0.25">
      <c r="F1062" s="1165"/>
      <c r="G1062" s="1165"/>
      <c r="H1062" s="1165"/>
      <c r="I1062" s="1165"/>
      <c r="J1062" s="1165"/>
      <c r="K1062" s="1165"/>
      <c r="L1062" s="1165"/>
      <c r="M1062" s="1165"/>
      <c r="N1062" s="1165"/>
      <c r="O1062" s="1165"/>
      <c r="P1062" s="1165"/>
      <c r="Q1062" s="1165"/>
      <c r="R1062" s="1165"/>
      <c r="S1062" s="1165"/>
      <c r="T1062" s="1165"/>
      <c r="U1062" s="1165"/>
    </row>
    <row r="1063" spans="6:21" x14ac:dyDescent="0.25">
      <c r="F1063" s="1165"/>
      <c r="G1063" s="1165"/>
      <c r="H1063" s="1165"/>
      <c r="I1063" s="1165"/>
      <c r="J1063" s="1165"/>
      <c r="K1063" s="1165"/>
      <c r="L1063" s="1165"/>
      <c r="M1063" s="1165"/>
      <c r="N1063" s="1165"/>
      <c r="O1063" s="1165"/>
      <c r="P1063" s="1165"/>
      <c r="Q1063" s="1165"/>
      <c r="R1063" s="1165"/>
      <c r="S1063" s="1165"/>
      <c r="T1063" s="1165"/>
      <c r="U1063" s="1165"/>
    </row>
    <row r="1064" spans="6:21" x14ac:dyDescent="0.25">
      <c r="F1064" s="1165"/>
      <c r="G1064" s="1165"/>
      <c r="H1064" s="1165"/>
      <c r="I1064" s="1165"/>
      <c r="J1064" s="1165"/>
      <c r="K1064" s="1165"/>
      <c r="L1064" s="1165"/>
      <c r="M1064" s="1165"/>
      <c r="N1064" s="1165"/>
      <c r="O1064" s="1165"/>
      <c r="P1064" s="1165"/>
      <c r="Q1064" s="1165"/>
      <c r="R1064" s="1165"/>
      <c r="S1064" s="1165"/>
      <c r="T1064" s="1165"/>
      <c r="U1064" s="1165"/>
    </row>
    <row r="1065" spans="6:21" x14ac:dyDescent="0.25">
      <c r="F1065" s="1165"/>
      <c r="G1065" s="1165"/>
      <c r="H1065" s="1165"/>
      <c r="I1065" s="1165"/>
      <c r="J1065" s="1165"/>
      <c r="K1065" s="1165"/>
      <c r="L1065" s="1165"/>
      <c r="M1065" s="1165"/>
      <c r="N1065" s="1165"/>
      <c r="O1065" s="1165"/>
      <c r="P1065" s="1165"/>
      <c r="Q1065" s="1165"/>
      <c r="R1065" s="1165"/>
      <c r="S1065" s="1165"/>
      <c r="T1065" s="1165"/>
      <c r="U1065" s="1165"/>
    </row>
    <row r="1066" spans="6:21" x14ac:dyDescent="0.25">
      <c r="F1066" s="1165"/>
      <c r="G1066" s="1165"/>
      <c r="H1066" s="1165"/>
      <c r="I1066" s="1165"/>
      <c r="J1066" s="1165"/>
      <c r="K1066" s="1165"/>
      <c r="L1066" s="1165"/>
      <c r="M1066" s="1165"/>
      <c r="N1066" s="1165"/>
      <c r="O1066" s="1165"/>
      <c r="P1066" s="1165"/>
      <c r="Q1066" s="1165"/>
      <c r="R1066" s="1165"/>
      <c r="S1066" s="1165"/>
      <c r="T1066" s="1165"/>
      <c r="U1066" s="1165"/>
    </row>
    <row r="1067" spans="6:21" x14ac:dyDescent="0.25">
      <c r="F1067" s="1165"/>
      <c r="G1067" s="1165"/>
      <c r="H1067" s="1165"/>
      <c r="I1067" s="1165"/>
      <c r="J1067" s="1165"/>
      <c r="K1067" s="1165"/>
      <c r="L1067" s="1165"/>
      <c r="M1067" s="1165"/>
      <c r="N1067" s="1165"/>
      <c r="O1067" s="1165"/>
      <c r="P1067" s="1165"/>
      <c r="Q1067" s="1165"/>
      <c r="R1067" s="1165"/>
      <c r="S1067" s="1165"/>
      <c r="T1067" s="1165"/>
      <c r="U1067" s="1165"/>
    </row>
    <row r="1068" spans="6:21" x14ac:dyDescent="0.25">
      <c r="F1068" s="1165"/>
      <c r="G1068" s="1165"/>
      <c r="H1068" s="1165"/>
      <c r="I1068" s="1165"/>
      <c r="J1068" s="1165"/>
      <c r="K1068" s="1165"/>
      <c r="L1068" s="1165"/>
      <c r="M1068" s="1165"/>
      <c r="N1068" s="1165"/>
      <c r="O1068" s="1165"/>
      <c r="P1068" s="1165"/>
      <c r="Q1068" s="1165"/>
      <c r="R1068" s="1165"/>
      <c r="S1068" s="1165"/>
      <c r="T1068" s="1165"/>
      <c r="U1068" s="1165"/>
    </row>
    <row r="1069" spans="6:21" x14ac:dyDescent="0.25">
      <c r="F1069" s="1165"/>
      <c r="G1069" s="1165"/>
      <c r="H1069" s="1165"/>
      <c r="I1069" s="1165"/>
      <c r="J1069" s="1165"/>
      <c r="K1069" s="1165"/>
      <c r="L1069" s="1165"/>
      <c r="M1069" s="1165"/>
      <c r="N1069" s="1165"/>
      <c r="O1069" s="1165"/>
      <c r="P1069" s="1165"/>
      <c r="Q1069" s="1165"/>
      <c r="R1069" s="1165"/>
      <c r="S1069" s="1165"/>
      <c r="T1069" s="1165"/>
      <c r="U1069" s="1165"/>
    </row>
    <row r="1070" spans="6:21" x14ac:dyDescent="0.25">
      <c r="F1070" s="1165"/>
      <c r="G1070" s="1165"/>
      <c r="H1070" s="1165"/>
      <c r="I1070" s="1165"/>
      <c r="J1070" s="1165"/>
      <c r="K1070" s="1165"/>
      <c r="L1070" s="1165"/>
      <c r="M1070" s="1165"/>
      <c r="N1070" s="1165"/>
      <c r="O1070" s="1165"/>
      <c r="P1070" s="1165"/>
      <c r="Q1070" s="1165"/>
      <c r="R1070" s="1165"/>
      <c r="S1070" s="1165"/>
      <c r="T1070" s="1165"/>
      <c r="U1070" s="1165"/>
    </row>
    <row r="1071" spans="6:21" x14ac:dyDescent="0.25">
      <c r="F1071" s="1165"/>
      <c r="G1071" s="1165"/>
      <c r="H1071" s="1165"/>
      <c r="I1071" s="1165"/>
      <c r="J1071" s="1165"/>
      <c r="K1071" s="1165"/>
      <c r="L1071" s="1165"/>
      <c r="M1071" s="1165"/>
      <c r="N1071" s="1165"/>
      <c r="O1071" s="1165"/>
      <c r="P1071" s="1165"/>
      <c r="Q1071" s="1165"/>
      <c r="R1071" s="1165"/>
      <c r="S1071" s="1165"/>
      <c r="T1071" s="1165"/>
      <c r="U1071" s="1165"/>
    </row>
    <row r="1072" spans="6:21" x14ac:dyDescent="0.25">
      <c r="F1072" s="1165"/>
      <c r="G1072" s="1165"/>
      <c r="H1072" s="1165"/>
      <c r="I1072" s="1165"/>
      <c r="J1072" s="1165"/>
      <c r="K1072" s="1165"/>
      <c r="L1072" s="1165"/>
      <c r="M1072" s="1165"/>
      <c r="N1072" s="1165"/>
      <c r="O1072" s="1165"/>
      <c r="P1072" s="1165"/>
      <c r="Q1072" s="1165"/>
      <c r="R1072" s="1165"/>
      <c r="S1072" s="1165"/>
      <c r="T1072" s="1165"/>
      <c r="U1072" s="1165"/>
    </row>
    <row r="1073" spans="6:21" x14ac:dyDescent="0.25">
      <c r="F1073" s="1165"/>
      <c r="G1073" s="1165"/>
      <c r="H1073" s="1165"/>
      <c r="I1073" s="1165"/>
      <c r="J1073" s="1165"/>
      <c r="K1073" s="1165"/>
      <c r="L1073" s="1165"/>
      <c r="M1073" s="1165"/>
      <c r="N1073" s="1165"/>
      <c r="O1073" s="1165"/>
      <c r="P1073" s="1165"/>
      <c r="Q1073" s="1165"/>
      <c r="R1073" s="1165"/>
      <c r="S1073" s="1165"/>
      <c r="T1073" s="1165"/>
      <c r="U1073" s="1165"/>
    </row>
    <row r="1074" spans="6:21" x14ac:dyDescent="0.25">
      <c r="F1074" s="1165"/>
      <c r="G1074" s="1165"/>
      <c r="H1074" s="1165"/>
      <c r="I1074" s="1165"/>
      <c r="J1074" s="1165"/>
      <c r="K1074" s="1165"/>
      <c r="L1074" s="1165"/>
      <c r="M1074" s="1165"/>
      <c r="N1074" s="1165"/>
      <c r="O1074" s="1165"/>
      <c r="P1074" s="1165"/>
      <c r="Q1074" s="1165"/>
      <c r="R1074" s="1165"/>
      <c r="S1074" s="1165"/>
      <c r="T1074" s="1165"/>
      <c r="U1074" s="1165"/>
    </row>
    <row r="1075" spans="6:21" x14ac:dyDescent="0.25">
      <c r="F1075" s="1165"/>
      <c r="G1075" s="1165"/>
      <c r="H1075" s="1165"/>
      <c r="I1075" s="1165"/>
      <c r="J1075" s="1165"/>
      <c r="K1075" s="1165"/>
      <c r="L1075" s="1165"/>
      <c r="M1075" s="1165"/>
      <c r="N1075" s="1165"/>
      <c r="O1075" s="1165"/>
      <c r="P1075" s="1165"/>
      <c r="Q1075" s="1165"/>
      <c r="R1075" s="1165"/>
      <c r="S1075" s="1165"/>
      <c r="T1075" s="1165"/>
      <c r="U1075" s="1165"/>
    </row>
    <row r="1076" spans="6:21" x14ac:dyDescent="0.25">
      <c r="F1076" s="1165"/>
      <c r="G1076" s="1165"/>
      <c r="H1076" s="1165"/>
      <c r="I1076" s="1165"/>
      <c r="J1076" s="1165"/>
      <c r="K1076" s="1165"/>
      <c r="L1076" s="1165"/>
      <c r="M1076" s="1165"/>
      <c r="N1076" s="1165"/>
      <c r="O1076" s="1165"/>
      <c r="P1076" s="1165"/>
      <c r="Q1076" s="1165"/>
      <c r="R1076" s="1165"/>
      <c r="S1076" s="1165"/>
      <c r="T1076" s="1165"/>
      <c r="U1076" s="1165"/>
    </row>
    <row r="1077" spans="6:21" x14ac:dyDescent="0.25">
      <c r="F1077" s="1165"/>
      <c r="G1077" s="1165"/>
      <c r="H1077" s="1165"/>
      <c r="I1077" s="1165"/>
      <c r="J1077" s="1165"/>
      <c r="K1077" s="1165"/>
      <c r="L1077" s="1165"/>
      <c r="M1077" s="1165"/>
      <c r="N1077" s="1165"/>
      <c r="O1077" s="1165"/>
      <c r="P1077" s="1165"/>
      <c r="Q1077" s="1165"/>
      <c r="R1077" s="1165"/>
      <c r="S1077" s="1165"/>
      <c r="T1077" s="1165"/>
      <c r="U1077" s="1165"/>
    </row>
    <row r="1078" spans="6:21" x14ac:dyDescent="0.25">
      <c r="F1078" s="1165"/>
      <c r="G1078" s="1165"/>
      <c r="H1078" s="1165"/>
      <c r="I1078" s="1165"/>
      <c r="J1078" s="1165"/>
      <c r="K1078" s="1165"/>
      <c r="L1078" s="1165"/>
      <c r="M1078" s="1165"/>
      <c r="N1078" s="1165"/>
      <c r="O1078" s="1165"/>
      <c r="P1078" s="1165"/>
      <c r="Q1078" s="1165"/>
      <c r="R1078" s="1165"/>
      <c r="S1078" s="1165"/>
      <c r="T1078" s="1165"/>
      <c r="U1078" s="1165"/>
    </row>
    <row r="1079" spans="6:21" x14ac:dyDescent="0.25">
      <c r="F1079" s="1165"/>
      <c r="G1079" s="1165"/>
      <c r="H1079" s="1165"/>
      <c r="I1079" s="1165"/>
      <c r="J1079" s="1165"/>
      <c r="K1079" s="1165"/>
      <c r="L1079" s="1165"/>
      <c r="M1079" s="1165"/>
      <c r="N1079" s="1165"/>
      <c r="O1079" s="1165"/>
      <c r="P1079" s="1165"/>
      <c r="Q1079" s="1165"/>
      <c r="R1079" s="1165"/>
      <c r="S1079" s="1165"/>
      <c r="T1079" s="1165"/>
      <c r="U1079" s="1165"/>
    </row>
    <row r="1080" spans="6:21" x14ac:dyDescent="0.25">
      <c r="F1080" s="1165"/>
      <c r="G1080" s="1165"/>
      <c r="H1080" s="1165"/>
      <c r="I1080" s="1165"/>
      <c r="J1080" s="1165"/>
      <c r="K1080" s="1165"/>
      <c r="L1080" s="1165"/>
      <c r="M1080" s="1165"/>
      <c r="N1080" s="1165"/>
      <c r="O1080" s="1165"/>
      <c r="P1080" s="1165"/>
      <c r="Q1080" s="1165"/>
      <c r="R1080" s="1165"/>
      <c r="S1080" s="1165"/>
      <c r="T1080" s="1165"/>
      <c r="U1080" s="1165"/>
    </row>
    <row r="1081" spans="6:21" x14ac:dyDescent="0.25">
      <c r="F1081" s="1165"/>
      <c r="G1081" s="1165"/>
      <c r="H1081" s="1165"/>
      <c r="I1081" s="1165"/>
      <c r="J1081" s="1165"/>
      <c r="K1081" s="1165"/>
      <c r="L1081" s="1165"/>
      <c r="M1081" s="1165"/>
      <c r="N1081" s="1165"/>
      <c r="O1081" s="1165"/>
      <c r="P1081" s="1165"/>
      <c r="Q1081" s="1165"/>
      <c r="R1081" s="1165"/>
      <c r="S1081" s="1165"/>
      <c r="T1081" s="1165"/>
      <c r="U1081" s="1165"/>
    </row>
    <row r="1082" spans="6:21" x14ac:dyDescent="0.25">
      <c r="F1082" s="1165"/>
      <c r="G1082" s="1165"/>
      <c r="H1082" s="1165"/>
      <c r="I1082" s="1165"/>
      <c r="J1082" s="1165"/>
      <c r="K1082" s="1165"/>
      <c r="L1082" s="1165"/>
      <c r="M1082" s="1165"/>
      <c r="N1082" s="1165"/>
      <c r="O1082" s="1165"/>
      <c r="P1082" s="1165"/>
      <c r="Q1082" s="1165"/>
      <c r="R1082" s="1165"/>
      <c r="S1082" s="1165"/>
      <c r="T1082" s="1165"/>
      <c r="U1082" s="1165"/>
    </row>
    <row r="1083" spans="6:21" x14ac:dyDescent="0.25">
      <c r="F1083" s="1165"/>
      <c r="G1083" s="1165"/>
      <c r="H1083" s="1165"/>
      <c r="I1083" s="1165"/>
      <c r="J1083" s="1165"/>
      <c r="K1083" s="1165"/>
      <c r="L1083" s="1165"/>
      <c r="M1083" s="1165"/>
      <c r="N1083" s="1165"/>
      <c r="O1083" s="1165"/>
      <c r="P1083" s="1165"/>
      <c r="Q1083" s="1165"/>
      <c r="R1083" s="1165"/>
      <c r="S1083" s="1165"/>
      <c r="T1083" s="1165"/>
      <c r="U1083" s="1165"/>
    </row>
    <row r="1084" spans="6:21" x14ac:dyDescent="0.25">
      <c r="F1084" s="1165"/>
      <c r="G1084" s="1165"/>
      <c r="H1084" s="1165"/>
      <c r="I1084" s="1165"/>
      <c r="J1084" s="1165"/>
      <c r="K1084" s="1165"/>
      <c r="L1084" s="1165"/>
      <c r="M1084" s="1165"/>
      <c r="N1084" s="1165"/>
      <c r="O1084" s="1165"/>
      <c r="P1084" s="1165"/>
      <c r="Q1084" s="1165"/>
      <c r="R1084" s="1165"/>
      <c r="S1084" s="1165"/>
      <c r="T1084" s="1165"/>
      <c r="U1084" s="1165"/>
    </row>
    <row r="1085" spans="6:21" x14ac:dyDescent="0.25">
      <c r="F1085" s="1165"/>
      <c r="G1085" s="1165"/>
      <c r="H1085" s="1165"/>
      <c r="I1085" s="1165"/>
      <c r="J1085" s="1165"/>
      <c r="K1085" s="1165"/>
      <c r="L1085" s="1165"/>
      <c r="M1085" s="1165"/>
      <c r="N1085" s="1165"/>
      <c r="O1085" s="1165"/>
      <c r="P1085" s="1165"/>
      <c r="Q1085" s="1165"/>
      <c r="R1085" s="1165"/>
      <c r="S1085" s="1165"/>
      <c r="T1085" s="1165"/>
      <c r="U1085" s="1165"/>
    </row>
    <row r="1086" spans="6:21" x14ac:dyDescent="0.25">
      <c r="F1086" s="1165"/>
      <c r="G1086" s="1165"/>
      <c r="H1086" s="1165"/>
      <c r="I1086" s="1165"/>
      <c r="J1086" s="1165"/>
      <c r="K1086" s="1165"/>
      <c r="L1086" s="1165"/>
      <c r="M1086" s="1165"/>
      <c r="N1086" s="1165"/>
      <c r="O1086" s="1165"/>
      <c r="P1086" s="1165"/>
      <c r="Q1086" s="1165"/>
      <c r="R1086" s="1165"/>
      <c r="S1086" s="1165"/>
      <c r="T1086" s="1165"/>
      <c r="U1086" s="1165"/>
    </row>
    <row r="1087" spans="6:21" x14ac:dyDescent="0.25">
      <c r="F1087" s="1165"/>
      <c r="G1087" s="1165"/>
      <c r="H1087" s="1165"/>
      <c r="I1087" s="1165"/>
      <c r="J1087" s="1165"/>
      <c r="K1087" s="1165"/>
      <c r="L1087" s="1165"/>
      <c r="M1087" s="1165"/>
      <c r="N1087" s="1165"/>
      <c r="O1087" s="1165"/>
      <c r="P1087" s="1165"/>
      <c r="Q1087" s="1165"/>
      <c r="R1087" s="1165"/>
      <c r="S1087" s="1165"/>
      <c r="T1087" s="1165"/>
      <c r="U1087" s="1165"/>
    </row>
    <row r="1088" spans="6:21" x14ac:dyDescent="0.25">
      <c r="F1088" s="1165"/>
      <c r="G1088" s="1165"/>
      <c r="H1088" s="1165"/>
      <c r="I1088" s="1165"/>
      <c r="J1088" s="1165"/>
      <c r="K1088" s="1165"/>
      <c r="L1088" s="1165"/>
      <c r="M1088" s="1165"/>
      <c r="N1088" s="1165"/>
      <c r="O1088" s="1165"/>
      <c r="P1088" s="1165"/>
      <c r="Q1088" s="1165"/>
      <c r="R1088" s="1165"/>
      <c r="S1088" s="1165"/>
      <c r="T1088" s="1165"/>
      <c r="U1088" s="1165"/>
    </row>
    <row r="1089" spans="6:21" x14ac:dyDescent="0.25">
      <c r="F1089" s="1165"/>
      <c r="G1089" s="1165"/>
      <c r="H1089" s="1165"/>
      <c r="I1089" s="1165"/>
      <c r="J1089" s="1165"/>
      <c r="K1089" s="1165"/>
      <c r="L1089" s="1165"/>
      <c r="M1089" s="1165"/>
      <c r="N1089" s="1165"/>
      <c r="O1089" s="1165"/>
      <c r="P1089" s="1165"/>
      <c r="Q1089" s="1165"/>
      <c r="R1089" s="1165"/>
      <c r="S1089" s="1165"/>
      <c r="T1089" s="1165"/>
      <c r="U1089" s="1165"/>
    </row>
    <row r="1090" spans="6:21" x14ac:dyDescent="0.25">
      <c r="F1090" s="1165"/>
      <c r="G1090" s="1165"/>
      <c r="H1090" s="1165"/>
      <c r="I1090" s="1165"/>
      <c r="J1090" s="1165"/>
      <c r="K1090" s="1165"/>
      <c r="L1090" s="1165"/>
      <c r="M1090" s="1165"/>
      <c r="N1090" s="1165"/>
      <c r="O1090" s="1165"/>
      <c r="P1090" s="1165"/>
      <c r="Q1090" s="1165"/>
      <c r="R1090" s="1165"/>
      <c r="S1090" s="1165"/>
      <c r="T1090" s="1165"/>
      <c r="U1090" s="1165"/>
    </row>
    <row r="1091" spans="6:21" x14ac:dyDescent="0.25">
      <c r="F1091" s="1165"/>
      <c r="G1091" s="1165"/>
      <c r="H1091" s="1165"/>
      <c r="I1091" s="1165"/>
      <c r="J1091" s="1165"/>
      <c r="K1091" s="1165"/>
      <c r="L1091" s="1165"/>
      <c r="M1091" s="1165"/>
      <c r="N1091" s="1165"/>
      <c r="O1091" s="1165"/>
      <c r="P1091" s="1165"/>
      <c r="Q1091" s="1165"/>
      <c r="R1091" s="1165"/>
      <c r="S1091" s="1165"/>
      <c r="T1091" s="1165"/>
      <c r="U1091" s="1165"/>
    </row>
    <row r="1092" spans="6:21" x14ac:dyDescent="0.25">
      <c r="F1092" s="1165"/>
      <c r="G1092" s="1165"/>
      <c r="H1092" s="1165"/>
      <c r="I1092" s="1165"/>
      <c r="J1092" s="1165"/>
      <c r="K1092" s="1165"/>
      <c r="L1092" s="1165"/>
      <c r="M1092" s="1165"/>
      <c r="N1092" s="1165"/>
      <c r="O1092" s="1165"/>
      <c r="P1092" s="1165"/>
      <c r="Q1092" s="1165"/>
      <c r="R1092" s="1165"/>
      <c r="S1092" s="1165"/>
      <c r="T1092" s="1165"/>
      <c r="U1092" s="1165"/>
    </row>
    <row r="1093" spans="6:21" x14ac:dyDescent="0.25">
      <c r="F1093" s="1165"/>
      <c r="G1093" s="1165"/>
      <c r="H1093" s="1165"/>
      <c r="I1093" s="1165"/>
      <c r="J1093" s="1165"/>
      <c r="K1093" s="1165"/>
      <c r="L1093" s="1165"/>
      <c r="M1093" s="1165"/>
      <c r="N1093" s="1165"/>
      <c r="O1093" s="1165"/>
      <c r="P1093" s="1165"/>
      <c r="Q1093" s="1165"/>
      <c r="R1093" s="1165"/>
      <c r="S1093" s="1165"/>
      <c r="T1093" s="1165"/>
      <c r="U1093" s="1165"/>
    </row>
    <row r="1094" spans="6:21" x14ac:dyDescent="0.25">
      <c r="F1094" s="1165"/>
      <c r="G1094" s="1165"/>
      <c r="H1094" s="1165"/>
      <c r="I1094" s="1165"/>
      <c r="J1094" s="1165"/>
      <c r="K1094" s="1165"/>
      <c r="L1094" s="1165"/>
      <c r="M1094" s="1165"/>
      <c r="N1094" s="1165"/>
      <c r="O1094" s="1165"/>
      <c r="P1094" s="1165"/>
      <c r="Q1094" s="1165"/>
      <c r="R1094" s="1165"/>
      <c r="S1094" s="1165"/>
      <c r="T1094" s="1165"/>
      <c r="U1094" s="1165"/>
    </row>
    <row r="1095" spans="6:21" x14ac:dyDescent="0.25">
      <c r="F1095" s="1165"/>
      <c r="G1095" s="1165"/>
      <c r="H1095" s="1165"/>
      <c r="I1095" s="1165"/>
      <c r="J1095" s="1165"/>
      <c r="K1095" s="1165"/>
      <c r="L1095" s="1165"/>
      <c r="M1095" s="1165"/>
      <c r="N1095" s="1165"/>
      <c r="O1095" s="1165"/>
      <c r="P1095" s="1165"/>
      <c r="Q1095" s="1165"/>
      <c r="R1095" s="1165"/>
      <c r="S1095" s="1165"/>
      <c r="T1095" s="1165"/>
      <c r="U1095" s="1165"/>
    </row>
    <row r="1096" spans="6:21" x14ac:dyDescent="0.25">
      <c r="F1096" s="1165"/>
      <c r="G1096" s="1165"/>
      <c r="H1096" s="1165"/>
      <c r="I1096" s="1165"/>
      <c r="J1096" s="1165"/>
      <c r="K1096" s="1165"/>
      <c r="L1096" s="1165"/>
      <c r="M1096" s="1165"/>
      <c r="N1096" s="1165"/>
      <c r="O1096" s="1165"/>
      <c r="P1096" s="1165"/>
      <c r="Q1096" s="1165"/>
      <c r="R1096" s="1165"/>
      <c r="S1096" s="1165"/>
      <c r="T1096" s="1165"/>
      <c r="U1096" s="1165"/>
    </row>
    <row r="1097" spans="6:21" x14ac:dyDescent="0.25">
      <c r="F1097" s="1165"/>
      <c r="G1097" s="1165"/>
      <c r="H1097" s="1165"/>
      <c r="I1097" s="1165"/>
      <c r="J1097" s="1165"/>
      <c r="K1097" s="1165"/>
      <c r="L1097" s="1165"/>
      <c r="M1097" s="1165"/>
      <c r="N1097" s="1165"/>
      <c r="O1097" s="1165"/>
      <c r="P1097" s="1165"/>
      <c r="Q1097" s="1165"/>
      <c r="R1097" s="1165"/>
      <c r="S1097" s="1165"/>
      <c r="T1097" s="1165"/>
      <c r="U1097" s="1165"/>
    </row>
    <row r="1098" spans="6:21" x14ac:dyDescent="0.25">
      <c r="F1098" s="1165"/>
      <c r="G1098" s="1165"/>
      <c r="H1098" s="1165"/>
      <c r="I1098" s="1165"/>
      <c r="J1098" s="1165"/>
      <c r="K1098" s="1165"/>
      <c r="L1098" s="1165"/>
      <c r="M1098" s="1165"/>
      <c r="N1098" s="1165"/>
      <c r="O1098" s="1165"/>
      <c r="P1098" s="1165"/>
      <c r="Q1098" s="1165"/>
      <c r="R1098" s="1165"/>
      <c r="S1098" s="1165"/>
      <c r="T1098" s="1165"/>
      <c r="U1098" s="1165"/>
    </row>
    <row r="1099" spans="6:21" x14ac:dyDescent="0.25">
      <c r="F1099" s="1165"/>
      <c r="G1099" s="1165"/>
      <c r="H1099" s="1165"/>
      <c r="I1099" s="1165"/>
      <c r="J1099" s="1165"/>
      <c r="K1099" s="1165"/>
      <c r="L1099" s="1165"/>
      <c r="M1099" s="1165"/>
      <c r="N1099" s="1165"/>
      <c r="O1099" s="1165"/>
      <c r="P1099" s="1165"/>
      <c r="Q1099" s="1165"/>
      <c r="R1099" s="1165"/>
      <c r="S1099" s="1165"/>
      <c r="T1099" s="1165"/>
      <c r="U1099" s="1165"/>
    </row>
    <row r="1100" spans="6:21" x14ac:dyDescent="0.25">
      <c r="F1100" s="1165"/>
      <c r="G1100" s="1165"/>
      <c r="H1100" s="1165"/>
      <c r="I1100" s="1165"/>
      <c r="J1100" s="1165"/>
      <c r="K1100" s="1165"/>
      <c r="L1100" s="1165"/>
      <c r="M1100" s="1165"/>
      <c r="N1100" s="1165"/>
      <c r="O1100" s="1165"/>
      <c r="P1100" s="1165"/>
      <c r="Q1100" s="1165"/>
      <c r="R1100" s="1165"/>
      <c r="S1100" s="1165"/>
      <c r="T1100" s="1165"/>
      <c r="U1100" s="1165"/>
    </row>
    <row r="1101" spans="6:21" x14ac:dyDescent="0.25">
      <c r="F1101" s="1165"/>
      <c r="G1101" s="1165"/>
      <c r="H1101" s="1165"/>
      <c r="I1101" s="1165"/>
      <c r="J1101" s="1165"/>
      <c r="K1101" s="1165"/>
      <c r="L1101" s="1165"/>
      <c r="M1101" s="1165"/>
      <c r="N1101" s="1165"/>
      <c r="O1101" s="1165"/>
      <c r="P1101" s="1165"/>
      <c r="Q1101" s="1165"/>
      <c r="R1101" s="1165"/>
      <c r="S1101" s="1165"/>
      <c r="T1101" s="1165"/>
      <c r="U1101" s="1165"/>
    </row>
    <row r="1102" spans="6:21" x14ac:dyDescent="0.25">
      <c r="F1102" s="1165"/>
      <c r="G1102" s="1165"/>
      <c r="H1102" s="1165"/>
      <c r="I1102" s="1165"/>
      <c r="J1102" s="1165"/>
      <c r="K1102" s="1165"/>
      <c r="L1102" s="1165"/>
      <c r="M1102" s="1165"/>
      <c r="N1102" s="1165"/>
      <c r="O1102" s="1165"/>
      <c r="P1102" s="1165"/>
      <c r="Q1102" s="1165"/>
      <c r="R1102" s="1165"/>
      <c r="S1102" s="1165"/>
      <c r="T1102" s="1165"/>
      <c r="U1102" s="1165"/>
    </row>
    <row r="1103" spans="6:21" x14ac:dyDescent="0.25">
      <c r="F1103" s="1165"/>
      <c r="G1103" s="1165"/>
      <c r="H1103" s="1165"/>
      <c r="I1103" s="1165"/>
      <c r="J1103" s="1165"/>
      <c r="K1103" s="1165"/>
      <c r="L1103" s="1165"/>
      <c r="M1103" s="1165"/>
      <c r="N1103" s="1165"/>
      <c r="O1103" s="1165"/>
      <c r="P1103" s="1165"/>
      <c r="Q1103" s="1165"/>
      <c r="R1103" s="1165"/>
      <c r="S1103" s="1165"/>
      <c r="T1103" s="1165"/>
      <c r="U1103" s="1165"/>
    </row>
    <row r="1104" spans="6:21" x14ac:dyDescent="0.25">
      <c r="F1104" s="1165"/>
      <c r="G1104" s="1165"/>
      <c r="H1104" s="1165"/>
      <c r="I1104" s="1165"/>
      <c r="J1104" s="1165"/>
      <c r="K1104" s="1165"/>
      <c r="L1104" s="1165"/>
      <c r="M1104" s="1165"/>
      <c r="N1104" s="1165"/>
      <c r="O1104" s="1165"/>
      <c r="P1104" s="1165"/>
      <c r="Q1104" s="1165"/>
      <c r="R1104" s="1165"/>
      <c r="S1104" s="1165"/>
      <c r="T1104" s="1165"/>
      <c r="U1104" s="1165"/>
    </row>
    <row r="1105" spans="6:21" x14ac:dyDescent="0.25">
      <c r="F1105" s="1165"/>
      <c r="G1105" s="1165"/>
      <c r="H1105" s="1165"/>
      <c r="I1105" s="1165"/>
      <c r="J1105" s="1165"/>
      <c r="K1105" s="1165"/>
      <c r="L1105" s="1165"/>
      <c r="M1105" s="1165"/>
      <c r="N1105" s="1165"/>
      <c r="O1105" s="1165"/>
      <c r="P1105" s="1165"/>
      <c r="Q1105" s="1165"/>
      <c r="R1105" s="1165"/>
      <c r="S1105" s="1165"/>
      <c r="T1105" s="1165"/>
      <c r="U1105" s="1165"/>
    </row>
    <row r="1106" spans="6:21" x14ac:dyDescent="0.25">
      <c r="F1106" s="1165"/>
      <c r="G1106" s="1165"/>
      <c r="H1106" s="1165"/>
      <c r="I1106" s="1165"/>
      <c r="J1106" s="1165"/>
      <c r="K1106" s="1165"/>
      <c r="L1106" s="1165"/>
      <c r="M1106" s="1165"/>
      <c r="N1106" s="1165"/>
      <c r="O1106" s="1165"/>
      <c r="P1106" s="1165"/>
      <c r="Q1106" s="1165"/>
      <c r="R1106" s="1165"/>
      <c r="S1106" s="1165"/>
      <c r="T1106" s="1165"/>
      <c r="U1106" s="1165"/>
    </row>
    <row r="1107" spans="6:21" x14ac:dyDescent="0.25">
      <c r="F1107" s="1165"/>
      <c r="G1107" s="1165"/>
      <c r="H1107" s="1165"/>
      <c r="I1107" s="1165"/>
      <c r="J1107" s="1165"/>
      <c r="K1107" s="1165"/>
      <c r="L1107" s="1165"/>
      <c r="M1107" s="1165"/>
      <c r="N1107" s="1165"/>
      <c r="O1107" s="1165"/>
      <c r="P1107" s="1165"/>
      <c r="Q1107" s="1165"/>
      <c r="R1107" s="1165"/>
      <c r="S1107" s="1165"/>
      <c r="T1107" s="1165"/>
      <c r="U1107" s="1165"/>
    </row>
    <row r="1108" spans="6:21" x14ac:dyDescent="0.25">
      <c r="F1108" s="1165"/>
      <c r="G1108" s="1165"/>
      <c r="H1108" s="1165"/>
      <c r="I1108" s="1165"/>
      <c r="J1108" s="1165"/>
      <c r="K1108" s="1165"/>
      <c r="L1108" s="1165"/>
      <c r="M1108" s="1165"/>
      <c r="N1108" s="1165"/>
      <c r="O1108" s="1165"/>
      <c r="P1108" s="1165"/>
      <c r="Q1108" s="1165"/>
      <c r="R1108" s="1165"/>
      <c r="S1108" s="1165"/>
      <c r="T1108" s="1165"/>
      <c r="U1108" s="1165"/>
    </row>
    <row r="1109" spans="6:21" x14ac:dyDescent="0.25">
      <c r="F1109" s="1165"/>
      <c r="G1109" s="1165"/>
      <c r="H1109" s="1165"/>
      <c r="I1109" s="1165"/>
      <c r="J1109" s="1165"/>
      <c r="K1109" s="1165"/>
      <c r="L1109" s="1165"/>
      <c r="M1109" s="1165"/>
      <c r="N1109" s="1165"/>
      <c r="O1109" s="1165"/>
      <c r="P1109" s="1165"/>
      <c r="Q1109" s="1165"/>
      <c r="R1109" s="1165"/>
      <c r="S1109" s="1165"/>
      <c r="T1109" s="1165"/>
      <c r="U1109" s="1165"/>
    </row>
    <row r="1110" spans="6:21" x14ac:dyDescent="0.25">
      <c r="F1110" s="1165"/>
      <c r="G1110" s="1165"/>
      <c r="H1110" s="1165"/>
      <c r="I1110" s="1165"/>
      <c r="J1110" s="1165"/>
      <c r="K1110" s="1165"/>
      <c r="L1110" s="1165"/>
      <c r="M1110" s="1165"/>
      <c r="N1110" s="1165"/>
      <c r="O1110" s="1165"/>
      <c r="P1110" s="1165"/>
      <c r="Q1110" s="1165"/>
      <c r="R1110" s="1165"/>
      <c r="S1110" s="1165"/>
      <c r="T1110" s="1165"/>
      <c r="U1110" s="1165"/>
    </row>
    <row r="1111" spans="6:21" x14ac:dyDescent="0.25">
      <c r="F1111" s="1165"/>
      <c r="G1111" s="1165"/>
      <c r="H1111" s="1165"/>
      <c r="I1111" s="1165"/>
      <c r="J1111" s="1165"/>
      <c r="K1111" s="1165"/>
      <c r="L1111" s="1165"/>
      <c r="M1111" s="1165"/>
      <c r="N1111" s="1165"/>
      <c r="O1111" s="1165"/>
      <c r="P1111" s="1165"/>
      <c r="Q1111" s="1165"/>
      <c r="R1111" s="1165"/>
      <c r="S1111" s="1165"/>
      <c r="T1111" s="1165"/>
      <c r="U1111" s="1165"/>
    </row>
    <row r="1112" spans="6:21" x14ac:dyDescent="0.25">
      <c r="F1112" s="1165"/>
      <c r="G1112" s="1165"/>
      <c r="H1112" s="1165"/>
      <c r="I1112" s="1165"/>
      <c r="J1112" s="1165"/>
      <c r="K1112" s="1165"/>
      <c r="L1112" s="1165"/>
      <c r="M1112" s="1165"/>
      <c r="N1112" s="1165"/>
      <c r="O1112" s="1165"/>
      <c r="P1112" s="1165"/>
      <c r="Q1112" s="1165"/>
      <c r="R1112" s="1165"/>
      <c r="S1112" s="1165"/>
      <c r="T1112" s="1165"/>
      <c r="U1112" s="1165"/>
    </row>
    <row r="1113" spans="6:21" x14ac:dyDescent="0.25">
      <c r="F1113" s="1165"/>
      <c r="G1113" s="1165"/>
      <c r="H1113" s="1165"/>
      <c r="I1113" s="1165"/>
      <c r="J1113" s="1165"/>
      <c r="K1113" s="1165"/>
      <c r="L1113" s="1165"/>
      <c r="M1113" s="1165"/>
      <c r="N1113" s="1165"/>
      <c r="O1113" s="1165"/>
      <c r="P1113" s="1165"/>
      <c r="Q1113" s="1165"/>
      <c r="R1113" s="1165"/>
      <c r="S1113" s="1165"/>
      <c r="T1113" s="1165"/>
      <c r="U1113" s="1165"/>
    </row>
    <row r="1114" spans="6:21" x14ac:dyDescent="0.25">
      <c r="F1114" s="1165"/>
      <c r="G1114" s="1165"/>
      <c r="H1114" s="1165"/>
      <c r="I1114" s="1165"/>
      <c r="J1114" s="1165"/>
      <c r="K1114" s="1165"/>
      <c r="L1114" s="1165"/>
      <c r="M1114" s="1165"/>
      <c r="N1114" s="1165"/>
      <c r="O1114" s="1165"/>
      <c r="P1114" s="1165"/>
      <c r="Q1114" s="1165"/>
      <c r="R1114" s="1165"/>
      <c r="S1114" s="1165"/>
      <c r="T1114" s="1165"/>
      <c r="U1114" s="1165"/>
    </row>
    <row r="1115" spans="6:21" x14ac:dyDescent="0.25">
      <c r="F1115" s="1165"/>
      <c r="G1115" s="1165"/>
      <c r="H1115" s="1165"/>
      <c r="I1115" s="1165"/>
      <c r="J1115" s="1165"/>
      <c r="K1115" s="1165"/>
      <c r="L1115" s="1165"/>
      <c r="M1115" s="1165"/>
      <c r="N1115" s="1165"/>
      <c r="O1115" s="1165"/>
      <c r="P1115" s="1165"/>
      <c r="Q1115" s="1165"/>
      <c r="R1115" s="1165"/>
      <c r="S1115" s="1165"/>
      <c r="T1115" s="1165"/>
      <c r="U1115" s="1165"/>
    </row>
    <row r="1116" spans="6:21" x14ac:dyDescent="0.25">
      <c r="F1116" s="1165"/>
      <c r="G1116" s="1165"/>
      <c r="H1116" s="1165"/>
      <c r="I1116" s="1165"/>
      <c r="J1116" s="1165"/>
      <c r="K1116" s="1165"/>
      <c r="L1116" s="1165"/>
      <c r="M1116" s="1165"/>
      <c r="N1116" s="1165"/>
      <c r="O1116" s="1165"/>
      <c r="P1116" s="1165"/>
      <c r="Q1116" s="1165"/>
      <c r="R1116" s="1165"/>
      <c r="S1116" s="1165"/>
      <c r="T1116" s="1165"/>
      <c r="U1116" s="1165"/>
    </row>
    <row r="1117" spans="6:21" x14ac:dyDescent="0.25">
      <c r="F1117" s="1165"/>
      <c r="G1117" s="1165"/>
      <c r="H1117" s="1165"/>
      <c r="I1117" s="1165"/>
      <c r="J1117" s="1165"/>
      <c r="K1117" s="1165"/>
      <c r="L1117" s="1165"/>
      <c r="M1117" s="1165"/>
      <c r="N1117" s="1165"/>
      <c r="O1117" s="1165"/>
      <c r="P1117" s="1165"/>
      <c r="Q1117" s="1165"/>
      <c r="R1117" s="1165"/>
      <c r="S1117" s="1165"/>
      <c r="T1117" s="1165"/>
      <c r="U1117" s="1165"/>
    </row>
    <row r="1118" spans="6:21" x14ac:dyDescent="0.25">
      <c r="F1118" s="1165"/>
      <c r="G1118" s="1165"/>
      <c r="H1118" s="1165"/>
      <c r="I1118" s="1165"/>
      <c r="J1118" s="1165"/>
      <c r="K1118" s="1165"/>
      <c r="L1118" s="1165"/>
      <c r="M1118" s="1165"/>
      <c r="N1118" s="1165"/>
      <c r="O1118" s="1165"/>
      <c r="P1118" s="1165"/>
      <c r="Q1118" s="1165"/>
      <c r="R1118" s="1165"/>
      <c r="S1118" s="1165"/>
      <c r="T1118" s="1165"/>
      <c r="U1118" s="1165"/>
    </row>
    <row r="1119" spans="6:21" x14ac:dyDescent="0.25">
      <c r="F1119" s="1165"/>
      <c r="G1119" s="1165"/>
      <c r="H1119" s="1165"/>
      <c r="I1119" s="1165"/>
      <c r="J1119" s="1165"/>
      <c r="K1119" s="1165"/>
      <c r="L1119" s="1165"/>
      <c r="M1119" s="1165"/>
      <c r="N1119" s="1165"/>
      <c r="O1119" s="1165"/>
      <c r="P1119" s="1165"/>
      <c r="Q1119" s="1165"/>
      <c r="R1119" s="1165"/>
      <c r="S1119" s="1165"/>
      <c r="T1119" s="1165"/>
      <c r="U1119" s="1165"/>
    </row>
    <row r="1120" spans="6:21" x14ac:dyDescent="0.25">
      <c r="F1120" s="1165"/>
      <c r="G1120" s="1165"/>
      <c r="H1120" s="1165"/>
      <c r="I1120" s="1165"/>
      <c r="J1120" s="1165"/>
      <c r="K1120" s="1165"/>
      <c r="L1120" s="1165"/>
      <c r="M1120" s="1165"/>
      <c r="N1120" s="1165"/>
      <c r="O1120" s="1165"/>
      <c r="P1120" s="1165"/>
      <c r="Q1120" s="1165"/>
      <c r="R1120" s="1165"/>
      <c r="S1120" s="1165"/>
      <c r="T1120" s="1165"/>
      <c r="U1120" s="1165"/>
    </row>
    <row r="1121" spans="6:21" x14ac:dyDescent="0.25">
      <c r="F1121" s="1165"/>
      <c r="G1121" s="1165"/>
      <c r="H1121" s="1165"/>
      <c r="I1121" s="1165"/>
      <c r="J1121" s="1165"/>
      <c r="K1121" s="1165"/>
      <c r="L1121" s="1165"/>
      <c r="M1121" s="1165"/>
      <c r="N1121" s="1165"/>
      <c r="O1121" s="1165"/>
      <c r="P1121" s="1165"/>
      <c r="Q1121" s="1165"/>
      <c r="R1121" s="1165"/>
      <c r="S1121" s="1165"/>
      <c r="T1121" s="1165"/>
      <c r="U1121" s="1165"/>
    </row>
    <row r="1122" spans="6:21" x14ac:dyDescent="0.25">
      <c r="F1122" s="1165"/>
      <c r="G1122" s="1165"/>
      <c r="H1122" s="1165"/>
      <c r="I1122" s="1165"/>
      <c r="J1122" s="1165"/>
      <c r="K1122" s="1165"/>
      <c r="L1122" s="1165"/>
      <c r="M1122" s="1165"/>
      <c r="N1122" s="1165"/>
      <c r="O1122" s="1165"/>
      <c r="P1122" s="1165"/>
      <c r="Q1122" s="1165"/>
      <c r="R1122" s="1165"/>
      <c r="S1122" s="1165"/>
      <c r="T1122" s="1165"/>
      <c r="U1122" s="1165"/>
    </row>
    <row r="1123" spans="6:21" x14ac:dyDescent="0.25">
      <c r="F1123" s="1165"/>
      <c r="G1123" s="1165"/>
      <c r="H1123" s="1165"/>
      <c r="I1123" s="1165"/>
      <c r="J1123" s="1165"/>
      <c r="K1123" s="1165"/>
      <c r="L1123" s="1165"/>
      <c r="M1123" s="1165"/>
      <c r="N1123" s="1165"/>
      <c r="O1123" s="1165"/>
      <c r="P1123" s="1165"/>
      <c r="Q1123" s="1165"/>
      <c r="R1123" s="1165"/>
      <c r="S1123" s="1165"/>
      <c r="T1123" s="1165"/>
      <c r="U1123" s="1165"/>
    </row>
    <row r="1124" spans="6:21" x14ac:dyDescent="0.25">
      <c r="F1124" s="1165"/>
      <c r="G1124" s="1165"/>
      <c r="H1124" s="1165"/>
      <c r="I1124" s="1165"/>
      <c r="J1124" s="1165"/>
      <c r="K1124" s="1165"/>
      <c r="L1124" s="1165"/>
      <c r="M1124" s="1165"/>
      <c r="N1124" s="1165"/>
      <c r="O1124" s="1165"/>
      <c r="P1124" s="1165"/>
      <c r="Q1124" s="1165"/>
      <c r="R1124" s="1165"/>
      <c r="S1124" s="1165"/>
      <c r="T1124" s="1165"/>
      <c r="U1124" s="1165"/>
    </row>
    <row r="1125" spans="6:21" x14ac:dyDescent="0.25">
      <c r="F1125" s="1165"/>
      <c r="G1125" s="1165"/>
      <c r="H1125" s="1165"/>
      <c r="I1125" s="1165"/>
      <c r="J1125" s="1165"/>
      <c r="K1125" s="1165"/>
      <c r="L1125" s="1165"/>
      <c r="M1125" s="1165"/>
      <c r="N1125" s="1165"/>
      <c r="O1125" s="1165"/>
      <c r="P1125" s="1165"/>
      <c r="Q1125" s="1165"/>
      <c r="R1125" s="1165"/>
      <c r="S1125" s="1165"/>
      <c r="T1125" s="1165"/>
      <c r="U1125" s="1165"/>
    </row>
    <row r="1126" spans="6:21" x14ac:dyDescent="0.25">
      <c r="F1126" s="1165"/>
      <c r="G1126" s="1165"/>
      <c r="H1126" s="1165"/>
      <c r="I1126" s="1165"/>
      <c r="J1126" s="1165"/>
      <c r="K1126" s="1165"/>
      <c r="L1126" s="1165"/>
      <c r="M1126" s="1165"/>
      <c r="N1126" s="1165"/>
      <c r="O1126" s="1165"/>
      <c r="P1126" s="1165"/>
      <c r="Q1126" s="1165"/>
      <c r="R1126" s="1165"/>
      <c r="S1126" s="1165"/>
      <c r="T1126" s="1165"/>
      <c r="U1126" s="1165"/>
    </row>
    <row r="1127" spans="6:21" x14ac:dyDescent="0.25">
      <c r="F1127" s="1165"/>
      <c r="G1127" s="1165"/>
      <c r="H1127" s="1165"/>
      <c r="I1127" s="1165"/>
      <c r="J1127" s="1165"/>
      <c r="K1127" s="1165"/>
      <c r="L1127" s="1165"/>
      <c r="M1127" s="1165"/>
      <c r="N1127" s="1165"/>
      <c r="O1127" s="1165"/>
      <c r="P1127" s="1165"/>
      <c r="Q1127" s="1165"/>
      <c r="R1127" s="1165"/>
      <c r="S1127" s="1165"/>
      <c r="T1127" s="1165"/>
      <c r="U1127" s="1165"/>
    </row>
    <row r="1128" spans="6:21" x14ac:dyDescent="0.25">
      <c r="F1128" s="1165"/>
      <c r="G1128" s="1165"/>
      <c r="H1128" s="1165"/>
      <c r="I1128" s="1165"/>
      <c r="J1128" s="1165"/>
      <c r="K1128" s="1165"/>
      <c r="L1128" s="1165"/>
      <c r="M1128" s="1165"/>
      <c r="N1128" s="1165"/>
      <c r="O1128" s="1165"/>
      <c r="P1128" s="1165"/>
      <c r="Q1128" s="1165"/>
      <c r="R1128" s="1165"/>
      <c r="S1128" s="1165"/>
      <c r="T1128" s="1165"/>
      <c r="U1128" s="1165"/>
    </row>
    <row r="1129" spans="6:21" x14ac:dyDescent="0.25">
      <c r="F1129" s="1165"/>
      <c r="G1129" s="1165"/>
      <c r="H1129" s="1165"/>
      <c r="I1129" s="1165"/>
      <c r="J1129" s="1165"/>
      <c r="K1129" s="1165"/>
      <c r="L1129" s="1165"/>
      <c r="M1129" s="1165"/>
      <c r="N1129" s="1165"/>
      <c r="O1129" s="1165"/>
      <c r="P1129" s="1165"/>
      <c r="Q1129" s="1165"/>
      <c r="R1129" s="1165"/>
      <c r="S1129" s="1165"/>
      <c r="T1129" s="1165"/>
      <c r="U1129" s="1165"/>
    </row>
    <row r="1130" spans="6:21" x14ac:dyDescent="0.25">
      <c r="F1130" s="1165"/>
      <c r="G1130" s="1165"/>
      <c r="H1130" s="1165"/>
      <c r="I1130" s="1165"/>
      <c r="J1130" s="1165"/>
      <c r="K1130" s="1165"/>
      <c r="L1130" s="1165"/>
      <c r="M1130" s="1165"/>
      <c r="N1130" s="1165"/>
      <c r="O1130" s="1165"/>
      <c r="P1130" s="1165"/>
      <c r="Q1130" s="1165"/>
      <c r="R1130" s="1165"/>
      <c r="S1130" s="1165"/>
      <c r="T1130" s="1165"/>
      <c r="U1130" s="1165"/>
    </row>
    <row r="1131" spans="6:21" x14ac:dyDescent="0.25">
      <c r="F1131" s="1165"/>
      <c r="G1131" s="1165"/>
      <c r="H1131" s="1165"/>
      <c r="I1131" s="1165"/>
      <c r="J1131" s="1165"/>
      <c r="K1131" s="1165"/>
      <c r="L1131" s="1165"/>
      <c r="M1131" s="1165"/>
      <c r="N1131" s="1165"/>
      <c r="O1131" s="1165"/>
      <c r="P1131" s="1165"/>
      <c r="Q1131" s="1165"/>
      <c r="R1131" s="1165"/>
      <c r="S1131" s="1165"/>
      <c r="T1131" s="1165"/>
      <c r="U1131" s="1165"/>
    </row>
    <row r="1132" spans="6:21" x14ac:dyDescent="0.25">
      <c r="F1132" s="1165"/>
      <c r="G1132" s="1165"/>
      <c r="H1132" s="1165"/>
      <c r="I1132" s="1165"/>
      <c r="J1132" s="1165"/>
      <c r="K1132" s="1165"/>
      <c r="L1132" s="1165"/>
      <c r="M1132" s="1165"/>
      <c r="N1132" s="1165"/>
      <c r="O1132" s="1165"/>
      <c r="P1132" s="1165"/>
      <c r="Q1132" s="1165"/>
      <c r="R1132" s="1165"/>
      <c r="S1132" s="1165"/>
      <c r="T1132" s="1165"/>
      <c r="U1132" s="1165"/>
    </row>
    <row r="1133" spans="6:21" x14ac:dyDescent="0.25">
      <c r="F1133" s="1165"/>
      <c r="G1133" s="1165"/>
      <c r="H1133" s="1165"/>
      <c r="I1133" s="1165"/>
      <c r="J1133" s="1165"/>
      <c r="K1133" s="1165"/>
      <c r="L1133" s="1165"/>
      <c r="M1133" s="1165"/>
      <c r="N1133" s="1165"/>
      <c r="O1133" s="1165"/>
      <c r="P1133" s="1165"/>
      <c r="Q1133" s="1165"/>
      <c r="R1133" s="1165"/>
      <c r="S1133" s="1165"/>
      <c r="T1133" s="1165"/>
      <c r="U1133" s="1165"/>
    </row>
    <row r="1134" spans="6:21" x14ac:dyDescent="0.25">
      <c r="F1134" s="1165"/>
      <c r="G1134" s="1165"/>
      <c r="H1134" s="1165"/>
      <c r="I1134" s="1165"/>
      <c r="J1134" s="1165"/>
      <c r="K1134" s="1165"/>
      <c r="L1134" s="1165"/>
      <c r="M1134" s="1165"/>
      <c r="N1134" s="1165"/>
      <c r="O1134" s="1165"/>
      <c r="P1134" s="1165"/>
      <c r="Q1134" s="1165"/>
      <c r="R1134" s="1165"/>
      <c r="S1134" s="1165"/>
      <c r="T1134" s="1165"/>
      <c r="U1134" s="1165"/>
    </row>
    <row r="1135" spans="6:21" x14ac:dyDescent="0.25">
      <c r="F1135" s="1165"/>
      <c r="G1135" s="1165"/>
      <c r="H1135" s="1165"/>
      <c r="I1135" s="1165"/>
      <c r="J1135" s="1165"/>
      <c r="K1135" s="1165"/>
      <c r="L1135" s="1165"/>
      <c r="M1135" s="1165"/>
      <c r="N1135" s="1165"/>
      <c r="O1135" s="1165"/>
      <c r="P1135" s="1165"/>
      <c r="Q1135" s="1165"/>
      <c r="R1135" s="1165"/>
      <c r="S1135" s="1165"/>
      <c r="T1135" s="1165"/>
      <c r="U1135" s="1165"/>
    </row>
    <row r="1136" spans="6:21" x14ac:dyDescent="0.25">
      <c r="F1136" s="1165"/>
      <c r="G1136" s="1165"/>
      <c r="H1136" s="1165"/>
      <c r="I1136" s="1165"/>
      <c r="J1136" s="1165"/>
      <c r="K1136" s="1165"/>
      <c r="L1136" s="1165"/>
      <c r="M1136" s="1165"/>
      <c r="N1136" s="1165"/>
      <c r="O1136" s="1165"/>
      <c r="P1136" s="1165"/>
      <c r="Q1136" s="1165"/>
      <c r="R1136" s="1165"/>
      <c r="S1136" s="1165"/>
      <c r="T1136" s="1165"/>
      <c r="U1136" s="1165"/>
    </row>
    <row r="1137" spans="6:21" x14ac:dyDescent="0.25">
      <c r="F1137" s="1165"/>
      <c r="G1137" s="1165"/>
      <c r="H1137" s="1165"/>
      <c r="I1137" s="1165"/>
      <c r="J1137" s="1165"/>
      <c r="K1137" s="1165"/>
      <c r="L1137" s="1165"/>
      <c r="M1137" s="1165"/>
      <c r="N1137" s="1165"/>
      <c r="O1137" s="1165"/>
      <c r="P1137" s="1165"/>
      <c r="Q1137" s="1165"/>
      <c r="R1137" s="1165"/>
      <c r="S1137" s="1165"/>
      <c r="T1137" s="1165"/>
      <c r="U1137" s="1165"/>
    </row>
    <row r="1138" spans="6:21" x14ac:dyDescent="0.25">
      <c r="F1138" s="1165"/>
      <c r="G1138" s="1165"/>
      <c r="H1138" s="1165"/>
      <c r="I1138" s="1165"/>
      <c r="J1138" s="1165"/>
      <c r="K1138" s="1165"/>
      <c r="L1138" s="1165"/>
      <c r="M1138" s="1165"/>
      <c r="N1138" s="1165"/>
      <c r="O1138" s="1165"/>
      <c r="P1138" s="1165"/>
      <c r="Q1138" s="1165"/>
      <c r="R1138" s="1165"/>
      <c r="S1138" s="1165"/>
      <c r="T1138" s="1165"/>
      <c r="U1138" s="1165"/>
    </row>
    <row r="1139" spans="6:21" x14ac:dyDescent="0.25">
      <c r="F1139" s="1165"/>
      <c r="G1139" s="1165"/>
      <c r="H1139" s="1165"/>
      <c r="I1139" s="1165"/>
      <c r="J1139" s="1165"/>
      <c r="K1139" s="1165"/>
      <c r="L1139" s="1165"/>
      <c r="M1139" s="1165"/>
      <c r="N1139" s="1165"/>
      <c r="O1139" s="1165"/>
      <c r="P1139" s="1165"/>
      <c r="Q1139" s="1165"/>
      <c r="R1139" s="1165"/>
      <c r="S1139" s="1165"/>
      <c r="T1139" s="1165"/>
      <c r="U1139" s="1165"/>
    </row>
    <row r="1140" spans="6:21" x14ac:dyDescent="0.25">
      <c r="F1140" s="1165"/>
      <c r="G1140" s="1165"/>
      <c r="H1140" s="1165"/>
      <c r="I1140" s="1165"/>
      <c r="J1140" s="1165"/>
      <c r="K1140" s="1165"/>
      <c r="L1140" s="1165"/>
      <c r="M1140" s="1165"/>
      <c r="N1140" s="1165"/>
      <c r="O1140" s="1165"/>
      <c r="P1140" s="1165"/>
      <c r="Q1140" s="1165"/>
      <c r="R1140" s="1165"/>
      <c r="S1140" s="1165"/>
      <c r="T1140" s="1165"/>
      <c r="U1140" s="1165"/>
    </row>
    <row r="1141" spans="6:21" x14ac:dyDescent="0.25">
      <c r="F1141" s="1165"/>
      <c r="G1141" s="1165"/>
      <c r="H1141" s="1165"/>
      <c r="I1141" s="1165"/>
      <c r="J1141" s="1165"/>
      <c r="K1141" s="1165"/>
      <c r="L1141" s="1165"/>
      <c r="M1141" s="1165"/>
      <c r="N1141" s="1165"/>
      <c r="O1141" s="1165"/>
      <c r="P1141" s="1165"/>
      <c r="Q1141" s="1165"/>
      <c r="R1141" s="1165"/>
      <c r="S1141" s="1165"/>
      <c r="T1141" s="1165"/>
      <c r="U1141" s="1165"/>
    </row>
    <row r="1142" spans="6:21" x14ac:dyDescent="0.25">
      <c r="F1142" s="1165"/>
      <c r="G1142" s="1165"/>
      <c r="H1142" s="1165"/>
      <c r="I1142" s="1165"/>
      <c r="J1142" s="1165"/>
      <c r="K1142" s="1165"/>
      <c r="L1142" s="1165"/>
      <c r="M1142" s="1165"/>
      <c r="N1142" s="1165"/>
      <c r="O1142" s="1165"/>
      <c r="P1142" s="1165"/>
      <c r="Q1142" s="1165"/>
      <c r="R1142" s="1165"/>
      <c r="S1142" s="1165"/>
      <c r="T1142" s="1165"/>
      <c r="U1142" s="1165"/>
    </row>
    <row r="1143" spans="6:21" x14ac:dyDescent="0.25">
      <c r="F1143" s="1165"/>
      <c r="G1143" s="1165"/>
      <c r="H1143" s="1165"/>
      <c r="I1143" s="1165"/>
      <c r="J1143" s="1165"/>
      <c r="K1143" s="1165"/>
      <c r="L1143" s="1165"/>
      <c r="M1143" s="1165"/>
      <c r="N1143" s="1165"/>
      <c r="O1143" s="1165"/>
      <c r="P1143" s="1165"/>
      <c r="Q1143" s="1165"/>
      <c r="R1143" s="1165"/>
      <c r="S1143" s="1165"/>
      <c r="T1143" s="1165"/>
      <c r="U1143" s="1165"/>
    </row>
    <row r="1144" spans="6:21" x14ac:dyDescent="0.25">
      <c r="F1144" s="1165"/>
      <c r="G1144" s="1165"/>
      <c r="H1144" s="1165"/>
      <c r="I1144" s="1165"/>
      <c r="J1144" s="1165"/>
      <c r="K1144" s="1165"/>
      <c r="L1144" s="1165"/>
      <c r="M1144" s="1165"/>
      <c r="N1144" s="1165"/>
      <c r="O1144" s="1165"/>
      <c r="P1144" s="1165"/>
      <c r="Q1144" s="1165"/>
      <c r="R1144" s="1165"/>
      <c r="S1144" s="1165"/>
      <c r="T1144" s="1165"/>
      <c r="U1144" s="1165"/>
    </row>
    <row r="1145" spans="6:21" x14ac:dyDescent="0.25">
      <c r="F1145" s="1165"/>
      <c r="G1145" s="1165"/>
      <c r="H1145" s="1165"/>
      <c r="I1145" s="1165"/>
      <c r="J1145" s="1165"/>
      <c r="K1145" s="1165"/>
      <c r="L1145" s="1165"/>
      <c r="M1145" s="1165"/>
      <c r="N1145" s="1165"/>
      <c r="O1145" s="1165"/>
      <c r="P1145" s="1165"/>
      <c r="Q1145" s="1165"/>
      <c r="R1145" s="1165"/>
      <c r="S1145" s="1165"/>
      <c r="T1145" s="1165"/>
      <c r="U1145" s="1165"/>
    </row>
    <row r="1146" spans="6:21" x14ac:dyDescent="0.25">
      <c r="F1146" s="1165"/>
      <c r="G1146" s="1165"/>
      <c r="H1146" s="1165"/>
      <c r="I1146" s="1165"/>
      <c r="J1146" s="1165"/>
      <c r="K1146" s="1165"/>
      <c r="L1146" s="1165"/>
      <c r="M1146" s="1165"/>
      <c r="N1146" s="1165"/>
      <c r="O1146" s="1165"/>
      <c r="P1146" s="1165"/>
      <c r="Q1146" s="1165"/>
      <c r="R1146" s="1165"/>
      <c r="S1146" s="1165"/>
      <c r="T1146" s="1165"/>
      <c r="U1146" s="1165"/>
    </row>
    <row r="1147" spans="6:21" x14ac:dyDescent="0.25">
      <c r="F1147" s="1165"/>
      <c r="G1147" s="1165"/>
      <c r="H1147" s="1165"/>
      <c r="I1147" s="1165"/>
      <c r="J1147" s="1165"/>
      <c r="K1147" s="1165"/>
      <c r="L1147" s="1165"/>
      <c r="M1147" s="1165"/>
      <c r="N1147" s="1165"/>
      <c r="O1147" s="1165"/>
      <c r="P1147" s="1165"/>
      <c r="Q1147" s="1165"/>
      <c r="R1147" s="1165"/>
      <c r="S1147" s="1165"/>
      <c r="T1147" s="1165"/>
      <c r="U1147" s="1165"/>
    </row>
    <row r="1148" spans="6:21" x14ac:dyDescent="0.25">
      <c r="F1148" s="1165"/>
      <c r="G1148" s="1165"/>
      <c r="H1148" s="1165"/>
      <c r="I1148" s="1165"/>
      <c r="J1148" s="1165"/>
      <c r="K1148" s="1165"/>
      <c r="L1148" s="1165"/>
      <c r="M1148" s="1165"/>
      <c r="N1148" s="1165"/>
      <c r="O1148" s="1165"/>
      <c r="P1148" s="1165"/>
      <c r="Q1148" s="1165"/>
      <c r="R1148" s="1165"/>
      <c r="S1148" s="1165"/>
      <c r="T1148" s="1165"/>
      <c r="U1148" s="1165"/>
    </row>
    <row r="1149" spans="6:21" x14ac:dyDescent="0.25">
      <c r="F1149" s="1165"/>
      <c r="G1149" s="1165"/>
      <c r="H1149" s="1165"/>
      <c r="I1149" s="1165"/>
      <c r="J1149" s="1165"/>
      <c r="K1149" s="1165"/>
      <c r="L1149" s="1165"/>
      <c r="M1149" s="1165"/>
      <c r="N1149" s="1165"/>
      <c r="O1149" s="1165"/>
      <c r="P1149" s="1165"/>
      <c r="Q1149" s="1165"/>
      <c r="R1149" s="1165"/>
      <c r="S1149" s="1165"/>
      <c r="T1149" s="1165"/>
      <c r="U1149" s="1165"/>
    </row>
    <row r="1150" spans="6:21" x14ac:dyDescent="0.25">
      <c r="F1150" s="1165"/>
      <c r="G1150" s="1165"/>
      <c r="H1150" s="1165"/>
      <c r="I1150" s="1165"/>
      <c r="J1150" s="1165"/>
      <c r="K1150" s="1165"/>
      <c r="L1150" s="1165"/>
      <c r="M1150" s="1165"/>
      <c r="N1150" s="1165"/>
      <c r="O1150" s="1165"/>
      <c r="P1150" s="1165"/>
      <c r="Q1150" s="1165"/>
      <c r="R1150" s="1165"/>
      <c r="S1150" s="1165"/>
      <c r="T1150" s="1165"/>
      <c r="U1150" s="1165"/>
    </row>
    <row r="1151" spans="6:21" x14ac:dyDescent="0.25">
      <c r="F1151" s="1165"/>
      <c r="G1151" s="1165"/>
      <c r="H1151" s="1165"/>
      <c r="I1151" s="1165"/>
      <c r="J1151" s="1165"/>
      <c r="K1151" s="1165"/>
      <c r="L1151" s="1165"/>
      <c r="M1151" s="1165"/>
      <c r="N1151" s="1165"/>
      <c r="O1151" s="1165"/>
      <c r="P1151" s="1165"/>
      <c r="Q1151" s="1165"/>
      <c r="R1151" s="1165"/>
      <c r="S1151" s="1165"/>
      <c r="T1151" s="1165"/>
      <c r="U1151" s="1165"/>
    </row>
    <row r="1152" spans="6:21" x14ac:dyDescent="0.25">
      <c r="F1152" s="1165"/>
      <c r="G1152" s="1165"/>
      <c r="H1152" s="1165"/>
      <c r="I1152" s="1165"/>
      <c r="J1152" s="1165"/>
      <c r="K1152" s="1165"/>
      <c r="L1152" s="1165"/>
      <c r="M1152" s="1165"/>
      <c r="N1152" s="1165"/>
      <c r="O1152" s="1165"/>
      <c r="P1152" s="1165"/>
      <c r="Q1152" s="1165"/>
      <c r="R1152" s="1165"/>
      <c r="S1152" s="1165"/>
      <c r="T1152" s="1165"/>
      <c r="U1152" s="1165"/>
    </row>
    <row r="1153" spans="6:21" x14ac:dyDescent="0.25">
      <c r="F1153" s="1165"/>
      <c r="G1153" s="1165"/>
      <c r="H1153" s="1165"/>
      <c r="I1153" s="1165"/>
      <c r="J1153" s="1165"/>
      <c r="K1153" s="1165"/>
      <c r="L1153" s="1165"/>
      <c r="M1153" s="1165"/>
      <c r="N1153" s="1165"/>
      <c r="O1153" s="1165"/>
      <c r="P1153" s="1165"/>
      <c r="Q1153" s="1165"/>
      <c r="R1153" s="1165"/>
      <c r="S1153" s="1165"/>
      <c r="T1153" s="1165"/>
      <c r="U1153" s="1165"/>
    </row>
    <row r="1154" spans="6:21" x14ac:dyDescent="0.25">
      <c r="F1154" s="1165"/>
      <c r="G1154" s="1165"/>
      <c r="H1154" s="1165"/>
      <c r="I1154" s="1165"/>
      <c r="J1154" s="1165"/>
      <c r="K1154" s="1165"/>
      <c r="L1154" s="1165"/>
      <c r="M1154" s="1165"/>
      <c r="N1154" s="1165"/>
      <c r="O1154" s="1165"/>
      <c r="P1154" s="1165"/>
      <c r="Q1154" s="1165"/>
      <c r="R1154" s="1165"/>
      <c r="S1154" s="1165"/>
      <c r="T1154" s="1165"/>
      <c r="U1154" s="1165"/>
    </row>
    <row r="1155" spans="6:21" x14ac:dyDescent="0.25">
      <c r="F1155" s="1165"/>
      <c r="G1155" s="1165"/>
      <c r="H1155" s="1165"/>
      <c r="I1155" s="1165"/>
      <c r="J1155" s="1165"/>
      <c r="K1155" s="1165"/>
      <c r="L1155" s="1165"/>
      <c r="M1155" s="1165"/>
      <c r="N1155" s="1165"/>
      <c r="O1155" s="1165"/>
      <c r="P1155" s="1165"/>
      <c r="Q1155" s="1165"/>
      <c r="R1155" s="1165"/>
      <c r="S1155" s="1165"/>
      <c r="T1155" s="1165"/>
      <c r="U1155" s="1165"/>
    </row>
    <row r="1156" spans="6:21" x14ac:dyDescent="0.25">
      <c r="F1156" s="1165"/>
      <c r="G1156" s="1165"/>
      <c r="H1156" s="1165"/>
      <c r="I1156" s="1165"/>
      <c r="J1156" s="1165"/>
      <c r="K1156" s="1165"/>
      <c r="L1156" s="1165"/>
      <c r="M1156" s="1165"/>
      <c r="N1156" s="1165"/>
      <c r="O1156" s="1165"/>
      <c r="P1156" s="1165"/>
      <c r="Q1156" s="1165"/>
      <c r="R1156" s="1165"/>
      <c r="S1156" s="1165"/>
      <c r="T1156" s="1165"/>
      <c r="U1156" s="1165"/>
    </row>
    <row r="1157" spans="6:21" x14ac:dyDescent="0.25">
      <c r="F1157" s="1165"/>
      <c r="G1157" s="1165"/>
      <c r="H1157" s="1165"/>
      <c r="I1157" s="1165"/>
      <c r="J1157" s="1165"/>
      <c r="K1157" s="1165"/>
      <c r="L1157" s="1165"/>
      <c r="M1157" s="1165"/>
      <c r="N1157" s="1165"/>
      <c r="O1157" s="1165"/>
      <c r="P1157" s="1165"/>
      <c r="Q1157" s="1165"/>
      <c r="R1157" s="1165"/>
      <c r="S1157" s="1165"/>
      <c r="T1157" s="1165"/>
      <c r="U1157" s="1165"/>
    </row>
    <row r="1158" spans="6:21" x14ac:dyDescent="0.25">
      <c r="F1158" s="1165"/>
      <c r="G1158" s="1165"/>
      <c r="H1158" s="1165"/>
      <c r="I1158" s="1165"/>
      <c r="J1158" s="1165"/>
      <c r="K1158" s="1165"/>
      <c r="L1158" s="1165"/>
      <c r="M1158" s="1165"/>
      <c r="N1158" s="1165"/>
      <c r="O1158" s="1165"/>
      <c r="P1158" s="1165"/>
      <c r="Q1158" s="1165"/>
      <c r="R1158" s="1165"/>
      <c r="S1158" s="1165"/>
      <c r="T1158" s="1165"/>
      <c r="U1158" s="1165"/>
    </row>
    <row r="1159" spans="6:21" x14ac:dyDescent="0.25">
      <c r="F1159" s="1165"/>
      <c r="G1159" s="1165"/>
      <c r="H1159" s="1165"/>
      <c r="I1159" s="1165"/>
      <c r="J1159" s="1165"/>
      <c r="K1159" s="1165"/>
      <c r="L1159" s="1165"/>
      <c r="M1159" s="1165"/>
      <c r="N1159" s="1165"/>
      <c r="O1159" s="1165"/>
      <c r="P1159" s="1165"/>
      <c r="Q1159" s="1165"/>
      <c r="R1159" s="1165"/>
      <c r="S1159" s="1165"/>
      <c r="T1159" s="1165"/>
      <c r="U1159" s="1165"/>
    </row>
    <row r="1160" spans="6:21" x14ac:dyDescent="0.25">
      <c r="F1160" s="1165"/>
      <c r="G1160" s="1165"/>
      <c r="H1160" s="1165"/>
      <c r="I1160" s="1165"/>
      <c r="J1160" s="1165"/>
      <c r="K1160" s="1165"/>
      <c r="L1160" s="1165"/>
      <c r="M1160" s="1165"/>
      <c r="N1160" s="1165"/>
      <c r="O1160" s="1165"/>
      <c r="P1160" s="1165"/>
      <c r="Q1160" s="1165"/>
      <c r="R1160" s="1165"/>
      <c r="S1160" s="1165"/>
      <c r="T1160" s="1165"/>
      <c r="U1160" s="1165"/>
    </row>
    <row r="1161" spans="6:21" x14ac:dyDescent="0.25">
      <c r="F1161" s="1165"/>
      <c r="G1161" s="1165"/>
      <c r="H1161" s="1165"/>
      <c r="I1161" s="1165"/>
      <c r="J1161" s="1165"/>
      <c r="K1161" s="1165"/>
      <c r="L1161" s="1165"/>
      <c r="M1161" s="1165"/>
      <c r="N1161" s="1165"/>
      <c r="O1161" s="1165"/>
      <c r="P1161" s="1165"/>
      <c r="Q1161" s="1165"/>
      <c r="R1161" s="1165"/>
      <c r="S1161" s="1165"/>
      <c r="T1161" s="1165"/>
      <c r="U1161" s="1165"/>
    </row>
    <row r="1162" spans="6:21" x14ac:dyDescent="0.25">
      <c r="F1162" s="1165"/>
      <c r="G1162" s="1165"/>
      <c r="H1162" s="1165"/>
      <c r="I1162" s="1165"/>
      <c r="J1162" s="1165"/>
      <c r="K1162" s="1165"/>
      <c r="L1162" s="1165"/>
      <c r="M1162" s="1165"/>
      <c r="N1162" s="1165"/>
      <c r="O1162" s="1165"/>
      <c r="P1162" s="1165"/>
      <c r="Q1162" s="1165"/>
      <c r="R1162" s="1165"/>
      <c r="S1162" s="1165"/>
      <c r="T1162" s="1165"/>
      <c r="U1162" s="1165"/>
    </row>
    <row r="1163" spans="6:21" x14ac:dyDescent="0.25">
      <c r="F1163" s="1165"/>
      <c r="G1163" s="1165"/>
      <c r="H1163" s="1165"/>
      <c r="I1163" s="1165"/>
      <c r="J1163" s="1165"/>
      <c r="K1163" s="1165"/>
      <c r="L1163" s="1165"/>
      <c r="M1163" s="1165"/>
      <c r="N1163" s="1165"/>
      <c r="O1163" s="1165"/>
      <c r="P1163" s="1165"/>
      <c r="Q1163" s="1165"/>
      <c r="R1163" s="1165"/>
      <c r="S1163" s="1165"/>
      <c r="T1163" s="1165"/>
      <c r="U1163" s="1165"/>
    </row>
    <row r="1164" spans="6:21" x14ac:dyDescent="0.25">
      <c r="F1164" s="1165"/>
      <c r="G1164" s="1165"/>
      <c r="H1164" s="1165"/>
      <c r="I1164" s="1165"/>
      <c r="J1164" s="1165"/>
      <c r="K1164" s="1165"/>
      <c r="L1164" s="1165"/>
      <c r="M1164" s="1165"/>
      <c r="N1164" s="1165"/>
      <c r="O1164" s="1165"/>
      <c r="P1164" s="1165"/>
      <c r="Q1164" s="1165"/>
      <c r="R1164" s="1165"/>
      <c r="S1164" s="1165"/>
      <c r="T1164" s="1165"/>
      <c r="U1164" s="1165"/>
    </row>
    <row r="1165" spans="6:21" x14ac:dyDescent="0.25">
      <c r="F1165" s="1165"/>
      <c r="G1165" s="1165"/>
      <c r="H1165" s="1165"/>
      <c r="I1165" s="1165"/>
      <c r="J1165" s="1165"/>
      <c r="K1165" s="1165"/>
      <c r="L1165" s="1165"/>
      <c r="M1165" s="1165"/>
      <c r="N1165" s="1165"/>
      <c r="O1165" s="1165"/>
      <c r="P1165" s="1165"/>
      <c r="Q1165" s="1165"/>
      <c r="R1165" s="1165"/>
      <c r="S1165" s="1165"/>
      <c r="T1165" s="1165"/>
      <c r="U1165" s="1165"/>
    </row>
    <row r="1166" spans="6:21" x14ac:dyDescent="0.25">
      <c r="F1166" s="1165"/>
      <c r="G1166" s="1165"/>
      <c r="H1166" s="1165"/>
      <c r="I1166" s="1165"/>
      <c r="J1166" s="1165"/>
      <c r="K1166" s="1165"/>
      <c r="L1166" s="1165"/>
      <c r="M1166" s="1165"/>
      <c r="N1166" s="1165"/>
      <c r="O1166" s="1165"/>
      <c r="P1166" s="1165"/>
      <c r="Q1166" s="1165"/>
      <c r="R1166" s="1165"/>
      <c r="S1166" s="1165"/>
      <c r="T1166" s="1165"/>
      <c r="U1166" s="1165"/>
    </row>
    <row r="1167" spans="6:21" x14ac:dyDescent="0.25">
      <c r="F1167" s="1165"/>
      <c r="G1167" s="1165"/>
      <c r="H1167" s="1165"/>
      <c r="I1167" s="1165"/>
      <c r="J1167" s="1165"/>
      <c r="K1167" s="1165"/>
      <c r="L1167" s="1165"/>
      <c r="M1167" s="1165"/>
      <c r="N1167" s="1165"/>
      <c r="O1167" s="1165"/>
      <c r="P1167" s="1165"/>
      <c r="Q1167" s="1165"/>
      <c r="R1167" s="1165"/>
      <c r="S1167" s="1165"/>
      <c r="T1167" s="1165"/>
      <c r="U1167" s="1165"/>
    </row>
    <row r="1168" spans="6:21" x14ac:dyDescent="0.25">
      <c r="F1168" s="1165"/>
      <c r="G1168" s="1165"/>
      <c r="H1168" s="1165"/>
      <c r="I1168" s="1165"/>
      <c r="J1168" s="1165"/>
      <c r="K1168" s="1165"/>
      <c r="L1168" s="1165"/>
      <c r="M1168" s="1165"/>
      <c r="N1168" s="1165"/>
      <c r="O1168" s="1165"/>
      <c r="P1168" s="1165"/>
      <c r="Q1168" s="1165"/>
      <c r="R1168" s="1165"/>
      <c r="S1168" s="1165"/>
      <c r="T1168" s="1165"/>
      <c r="U1168" s="1165"/>
    </row>
    <row r="1169" spans="6:21" x14ac:dyDescent="0.25">
      <c r="F1169" s="1165"/>
      <c r="G1169" s="1165"/>
      <c r="H1169" s="1165"/>
      <c r="I1169" s="1165"/>
      <c r="J1169" s="1165"/>
      <c r="K1169" s="1165"/>
      <c r="L1169" s="1165"/>
      <c r="M1169" s="1165"/>
      <c r="N1169" s="1165"/>
      <c r="O1169" s="1165"/>
      <c r="P1169" s="1165"/>
      <c r="Q1169" s="1165"/>
      <c r="R1169" s="1165"/>
      <c r="S1169" s="1165"/>
      <c r="T1169" s="1165"/>
      <c r="U1169" s="1165"/>
    </row>
    <row r="1170" spans="6:21" x14ac:dyDescent="0.25">
      <c r="F1170" s="1165"/>
      <c r="G1170" s="1165"/>
      <c r="H1170" s="1165"/>
      <c r="I1170" s="1165"/>
      <c r="J1170" s="1165"/>
      <c r="K1170" s="1165"/>
      <c r="L1170" s="1165"/>
      <c r="M1170" s="1165"/>
      <c r="N1170" s="1165"/>
      <c r="O1170" s="1165"/>
      <c r="P1170" s="1165"/>
      <c r="Q1170" s="1165"/>
      <c r="R1170" s="1165"/>
      <c r="S1170" s="1165"/>
      <c r="T1170" s="1165"/>
      <c r="U1170" s="1165"/>
    </row>
    <row r="1171" spans="6:21" x14ac:dyDescent="0.25">
      <c r="F1171" s="1165"/>
      <c r="G1171" s="1165"/>
      <c r="H1171" s="1165"/>
      <c r="I1171" s="1165"/>
      <c r="J1171" s="1165"/>
      <c r="K1171" s="1165"/>
      <c r="L1171" s="1165"/>
      <c r="M1171" s="1165"/>
      <c r="N1171" s="1165"/>
      <c r="O1171" s="1165"/>
      <c r="P1171" s="1165"/>
      <c r="Q1171" s="1165"/>
      <c r="R1171" s="1165"/>
      <c r="S1171" s="1165"/>
      <c r="T1171" s="1165"/>
      <c r="U1171" s="1165"/>
    </row>
    <row r="1172" spans="6:21" x14ac:dyDescent="0.25">
      <c r="F1172" s="1165"/>
      <c r="G1172" s="1165"/>
      <c r="H1172" s="1165"/>
      <c r="I1172" s="1165"/>
      <c r="J1172" s="1165"/>
      <c r="K1172" s="1165"/>
      <c r="L1172" s="1165"/>
      <c r="M1172" s="1165"/>
      <c r="N1172" s="1165"/>
      <c r="O1172" s="1165"/>
      <c r="P1172" s="1165"/>
      <c r="Q1172" s="1165"/>
      <c r="R1172" s="1165"/>
      <c r="S1172" s="1165"/>
      <c r="T1172" s="1165"/>
      <c r="U1172" s="1165"/>
    </row>
    <row r="1173" spans="6:21" x14ac:dyDescent="0.25">
      <c r="F1173" s="1165"/>
      <c r="G1173" s="1165"/>
      <c r="H1173" s="1165"/>
      <c r="I1173" s="1165"/>
      <c r="J1173" s="1165"/>
      <c r="K1173" s="1165"/>
      <c r="L1173" s="1165"/>
      <c r="M1173" s="1165"/>
      <c r="N1173" s="1165"/>
      <c r="O1173" s="1165"/>
      <c r="P1173" s="1165"/>
      <c r="Q1173" s="1165"/>
      <c r="R1173" s="1165"/>
      <c r="S1173" s="1165"/>
      <c r="T1173" s="1165"/>
      <c r="U1173" s="1165"/>
    </row>
    <row r="1174" spans="6:21" x14ac:dyDescent="0.25">
      <c r="F1174" s="1165"/>
      <c r="G1174" s="1165"/>
      <c r="H1174" s="1165"/>
      <c r="I1174" s="1165"/>
      <c r="J1174" s="1165"/>
      <c r="K1174" s="1165"/>
      <c r="L1174" s="1165"/>
      <c r="M1174" s="1165"/>
      <c r="N1174" s="1165"/>
      <c r="O1174" s="1165"/>
      <c r="P1174" s="1165"/>
      <c r="Q1174" s="1165"/>
      <c r="R1174" s="1165"/>
      <c r="S1174" s="1165"/>
      <c r="T1174" s="1165"/>
      <c r="U1174" s="1165"/>
    </row>
    <row r="1175" spans="6:21" x14ac:dyDescent="0.25">
      <c r="F1175" s="1165"/>
      <c r="G1175" s="1165"/>
      <c r="H1175" s="1165"/>
      <c r="I1175" s="1165"/>
      <c r="J1175" s="1165"/>
      <c r="K1175" s="1165"/>
      <c r="L1175" s="1165"/>
      <c r="M1175" s="1165"/>
      <c r="N1175" s="1165"/>
      <c r="O1175" s="1165"/>
      <c r="P1175" s="1165"/>
      <c r="Q1175" s="1165"/>
      <c r="R1175" s="1165"/>
      <c r="S1175" s="1165"/>
      <c r="T1175" s="1165"/>
      <c r="U1175" s="1165"/>
    </row>
    <row r="1176" spans="6:21" x14ac:dyDescent="0.25">
      <c r="F1176" s="1165"/>
      <c r="G1176" s="1165"/>
      <c r="H1176" s="1165"/>
      <c r="I1176" s="1165"/>
      <c r="J1176" s="1165"/>
      <c r="K1176" s="1165"/>
      <c r="L1176" s="1165"/>
      <c r="M1176" s="1165"/>
      <c r="N1176" s="1165"/>
      <c r="O1176" s="1165"/>
      <c r="P1176" s="1165"/>
      <c r="Q1176" s="1165"/>
      <c r="R1176" s="1165"/>
      <c r="S1176" s="1165"/>
      <c r="T1176" s="1165"/>
      <c r="U1176" s="1165"/>
    </row>
    <row r="1177" spans="6:21" x14ac:dyDescent="0.25">
      <c r="F1177" s="1165"/>
      <c r="G1177" s="1165"/>
      <c r="H1177" s="1165"/>
      <c r="I1177" s="1165"/>
      <c r="J1177" s="1165"/>
      <c r="K1177" s="1165"/>
      <c r="L1177" s="1165"/>
      <c r="M1177" s="1165"/>
      <c r="N1177" s="1165"/>
      <c r="O1177" s="1165"/>
      <c r="P1177" s="1165"/>
      <c r="Q1177" s="1165"/>
      <c r="R1177" s="1165"/>
      <c r="S1177" s="1165"/>
      <c r="T1177" s="1165"/>
      <c r="U1177" s="1165"/>
    </row>
    <row r="1178" spans="6:21" x14ac:dyDescent="0.25">
      <c r="F1178" s="1165"/>
      <c r="G1178" s="1165"/>
      <c r="H1178" s="1165"/>
      <c r="I1178" s="1165"/>
      <c r="J1178" s="1165"/>
      <c r="K1178" s="1165"/>
      <c r="L1178" s="1165"/>
      <c r="M1178" s="1165"/>
      <c r="N1178" s="1165"/>
      <c r="O1178" s="1165"/>
      <c r="P1178" s="1165"/>
      <c r="Q1178" s="1165"/>
      <c r="R1178" s="1165"/>
      <c r="S1178" s="1165"/>
      <c r="T1178" s="1165"/>
      <c r="U1178" s="1165"/>
    </row>
    <row r="1179" spans="6:21" x14ac:dyDescent="0.25">
      <c r="F1179" s="1165"/>
      <c r="G1179" s="1165"/>
      <c r="H1179" s="1165"/>
      <c r="I1179" s="1165"/>
      <c r="J1179" s="1165"/>
      <c r="K1179" s="1165"/>
      <c r="L1179" s="1165"/>
      <c r="M1179" s="1165"/>
      <c r="N1179" s="1165"/>
      <c r="O1179" s="1165"/>
      <c r="P1179" s="1165"/>
      <c r="Q1179" s="1165"/>
      <c r="R1179" s="1165"/>
      <c r="S1179" s="1165"/>
      <c r="T1179" s="1165"/>
      <c r="U1179" s="1165"/>
    </row>
    <row r="1180" spans="6:21" x14ac:dyDescent="0.25">
      <c r="F1180" s="1165"/>
      <c r="G1180" s="1165"/>
      <c r="H1180" s="1165"/>
      <c r="I1180" s="1165"/>
      <c r="J1180" s="1165"/>
      <c r="K1180" s="1165"/>
      <c r="L1180" s="1165"/>
      <c r="M1180" s="1165"/>
      <c r="N1180" s="1165"/>
      <c r="O1180" s="1165"/>
      <c r="P1180" s="1165"/>
      <c r="Q1180" s="1165"/>
      <c r="R1180" s="1165"/>
      <c r="S1180" s="1165"/>
      <c r="T1180" s="1165"/>
      <c r="U1180" s="1165"/>
    </row>
    <row r="1181" spans="6:21" x14ac:dyDescent="0.25">
      <c r="F1181" s="1165"/>
      <c r="G1181" s="1165"/>
      <c r="H1181" s="1165"/>
      <c r="I1181" s="1165"/>
      <c r="J1181" s="1165"/>
      <c r="K1181" s="1165"/>
      <c r="L1181" s="1165"/>
      <c r="M1181" s="1165"/>
      <c r="N1181" s="1165"/>
      <c r="O1181" s="1165"/>
      <c r="P1181" s="1165"/>
      <c r="Q1181" s="1165"/>
      <c r="R1181" s="1165"/>
      <c r="S1181" s="1165"/>
      <c r="T1181" s="1165"/>
      <c r="U1181" s="1165"/>
    </row>
    <row r="1182" spans="6:21" x14ac:dyDescent="0.25">
      <c r="F1182" s="1165"/>
      <c r="G1182" s="1165"/>
      <c r="H1182" s="1165"/>
      <c r="I1182" s="1165"/>
      <c r="J1182" s="1165"/>
      <c r="K1182" s="1165"/>
      <c r="L1182" s="1165"/>
      <c r="M1182" s="1165"/>
      <c r="N1182" s="1165"/>
      <c r="O1182" s="1165"/>
      <c r="P1182" s="1165"/>
      <c r="Q1182" s="1165"/>
      <c r="R1182" s="1165"/>
      <c r="S1182" s="1165"/>
      <c r="T1182" s="1165"/>
      <c r="U1182" s="1165"/>
    </row>
    <row r="1183" spans="6:21" x14ac:dyDescent="0.25">
      <c r="F1183" s="1165"/>
      <c r="G1183" s="1165"/>
      <c r="H1183" s="1165"/>
      <c r="I1183" s="1165"/>
      <c r="J1183" s="1165"/>
      <c r="K1183" s="1165"/>
      <c r="L1183" s="1165"/>
      <c r="M1183" s="1165"/>
      <c r="N1183" s="1165"/>
      <c r="O1183" s="1165"/>
      <c r="P1183" s="1165"/>
      <c r="Q1183" s="1165"/>
      <c r="R1183" s="1165"/>
      <c r="S1183" s="1165"/>
      <c r="T1183" s="1165"/>
      <c r="U1183" s="1165"/>
    </row>
    <row r="1184" spans="6:21" x14ac:dyDescent="0.25">
      <c r="F1184" s="1165"/>
      <c r="G1184" s="1165"/>
      <c r="H1184" s="1165"/>
      <c r="I1184" s="1165"/>
      <c r="J1184" s="1165"/>
      <c r="K1184" s="1165"/>
      <c r="L1184" s="1165"/>
      <c r="M1184" s="1165"/>
      <c r="N1184" s="1165"/>
      <c r="O1184" s="1165"/>
      <c r="P1184" s="1165"/>
      <c r="Q1184" s="1165"/>
      <c r="R1184" s="1165"/>
      <c r="S1184" s="1165"/>
      <c r="T1184" s="1165"/>
      <c r="U1184" s="1165"/>
    </row>
    <row r="1185" spans="6:21" x14ac:dyDescent="0.25">
      <c r="F1185" s="1165"/>
      <c r="G1185" s="1165"/>
      <c r="H1185" s="1165"/>
      <c r="I1185" s="1165"/>
      <c r="J1185" s="1165"/>
      <c r="K1185" s="1165"/>
      <c r="L1185" s="1165"/>
      <c r="M1185" s="1165"/>
      <c r="N1185" s="1165"/>
      <c r="O1185" s="1165"/>
      <c r="P1185" s="1165"/>
      <c r="Q1185" s="1165"/>
      <c r="R1185" s="1165"/>
      <c r="S1185" s="1165"/>
      <c r="T1185" s="1165"/>
      <c r="U1185" s="1165"/>
    </row>
    <row r="1186" spans="6:21" x14ac:dyDescent="0.25">
      <c r="F1186" s="1165"/>
      <c r="G1186" s="1165"/>
      <c r="H1186" s="1165"/>
      <c r="I1186" s="1165"/>
      <c r="J1186" s="1165"/>
      <c r="K1186" s="1165"/>
      <c r="L1186" s="1165"/>
      <c r="M1186" s="1165"/>
      <c r="N1186" s="1165"/>
      <c r="O1186" s="1165"/>
      <c r="P1186" s="1165"/>
      <c r="Q1186" s="1165"/>
      <c r="R1186" s="1165"/>
      <c r="S1186" s="1165"/>
      <c r="T1186" s="1165"/>
      <c r="U1186" s="1165"/>
    </row>
    <row r="1187" spans="6:21" x14ac:dyDescent="0.25">
      <c r="F1187" s="1165"/>
      <c r="G1187" s="1165"/>
      <c r="H1187" s="1165"/>
      <c r="I1187" s="1165"/>
      <c r="J1187" s="1165"/>
      <c r="K1187" s="1165"/>
      <c r="L1187" s="1165"/>
      <c r="M1187" s="1165"/>
      <c r="N1187" s="1165"/>
      <c r="O1187" s="1165"/>
      <c r="P1187" s="1165"/>
      <c r="Q1187" s="1165"/>
      <c r="R1187" s="1165"/>
      <c r="S1187" s="1165"/>
      <c r="T1187" s="1165"/>
      <c r="U1187" s="1165"/>
    </row>
    <row r="1188" spans="6:21" x14ac:dyDescent="0.25">
      <c r="F1188" s="1165"/>
      <c r="G1188" s="1165"/>
      <c r="H1188" s="1165"/>
      <c r="I1188" s="1165"/>
      <c r="J1188" s="1165"/>
      <c r="K1188" s="1165"/>
      <c r="L1188" s="1165"/>
      <c r="M1188" s="1165"/>
      <c r="N1188" s="1165"/>
      <c r="O1188" s="1165"/>
      <c r="P1188" s="1165"/>
      <c r="Q1188" s="1165"/>
      <c r="R1188" s="1165"/>
      <c r="S1188" s="1165"/>
      <c r="T1188" s="1165"/>
      <c r="U1188" s="1165"/>
    </row>
    <row r="1189" spans="6:21" x14ac:dyDescent="0.25">
      <c r="F1189" s="1165"/>
      <c r="G1189" s="1165"/>
      <c r="H1189" s="1165"/>
      <c r="I1189" s="1165"/>
      <c r="J1189" s="1165"/>
      <c r="K1189" s="1165"/>
      <c r="L1189" s="1165"/>
      <c r="M1189" s="1165"/>
      <c r="N1189" s="1165"/>
      <c r="O1189" s="1165"/>
      <c r="P1189" s="1165"/>
      <c r="Q1189" s="1165"/>
      <c r="R1189" s="1165"/>
      <c r="S1189" s="1165"/>
      <c r="T1189" s="1165"/>
      <c r="U1189" s="1165"/>
    </row>
    <row r="1190" spans="6:21" x14ac:dyDescent="0.25">
      <c r="F1190" s="1165"/>
      <c r="G1190" s="1165"/>
      <c r="H1190" s="1165"/>
      <c r="I1190" s="1165"/>
      <c r="J1190" s="1165"/>
      <c r="K1190" s="1165"/>
      <c r="L1190" s="1165"/>
      <c r="M1190" s="1165"/>
      <c r="N1190" s="1165"/>
      <c r="O1190" s="1165"/>
      <c r="P1190" s="1165"/>
      <c r="Q1190" s="1165"/>
      <c r="R1190" s="1165"/>
      <c r="S1190" s="1165"/>
      <c r="T1190" s="1165"/>
      <c r="U1190" s="1165"/>
    </row>
    <row r="1191" spans="6:21" x14ac:dyDescent="0.25">
      <c r="F1191" s="1165"/>
      <c r="G1191" s="1165"/>
      <c r="H1191" s="1165"/>
      <c r="I1191" s="1165"/>
      <c r="J1191" s="1165"/>
      <c r="K1191" s="1165"/>
      <c r="L1191" s="1165"/>
      <c r="M1191" s="1165"/>
      <c r="N1191" s="1165"/>
      <c r="O1191" s="1165"/>
      <c r="P1191" s="1165"/>
      <c r="Q1191" s="1165"/>
      <c r="R1191" s="1165"/>
      <c r="S1191" s="1165"/>
      <c r="T1191" s="1165"/>
      <c r="U1191" s="1165"/>
    </row>
    <row r="1192" spans="6:21" x14ac:dyDescent="0.25">
      <c r="F1192" s="1165"/>
      <c r="G1192" s="1165"/>
      <c r="H1192" s="1165"/>
      <c r="I1192" s="1165"/>
      <c r="J1192" s="1165"/>
      <c r="K1192" s="1165"/>
      <c r="L1192" s="1165"/>
      <c r="M1192" s="1165"/>
      <c r="N1192" s="1165"/>
      <c r="O1192" s="1165"/>
      <c r="P1192" s="1165"/>
      <c r="Q1192" s="1165"/>
      <c r="R1192" s="1165"/>
      <c r="S1192" s="1165"/>
      <c r="T1192" s="1165"/>
      <c r="U1192" s="1165"/>
    </row>
    <row r="1193" spans="6:21" x14ac:dyDescent="0.25">
      <c r="F1193" s="1165"/>
      <c r="G1193" s="1165"/>
      <c r="H1193" s="1165"/>
      <c r="I1193" s="1165"/>
      <c r="J1193" s="1165"/>
      <c r="K1193" s="1165"/>
      <c r="L1193" s="1165"/>
      <c r="M1193" s="1165"/>
      <c r="N1193" s="1165"/>
      <c r="O1193" s="1165"/>
      <c r="P1193" s="1165"/>
      <c r="Q1193" s="1165"/>
      <c r="R1193" s="1165"/>
      <c r="S1193" s="1165"/>
      <c r="T1193" s="1165"/>
      <c r="U1193" s="1165"/>
    </row>
    <row r="1194" spans="6:21" x14ac:dyDescent="0.25">
      <c r="F1194" s="1165"/>
      <c r="G1194" s="1165"/>
      <c r="H1194" s="1165"/>
      <c r="I1194" s="1165"/>
      <c r="J1194" s="1165"/>
      <c r="K1194" s="1165"/>
      <c r="L1194" s="1165"/>
      <c r="M1194" s="1165"/>
      <c r="N1194" s="1165"/>
      <c r="O1194" s="1165"/>
      <c r="P1194" s="1165"/>
      <c r="Q1194" s="1165"/>
      <c r="R1194" s="1165"/>
      <c r="S1194" s="1165"/>
      <c r="T1194" s="1165"/>
      <c r="U1194" s="1165"/>
    </row>
    <row r="1195" spans="6:21" x14ac:dyDescent="0.25">
      <c r="F1195" s="1165"/>
      <c r="G1195" s="1165"/>
      <c r="H1195" s="1165"/>
      <c r="I1195" s="1165"/>
      <c r="J1195" s="1165"/>
      <c r="K1195" s="1165"/>
      <c r="L1195" s="1165"/>
      <c r="M1195" s="1165"/>
      <c r="N1195" s="1165"/>
      <c r="O1195" s="1165"/>
      <c r="P1195" s="1165"/>
      <c r="Q1195" s="1165"/>
      <c r="R1195" s="1165"/>
      <c r="S1195" s="1165"/>
      <c r="T1195" s="1165"/>
      <c r="U1195" s="1165"/>
    </row>
    <row r="1196" spans="6:21" x14ac:dyDescent="0.25">
      <c r="F1196" s="1165"/>
      <c r="G1196" s="1165"/>
      <c r="H1196" s="1165"/>
      <c r="I1196" s="1165"/>
      <c r="J1196" s="1165"/>
      <c r="K1196" s="1165"/>
      <c r="L1196" s="1165"/>
      <c r="M1196" s="1165"/>
      <c r="N1196" s="1165"/>
      <c r="O1196" s="1165"/>
      <c r="P1196" s="1165"/>
      <c r="Q1196" s="1165"/>
      <c r="R1196" s="1165"/>
      <c r="S1196" s="1165"/>
      <c r="T1196" s="1165"/>
      <c r="U1196" s="1165"/>
    </row>
    <row r="1197" spans="6:21" x14ac:dyDescent="0.25">
      <c r="F1197" s="1165"/>
      <c r="G1197" s="1165"/>
      <c r="H1197" s="1165"/>
      <c r="I1197" s="1165"/>
      <c r="J1197" s="1165"/>
      <c r="K1197" s="1165"/>
      <c r="L1197" s="1165"/>
      <c r="M1197" s="1165"/>
      <c r="N1197" s="1165"/>
      <c r="O1197" s="1165"/>
      <c r="P1197" s="1165"/>
      <c r="Q1197" s="1165"/>
      <c r="R1197" s="1165"/>
      <c r="S1197" s="1165"/>
      <c r="T1197" s="1165"/>
      <c r="U1197" s="1165"/>
    </row>
    <row r="1198" spans="6:21" x14ac:dyDescent="0.25">
      <c r="F1198" s="1165"/>
      <c r="G1198" s="1165"/>
      <c r="H1198" s="1165"/>
      <c r="I1198" s="1165"/>
      <c r="J1198" s="1165"/>
      <c r="K1198" s="1165"/>
      <c r="L1198" s="1165"/>
      <c r="M1198" s="1165"/>
      <c r="N1198" s="1165"/>
      <c r="O1198" s="1165"/>
      <c r="P1198" s="1165"/>
      <c r="Q1198" s="1165"/>
      <c r="R1198" s="1165"/>
      <c r="S1198" s="1165"/>
      <c r="T1198" s="1165"/>
      <c r="U1198" s="1165"/>
    </row>
    <row r="1199" spans="6:21" x14ac:dyDescent="0.25">
      <c r="F1199" s="1165"/>
      <c r="G1199" s="1165"/>
      <c r="H1199" s="1165"/>
      <c r="I1199" s="1165"/>
      <c r="J1199" s="1165"/>
      <c r="K1199" s="1165"/>
      <c r="L1199" s="1165"/>
      <c r="M1199" s="1165"/>
      <c r="N1199" s="1165"/>
      <c r="O1199" s="1165"/>
      <c r="P1199" s="1165"/>
      <c r="Q1199" s="1165"/>
      <c r="R1199" s="1165"/>
      <c r="S1199" s="1165"/>
      <c r="T1199" s="1165"/>
      <c r="U1199" s="1165"/>
    </row>
    <row r="1200" spans="6:21" x14ac:dyDescent="0.25">
      <c r="F1200" s="1165"/>
      <c r="G1200" s="1165"/>
      <c r="H1200" s="1165"/>
      <c r="I1200" s="1165"/>
      <c r="J1200" s="1165"/>
      <c r="K1200" s="1165"/>
      <c r="L1200" s="1165"/>
      <c r="M1200" s="1165"/>
      <c r="N1200" s="1165"/>
      <c r="O1200" s="1165"/>
      <c r="P1200" s="1165"/>
      <c r="Q1200" s="1165"/>
      <c r="R1200" s="1165"/>
      <c r="S1200" s="1165"/>
      <c r="T1200" s="1165"/>
      <c r="U1200" s="1165"/>
    </row>
    <row r="1201" spans="6:21" x14ac:dyDescent="0.25">
      <c r="F1201" s="1165"/>
      <c r="G1201" s="1165"/>
      <c r="H1201" s="1165"/>
      <c r="I1201" s="1165"/>
      <c r="J1201" s="1165"/>
      <c r="K1201" s="1165"/>
      <c r="L1201" s="1165"/>
      <c r="M1201" s="1165"/>
      <c r="N1201" s="1165"/>
      <c r="O1201" s="1165"/>
      <c r="P1201" s="1165"/>
      <c r="Q1201" s="1165"/>
      <c r="R1201" s="1165"/>
      <c r="S1201" s="1165"/>
      <c r="T1201" s="1165"/>
      <c r="U1201" s="1165"/>
    </row>
    <row r="1202" spans="6:21" x14ac:dyDescent="0.25">
      <c r="F1202" s="1165"/>
      <c r="G1202" s="1165"/>
      <c r="H1202" s="1165"/>
      <c r="I1202" s="1165"/>
      <c r="J1202" s="1165"/>
      <c r="K1202" s="1165"/>
      <c r="L1202" s="1165"/>
      <c r="M1202" s="1165"/>
      <c r="N1202" s="1165"/>
      <c r="O1202" s="1165"/>
      <c r="P1202" s="1165"/>
      <c r="Q1202" s="1165"/>
      <c r="R1202" s="1165"/>
      <c r="S1202" s="1165"/>
      <c r="T1202" s="1165"/>
      <c r="U1202" s="1165"/>
    </row>
    <row r="1203" spans="6:21" x14ac:dyDescent="0.25">
      <c r="F1203" s="1165"/>
      <c r="G1203" s="1165"/>
      <c r="H1203" s="1165"/>
      <c r="I1203" s="1165"/>
      <c r="J1203" s="1165"/>
      <c r="K1203" s="1165"/>
      <c r="L1203" s="1165"/>
      <c r="M1203" s="1165"/>
      <c r="N1203" s="1165"/>
      <c r="O1203" s="1165"/>
      <c r="P1203" s="1165"/>
      <c r="Q1203" s="1165"/>
      <c r="R1203" s="1165"/>
      <c r="S1203" s="1165"/>
      <c r="T1203" s="1165"/>
      <c r="U1203" s="1165"/>
    </row>
    <row r="1204" spans="6:21" x14ac:dyDescent="0.25">
      <c r="F1204" s="1165"/>
      <c r="G1204" s="1165"/>
      <c r="H1204" s="1165"/>
      <c r="I1204" s="1165"/>
      <c r="J1204" s="1165"/>
      <c r="K1204" s="1165"/>
      <c r="L1204" s="1165"/>
      <c r="M1204" s="1165"/>
      <c r="N1204" s="1165"/>
      <c r="O1204" s="1165"/>
      <c r="P1204" s="1165"/>
      <c r="Q1204" s="1165"/>
      <c r="R1204" s="1165"/>
      <c r="S1204" s="1165"/>
      <c r="T1204" s="1165"/>
      <c r="U1204" s="1165"/>
    </row>
    <row r="1205" spans="6:21" x14ac:dyDescent="0.25">
      <c r="F1205" s="1165"/>
      <c r="G1205" s="1165"/>
      <c r="H1205" s="1165"/>
      <c r="I1205" s="1165"/>
      <c r="J1205" s="1165"/>
      <c r="K1205" s="1165"/>
      <c r="L1205" s="1165"/>
      <c r="M1205" s="1165"/>
      <c r="N1205" s="1165"/>
      <c r="O1205" s="1165"/>
      <c r="P1205" s="1165"/>
      <c r="Q1205" s="1165"/>
      <c r="R1205" s="1165"/>
      <c r="S1205" s="1165"/>
      <c r="T1205" s="1165"/>
      <c r="U1205" s="1165"/>
    </row>
    <row r="1206" spans="6:21" x14ac:dyDescent="0.25">
      <c r="F1206" s="1165"/>
      <c r="G1206" s="1165"/>
      <c r="H1206" s="1165"/>
      <c r="I1206" s="1165"/>
      <c r="J1206" s="1165"/>
      <c r="K1206" s="1165"/>
      <c r="L1206" s="1165"/>
      <c r="M1206" s="1165"/>
      <c r="N1206" s="1165"/>
      <c r="O1206" s="1165"/>
      <c r="P1206" s="1165"/>
      <c r="Q1206" s="1165"/>
      <c r="R1206" s="1165"/>
      <c r="S1206" s="1165"/>
      <c r="T1206" s="1165"/>
      <c r="U1206" s="1165"/>
    </row>
    <row r="1207" spans="6:21" x14ac:dyDescent="0.25">
      <c r="F1207" s="1165"/>
      <c r="G1207" s="1165"/>
      <c r="H1207" s="1165"/>
      <c r="I1207" s="1165"/>
      <c r="J1207" s="1165"/>
      <c r="K1207" s="1165"/>
      <c r="L1207" s="1165"/>
      <c r="M1207" s="1165"/>
      <c r="N1207" s="1165"/>
      <c r="O1207" s="1165"/>
      <c r="P1207" s="1165"/>
      <c r="Q1207" s="1165"/>
      <c r="R1207" s="1165"/>
      <c r="S1207" s="1165"/>
      <c r="T1207" s="1165"/>
      <c r="U1207" s="1165"/>
    </row>
    <row r="1208" spans="6:21" x14ac:dyDescent="0.25">
      <c r="F1208" s="1165"/>
      <c r="G1208" s="1165"/>
      <c r="H1208" s="1165"/>
      <c r="I1208" s="1165"/>
      <c r="J1208" s="1165"/>
      <c r="K1208" s="1165"/>
      <c r="L1208" s="1165"/>
      <c r="M1208" s="1165"/>
      <c r="N1208" s="1165"/>
      <c r="O1208" s="1165"/>
      <c r="P1208" s="1165"/>
      <c r="Q1208" s="1165"/>
      <c r="R1208" s="1165"/>
      <c r="S1208" s="1165"/>
      <c r="T1208" s="1165"/>
      <c r="U1208" s="1165"/>
    </row>
    <row r="1209" spans="6:21" x14ac:dyDescent="0.25">
      <c r="F1209" s="1165"/>
      <c r="G1209" s="1165"/>
      <c r="H1209" s="1165"/>
      <c r="I1209" s="1165"/>
      <c r="J1209" s="1165"/>
      <c r="K1209" s="1165"/>
      <c r="L1209" s="1165"/>
      <c r="M1209" s="1165"/>
      <c r="N1209" s="1165"/>
      <c r="O1209" s="1165"/>
      <c r="P1209" s="1165"/>
      <c r="Q1209" s="1165"/>
      <c r="R1209" s="1165"/>
      <c r="S1209" s="1165"/>
      <c r="T1209" s="1165"/>
      <c r="U1209" s="1165"/>
    </row>
    <row r="1210" spans="6:21" x14ac:dyDescent="0.25">
      <c r="F1210" s="1165"/>
      <c r="G1210" s="1165"/>
      <c r="H1210" s="1165"/>
      <c r="I1210" s="1165"/>
      <c r="J1210" s="1165"/>
      <c r="K1210" s="1165"/>
      <c r="L1210" s="1165"/>
      <c r="M1210" s="1165"/>
      <c r="N1210" s="1165"/>
      <c r="O1210" s="1165"/>
      <c r="P1210" s="1165"/>
      <c r="Q1210" s="1165"/>
      <c r="R1210" s="1165"/>
      <c r="S1210" s="1165"/>
      <c r="T1210" s="1165"/>
      <c r="U1210" s="1165"/>
    </row>
    <row r="1211" spans="6:21" x14ac:dyDescent="0.25">
      <c r="F1211" s="1165"/>
      <c r="G1211" s="1165"/>
      <c r="H1211" s="1165"/>
      <c r="I1211" s="1165"/>
      <c r="J1211" s="1165"/>
      <c r="K1211" s="1165"/>
      <c r="L1211" s="1165"/>
      <c r="M1211" s="1165"/>
      <c r="N1211" s="1165"/>
      <c r="O1211" s="1165"/>
      <c r="P1211" s="1165"/>
      <c r="Q1211" s="1165"/>
      <c r="R1211" s="1165"/>
      <c r="S1211" s="1165"/>
      <c r="T1211" s="1165"/>
      <c r="U1211" s="1165"/>
    </row>
    <row r="1212" spans="6:21" x14ac:dyDescent="0.25">
      <c r="F1212" s="1165"/>
      <c r="G1212" s="1165"/>
      <c r="H1212" s="1165"/>
      <c r="I1212" s="1165"/>
      <c r="J1212" s="1165"/>
      <c r="K1212" s="1165"/>
      <c r="L1212" s="1165"/>
      <c r="M1212" s="1165"/>
      <c r="N1212" s="1165"/>
      <c r="O1212" s="1165"/>
      <c r="P1212" s="1165"/>
      <c r="Q1212" s="1165"/>
      <c r="R1212" s="1165"/>
      <c r="S1212" s="1165"/>
      <c r="T1212" s="1165"/>
      <c r="U1212" s="1165"/>
    </row>
    <row r="1213" spans="6:21" x14ac:dyDescent="0.25">
      <c r="F1213" s="1165"/>
      <c r="G1213" s="1165"/>
      <c r="H1213" s="1165"/>
      <c r="I1213" s="1165"/>
      <c r="J1213" s="1165"/>
      <c r="K1213" s="1165"/>
      <c r="L1213" s="1165"/>
      <c r="M1213" s="1165"/>
      <c r="N1213" s="1165"/>
      <c r="O1213" s="1165"/>
      <c r="P1213" s="1165"/>
      <c r="Q1213" s="1165"/>
      <c r="R1213" s="1165"/>
      <c r="S1213" s="1165"/>
      <c r="T1213" s="1165"/>
      <c r="U1213" s="1165"/>
    </row>
    <row r="1214" spans="6:21" x14ac:dyDescent="0.25">
      <c r="F1214" s="1165"/>
      <c r="G1214" s="1165"/>
      <c r="H1214" s="1165"/>
      <c r="I1214" s="1165"/>
      <c r="J1214" s="1165"/>
      <c r="K1214" s="1165"/>
      <c r="L1214" s="1165"/>
      <c r="M1214" s="1165"/>
      <c r="N1214" s="1165"/>
      <c r="O1214" s="1165"/>
      <c r="P1214" s="1165"/>
      <c r="Q1214" s="1165"/>
      <c r="R1214" s="1165"/>
      <c r="S1214" s="1165"/>
      <c r="T1214" s="1165"/>
      <c r="U1214" s="1165"/>
    </row>
    <row r="1215" spans="6:21" x14ac:dyDescent="0.25">
      <c r="F1215" s="1165"/>
      <c r="G1215" s="1165"/>
      <c r="H1215" s="1165"/>
      <c r="I1215" s="1165"/>
      <c r="J1215" s="1165"/>
      <c r="K1215" s="1165"/>
      <c r="L1215" s="1165"/>
      <c r="M1215" s="1165"/>
      <c r="N1215" s="1165"/>
      <c r="O1215" s="1165"/>
      <c r="P1215" s="1165"/>
      <c r="Q1215" s="1165"/>
      <c r="R1215" s="1165"/>
      <c r="S1215" s="1165"/>
      <c r="T1215" s="1165"/>
      <c r="U1215" s="1165"/>
    </row>
    <row r="1216" spans="6:21" x14ac:dyDescent="0.25">
      <c r="F1216" s="1165"/>
      <c r="G1216" s="1165"/>
      <c r="H1216" s="1165"/>
      <c r="I1216" s="1165"/>
      <c r="J1216" s="1165"/>
      <c r="K1216" s="1165"/>
      <c r="L1216" s="1165"/>
      <c r="M1216" s="1165"/>
      <c r="N1216" s="1165"/>
      <c r="O1216" s="1165"/>
      <c r="P1216" s="1165"/>
      <c r="Q1216" s="1165"/>
      <c r="R1216" s="1165"/>
      <c r="S1216" s="1165"/>
      <c r="T1216" s="1165"/>
      <c r="U1216" s="1165"/>
    </row>
    <row r="1217" spans="6:21" x14ac:dyDescent="0.25">
      <c r="F1217" s="1165"/>
      <c r="G1217" s="1165"/>
      <c r="H1217" s="1165"/>
      <c r="I1217" s="1165"/>
      <c r="J1217" s="1165"/>
      <c r="K1217" s="1165"/>
      <c r="L1217" s="1165"/>
      <c r="M1217" s="1165"/>
      <c r="N1217" s="1165"/>
      <c r="O1217" s="1165"/>
      <c r="P1217" s="1165"/>
      <c r="Q1217" s="1165"/>
      <c r="R1217" s="1165"/>
      <c r="S1217" s="1165"/>
      <c r="T1217" s="1165"/>
      <c r="U1217" s="1165"/>
    </row>
    <row r="1218" spans="6:21" x14ac:dyDescent="0.25">
      <c r="F1218" s="1165"/>
      <c r="G1218" s="1165"/>
      <c r="H1218" s="1165"/>
      <c r="I1218" s="1165"/>
      <c r="J1218" s="1165"/>
      <c r="K1218" s="1165"/>
      <c r="L1218" s="1165"/>
      <c r="M1218" s="1165"/>
      <c r="N1218" s="1165"/>
      <c r="O1218" s="1165"/>
      <c r="P1218" s="1165"/>
      <c r="Q1218" s="1165"/>
      <c r="R1218" s="1165"/>
      <c r="S1218" s="1165"/>
      <c r="T1218" s="1165"/>
      <c r="U1218" s="1165"/>
    </row>
    <row r="1219" spans="6:21" x14ac:dyDescent="0.25">
      <c r="F1219" s="1165"/>
      <c r="G1219" s="1165"/>
      <c r="H1219" s="1165"/>
      <c r="I1219" s="1165"/>
      <c r="J1219" s="1165"/>
      <c r="K1219" s="1165"/>
      <c r="L1219" s="1165"/>
      <c r="M1219" s="1165"/>
      <c r="N1219" s="1165"/>
      <c r="O1219" s="1165"/>
      <c r="P1219" s="1165"/>
      <c r="Q1219" s="1165"/>
      <c r="R1219" s="1165"/>
      <c r="S1219" s="1165"/>
      <c r="T1219" s="1165"/>
      <c r="U1219" s="1165"/>
    </row>
    <row r="1220" spans="6:21" x14ac:dyDescent="0.25">
      <c r="F1220" s="1165"/>
      <c r="G1220" s="1165"/>
      <c r="H1220" s="1165"/>
      <c r="I1220" s="1165"/>
      <c r="J1220" s="1165"/>
      <c r="K1220" s="1165"/>
      <c r="L1220" s="1165"/>
      <c r="M1220" s="1165"/>
      <c r="N1220" s="1165"/>
      <c r="O1220" s="1165"/>
      <c r="P1220" s="1165"/>
      <c r="Q1220" s="1165"/>
      <c r="R1220" s="1165"/>
      <c r="S1220" s="1165"/>
      <c r="T1220" s="1165"/>
      <c r="U1220" s="1165"/>
    </row>
    <row r="1221" spans="6:21" x14ac:dyDescent="0.25">
      <c r="F1221" s="1165"/>
      <c r="G1221" s="1165"/>
      <c r="H1221" s="1165"/>
      <c r="I1221" s="1165"/>
      <c r="J1221" s="1165"/>
      <c r="K1221" s="1165"/>
      <c r="L1221" s="1165"/>
      <c r="M1221" s="1165"/>
      <c r="N1221" s="1165"/>
      <c r="O1221" s="1165"/>
      <c r="P1221" s="1165"/>
      <c r="Q1221" s="1165"/>
      <c r="R1221" s="1165"/>
      <c r="S1221" s="1165"/>
      <c r="T1221" s="1165"/>
      <c r="U1221" s="1165"/>
    </row>
    <row r="1222" spans="6:21" x14ac:dyDescent="0.25">
      <c r="F1222" s="1165"/>
      <c r="G1222" s="1165"/>
      <c r="H1222" s="1165"/>
      <c r="I1222" s="1165"/>
      <c r="J1222" s="1165"/>
      <c r="K1222" s="1165"/>
      <c r="L1222" s="1165"/>
      <c r="M1222" s="1165"/>
      <c r="N1222" s="1165"/>
      <c r="O1222" s="1165"/>
      <c r="P1222" s="1165"/>
      <c r="Q1222" s="1165"/>
      <c r="R1222" s="1165"/>
      <c r="S1222" s="1165"/>
      <c r="T1222" s="1165"/>
      <c r="U1222" s="1165"/>
    </row>
    <row r="1223" spans="6:21" x14ac:dyDescent="0.25">
      <c r="F1223" s="1165"/>
      <c r="G1223" s="1165"/>
      <c r="H1223" s="1165"/>
      <c r="I1223" s="1165"/>
      <c r="J1223" s="1165"/>
      <c r="K1223" s="1165"/>
      <c r="L1223" s="1165"/>
      <c r="M1223" s="1165"/>
      <c r="N1223" s="1165"/>
      <c r="O1223" s="1165"/>
      <c r="P1223" s="1165"/>
      <c r="Q1223" s="1165"/>
      <c r="R1223" s="1165"/>
      <c r="S1223" s="1165"/>
      <c r="T1223" s="1165"/>
      <c r="U1223" s="1165"/>
    </row>
    <row r="1224" spans="6:21" x14ac:dyDescent="0.25">
      <c r="F1224" s="1165"/>
      <c r="G1224" s="1165"/>
      <c r="H1224" s="1165"/>
      <c r="I1224" s="1165"/>
      <c r="J1224" s="1165"/>
      <c r="K1224" s="1165"/>
      <c r="L1224" s="1165"/>
      <c r="M1224" s="1165"/>
      <c r="N1224" s="1165"/>
      <c r="O1224" s="1165"/>
      <c r="P1224" s="1165"/>
      <c r="Q1224" s="1165"/>
      <c r="R1224" s="1165"/>
      <c r="S1224" s="1165"/>
      <c r="T1224" s="1165"/>
      <c r="U1224" s="1165"/>
    </row>
    <row r="1225" spans="6:21" x14ac:dyDescent="0.25">
      <c r="F1225" s="1165"/>
      <c r="G1225" s="1165"/>
      <c r="H1225" s="1165"/>
      <c r="I1225" s="1165"/>
      <c r="J1225" s="1165"/>
      <c r="K1225" s="1165"/>
      <c r="L1225" s="1165"/>
      <c r="M1225" s="1165"/>
      <c r="N1225" s="1165"/>
      <c r="O1225" s="1165"/>
      <c r="P1225" s="1165"/>
      <c r="Q1225" s="1165"/>
      <c r="R1225" s="1165"/>
      <c r="S1225" s="1165"/>
      <c r="T1225" s="1165"/>
      <c r="U1225" s="1165"/>
    </row>
    <row r="1226" spans="6:21" x14ac:dyDescent="0.25">
      <c r="F1226" s="1165"/>
      <c r="G1226" s="1165"/>
      <c r="H1226" s="1165"/>
      <c r="I1226" s="1165"/>
      <c r="J1226" s="1165"/>
      <c r="K1226" s="1165"/>
      <c r="L1226" s="1165"/>
      <c r="M1226" s="1165"/>
      <c r="N1226" s="1165"/>
      <c r="O1226" s="1165"/>
      <c r="P1226" s="1165"/>
      <c r="Q1226" s="1165"/>
      <c r="R1226" s="1165"/>
      <c r="S1226" s="1165"/>
      <c r="T1226" s="1165"/>
      <c r="U1226" s="1165"/>
    </row>
    <row r="1227" spans="6:21" x14ac:dyDescent="0.25">
      <c r="F1227" s="1165"/>
      <c r="G1227" s="1165"/>
      <c r="H1227" s="1165"/>
      <c r="I1227" s="1165"/>
      <c r="J1227" s="1165"/>
      <c r="K1227" s="1165"/>
      <c r="L1227" s="1165"/>
      <c r="M1227" s="1165"/>
      <c r="N1227" s="1165"/>
      <c r="O1227" s="1165"/>
      <c r="P1227" s="1165"/>
      <c r="Q1227" s="1165"/>
      <c r="R1227" s="1165"/>
      <c r="S1227" s="1165"/>
      <c r="T1227" s="1165"/>
      <c r="U1227" s="1165"/>
    </row>
    <row r="1228" spans="6:21" x14ac:dyDescent="0.25">
      <c r="F1228" s="1165"/>
      <c r="G1228" s="1165"/>
      <c r="H1228" s="1165"/>
      <c r="I1228" s="1165"/>
      <c r="J1228" s="1165"/>
      <c r="K1228" s="1165"/>
      <c r="L1228" s="1165"/>
      <c r="M1228" s="1165"/>
      <c r="N1228" s="1165"/>
      <c r="O1228" s="1165"/>
      <c r="P1228" s="1165"/>
      <c r="Q1228" s="1165"/>
      <c r="R1228" s="1165"/>
      <c r="S1228" s="1165"/>
      <c r="T1228" s="1165"/>
      <c r="U1228" s="1165"/>
    </row>
    <row r="1229" spans="6:21" x14ac:dyDescent="0.25">
      <c r="F1229" s="1165"/>
      <c r="G1229" s="1165"/>
      <c r="H1229" s="1165"/>
      <c r="I1229" s="1165"/>
      <c r="J1229" s="1165"/>
      <c r="K1229" s="1165"/>
      <c r="L1229" s="1165"/>
      <c r="M1229" s="1165"/>
      <c r="N1229" s="1165"/>
      <c r="O1229" s="1165"/>
      <c r="P1229" s="1165"/>
      <c r="Q1229" s="1165"/>
      <c r="R1229" s="1165"/>
      <c r="S1229" s="1165"/>
      <c r="T1229" s="1165"/>
      <c r="U1229" s="1165"/>
    </row>
  </sheetData>
  <sheetProtection formatCells="0" selectLockedCells="1" autoFilter="0" pivotTables="0"/>
  <autoFilter ref="A7:Z54" xr:uid="{E96353E9-DF61-4C3D-ABD4-3B5FC45F54AA}"/>
  <mergeCells count="6">
    <mergeCell ref="H1:T1"/>
    <mergeCell ref="H2:T2"/>
    <mergeCell ref="H3:T3"/>
    <mergeCell ref="H4:T4"/>
    <mergeCell ref="H5:L5"/>
    <mergeCell ref="M5:S5"/>
  </mergeCells>
  <pageMargins left="0.19685039370078741" right="0.19685039370078741" top="0.35433070866141736" bottom="0.35433070866141736" header="0.11811023622047245" footer="0.11811023622047245"/>
  <pageSetup paperSize="5" scale="44" fitToHeight="0" orientation="landscape" r:id="rId1"/>
  <headerFooter>
    <oddFooter>&amp;L&amp;Z&amp;F&amp;R&amp;Pof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96FB-EB79-4E73-A426-36FE86C30D2D}">
  <sheetPr>
    <pageSetUpPr fitToPage="1"/>
  </sheetPr>
  <dimension ref="A1:R116"/>
  <sheetViews>
    <sheetView zoomScale="80" zoomScaleNormal="80" workbookViewId="0">
      <selection activeCell="A25" sqref="A25"/>
    </sheetView>
  </sheetViews>
  <sheetFormatPr defaultColWidth="9.140625" defaultRowHeight="12.75" x14ac:dyDescent="0.2"/>
  <cols>
    <col min="1" max="1" width="7.140625" style="1177" customWidth="1"/>
    <col min="2" max="2" width="7.42578125" style="1178" customWidth="1"/>
    <col min="3" max="3" width="55.5703125" style="1170" customWidth="1"/>
    <col min="4" max="4" width="20" style="1170" customWidth="1"/>
    <col min="5" max="5" width="14.85546875" style="1170" customWidth="1"/>
    <col min="6" max="6" width="15.85546875" style="1170" customWidth="1"/>
    <col min="7" max="7" width="12.85546875" style="1170" customWidth="1"/>
    <col min="8" max="8" width="15.5703125" style="1170" customWidth="1"/>
    <col min="9" max="9" width="0.85546875" style="1170" customWidth="1"/>
    <col min="10" max="10" width="19.85546875" style="1170" customWidth="1"/>
    <col min="11" max="14" width="12.5703125" style="1170" customWidth="1"/>
    <col min="15" max="15" width="14" style="1170" customWidth="1"/>
    <col min="16" max="16" width="17.5703125" style="1170" customWidth="1"/>
    <col min="17" max="17" width="13.42578125" style="1166" customWidth="1"/>
    <col min="18" max="16384" width="9.140625" style="1166"/>
  </cols>
  <sheetData>
    <row r="1" spans="1:16" x14ac:dyDescent="0.2">
      <c r="A1" s="1311" t="s">
        <v>1282</v>
      </c>
      <c r="B1" s="1311"/>
      <c r="C1" s="1311"/>
      <c r="D1" s="1311"/>
      <c r="E1" s="1311"/>
      <c r="F1" s="1311"/>
      <c r="G1" s="1311"/>
      <c r="H1" s="1311"/>
      <c r="I1" s="1311"/>
      <c r="J1" s="1311"/>
      <c r="K1" s="1311"/>
      <c r="L1" s="1311"/>
      <c r="M1" s="1311"/>
      <c r="N1" s="1311"/>
      <c r="O1" s="1311"/>
      <c r="P1" s="1311"/>
    </row>
    <row r="2" spans="1:16" x14ac:dyDescent="0.2">
      <c r="A2" s="1311" t="s">
        <v>1283</v>
      </c>
      <c r="B2" s="1311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  <c r="N2" s="1311"/>
      <c r="O2" s="1311"/>
      <c r="P2" s="1311"/>
    </row>
    <row r="3" spans="1:16" ht="15.75" x14ac:dyDescent="0.25">
      <c r="A3" s="1312"/>
      <c r="B3" s="1312"/>
      <c r="C3" s="1312"/>
      <c r="D3" s="1168"/>
      <c r="E3" s="1169"/>
      <c r="F3" s="1168"/>
      <c r="G3" s="1168"/>
      <c r="H3" s="1168"/>
      <c r="J3" s="1167"/>
      <c r="K3" s="1167"/>
      <c r="L3" s="1167"/>
      <c r="M3" s="1167"/>
      <c r="N3" s="1167"/>
      <c r="O3" s="1167"/>
      <c r="P3" s="1167"/>
    </row>
    <row r="4" spans="1:16" ht="15.75" x14ac:dyDescent="0.25">
      <c r="A4" s="1312"/>
      <c r="B4" s="1312"/>
      <c r="C4" s="1312"/>
      <c r="D4" s="1168"/>
      <c r="E4" s="1171" t="s">
        <v>640</v>
      </c>
      <c r="F4" s="1168"/>
      <c r="G4" s="1168"/>
      <c r="H4" s="1172"/>
      <c r="J4" s="1173" t="s">
        <v>1284</v>
      </c>
      <c r="K4" s="1167"/>
      <c r="L4" s="1167"/>
      <c r="M4" s="1167"/>
      <c r="N4" s="1174"/>
      <c r="O4" s="1167"/>
      <c r="P4" s="1167"/>
    </row>
    <row r="5" spans="1:16" ht="15.75" x14ac:dyDescent="0.25">
      <c r="A5" s="1312"/>
      <c r="B5" s="1312"/>
      <c r="C5" s="1312"/>
      <c r="D5" s="1175"/>
      <c r="E5" s="1176" t="s">
        <v>1285</v>
      </c>
      <c r="F5" s="1175"/>
      <c r="G5" s="1168"/>
      <c r="J5" s="1167"/>
      <c r="K5" s="1167"/>
      <c r="L5" s="1167"/>
      <c r="M5" s="1167"/>
      <c r="N5" s="1167"/>
      <c r="O5" s="1167"/>
      <c r="P5" s="1167"/>
    </row>
    <row r="6" spans="1:16" x14ac:dyDescent="0.2">
      <c r="D6" s="1310" t="s">
        <v>12</v>
      </c>
      <c r="E6" s="1310"/>
      <c r="F6" s="1310"/>
      <c r="G6" s="1310"/>
      <c r="H6" s="1310"/>
      <c r="J6" s="1310" t="s">
        <v>13</v>
      </c>
      <c r="K6" s="1310"/>
      <c r="L6" s="1310"/>
      <c r="M6" s="1310"/>
      <c r="N6" s="1310"/>
      <c r="O6" s="1310"/>
      <c r="P6" s="1167"/>
    </row>
    <row r="7" spans="1:16" x14ac:dyDescent="0.2">
      <c r="C7" s="1167"/>
      <c r="D7" s="1318"/>
      <c r="E7" s="1318"/>
      <c r="F7" s="1318"/>
      <c r="G7" s="1318"/>
      <c r="H7" s="1318"/>
      <c r="J7" s="1318"/>
      <c r="K7" s="1318"/>
      <c r="L7" s="1318"/>
      <c r="M7" s="1318"/>
      <c r="N7" s="1318"/>
      <c r="O7" s="1318"/>
      <c r="P7" s="1167"/>
    </row>
    <row r="8" spans="1:16" s="1181" customFormat="1" x14ac:dyDescent="0.2">
      <c r="A8" s="1313" t="s">
        <v>1286</v>
      </c>
      <c r="B8" s="1313" t="s">
        <v>1123</v>
      </c>
      <c r="C8" s="1313" t="s">
        <v>94</v>
      </c>
      <c r="D8" s="1315" t="s">
        <v>919</v>
      </c>
      <c r="E8" s="1315" t="s">
        <v>22</v>
      </c>
      <c r="F8" s="1315" t="s">
        <v>333</v>
      </c>
      <c r="G8" s="1180" t="s">
        <v>1287</v>
      </c>
      <c r="H8" s="1315" t="s">
        <v>21</v>
      </c>
      <c r="I8" s="1319"/>
      <c r="J8" s="1315" t="s">
        <v>919</v>
      </c>
      <c r="K8" s="1315" t="s">
        <v>22</v>
      </c>
      <c r="L8" s="1315" t="s">
        <v>333</v>
      </c>
      <c r="M8" s="1180"/>
      <c r="N8" s="1180"/>
      <c r="O8" s="1315" t="s">
        <v>21</v>
      </c>
      <c r="P8" s="1315" t="s">
        <v>23</v>
      </c>
    </row>
    <row r="9" spans="1:16" s="1181" customFormat="1" x14ac:dyDescent="0.2">
      <c r="A9" s="1314"/>
      <c r="B9" s="1314"/>
      <c r="C9" s="1314"/>
      <c r="D9" s="1316" t="s">
        <v>1288</v>
      </c>
      <c r="E9" s="1316" t="s">
        <v>22</v>
      </c>
      <c r="F9" s="1316"/>
      <c r="G9" s="1182" t="s">
        <v>1289</v>
      </c>
      <c r="H9" s="1316"/>
      <c r="I9" s="1319"/>
      <c r="J9" s="1316" t="s">
        <v>1288</v>
      </c>
      <c r="K9" s="1316" t="s">
        <v>22</v>
      </c>
      <c r="L9" s="1316"/>
      <c r="M9" s="1182"/>
      <c r="N9" s="1182" t="s">
        <v>1290</v>
      </c>
      <c r="O9" s="1316"/>
      <c r="P9" s="1316"/>
    </row>
    <row r="10" spans="1:16" x14ac:dyDescent="0.2">
      <c r="A10" s="1183" t="s">
        <v>29</v>
      </c>
      <c r="B10" s="1184">
        <v>1805</v>
      </c>
      <c r="C10" s="1185" t="s">
        <v>30</v>
      </c>
      <c r="D10" s="1186">
        <v>4379382.8</v>
      </c>
      <c r="E10" s="1187"/>
      <c r="F10" s="1187"/>
      <c r="G10" s="1187"/>
      <c r="H10" s="1186">
        <f t="shared" ref="H10:H16" si="0">D10+E10-F10</f>
        <v>4379382.8</v>
      </c>
      <c r="I10" s="1319"/>
      <c r="J10" s="1186">
        <v>0</v>
      </c>
      <c r="K10" s="1187"/>
      <c r="L10" s="1187"/>
      <c r="M10" s="1187"/>
      <c r="N10" s="1187"/>
      <c r="O10" s="1186">
        <f>J10+K10-L10</f>
        <v>0</v>
      </c>
      <c r="P10" s="1186">
        <f t="shared" ref="P10:P46" si="1">H10-O10</f>
        <v>4379382.8</v>
      </c>
    </row>
    <row r="11" spans="1:16" x14ac:dyDescent="0.2">
      <c r="A11" s="1183" t="s">
        <v>27</v>
      </c>
      <c r="B11" s="1184">
        <v>1806</v>
      </c>
      <c r="C11" s="1185" t="s">
        <v>657</v>
      </c>
      <c r="D11" s="1186">
        <v>0</v>
      </c>
      <c r="E11" s="1187"/>
      <c r="F11" s="1187"/>
      <c r="G11" s="1187"/>
      <c r="H11" s="1186">
        <f t="shared" si="0"/>
        <v>0</v>
      </c>
      <c r="I11" s="1319"/>
      <c r="J11" s="1186">
        <v>0</v>
      </c>
      <c r="K11" s="1187"/>
      <c r="L11" s="1187"/>
      <c r="M11" s="1187"/>
      <c r="N11" s="1187"/>
      <c r="O11" s="1186">
        <f t="shared" ref="O11:O46" si="2">J11+K11-L11</f>
        <v>0</v>
      </c>
      <c r="P11" s="1186">
        <f t="shared" si="1"/>
        <v>0</v>
      </c>
    </row>
    <row r="12" spans="1:16" x14ac:dyDescent="0.2">
      <c r="A12" s="1183">
        <v>1</v>
      </c>
      <c r="B12" s="1184">
        <v>1808</v>
      </c>
      <c r="C12" s="1185" t="s">
        <v>659</v>
      </c>
      <c r="D12" s="1186">
        <v>16866426.52</v>
      </c>
      <c r="E12" s="1187">
        <v>707998.68999999983</v>
      </c>
      <c r="F12" s="1187"/>
      <c r="G12" s="1187"/>
      <c r="H12" s="1186">
        <f t="shared" si="0"/>
        <v>17574425.210000001</v>
      </c>
      <c r="I12" s="1319"/>
      <c r="J12" s="1186">
        <v>4114623.0508207921</v>
      </c>
      <c r="K12" s="1187">
        <v>742243.14999372943</v>
      </c>
      <c r="L12" s="1187"/>
      <c r="M12" s="1187"/>
      <c r="N12" s="1187"/>
      <c r="O12" s="1186">
        <f>J12+K12-L12</f>
        <v>4856866.2008145219</v>
      </c>
      <c r="P12" s="1186">
        <f t="shared" si="1"/>
        <v>12717559.009185478</v>
      </c>
    </row>
    <row r="13" spans="1:16" x14ac:dyDescent="0.2">
      <c r="A13" s="1183" t="s">
        <v>29</v>
      </c>
      <c r="B13" s="1184">
        <v>1810</v>
      </c>
      <c r="C13" s="1185" t="s">
        <v>32</v>
      </c>
      <c r="D13" s="1186">
        <v>0</v>
      </c>
      <c r="E13" s="1187"/>
      <c r="F13" s="1187"/>
      <c r="G13" s="1187"/>
      <c r="H13" s="1186">
        <f t="shared" si="0"/>
        <v>0</v>
      </c>
      <c r="I13" s="1319"/>
      <c r="J13" s="1186">
        <v>0</v>
      </c>
      <c r="K13" s="1187"/>
      <c r="L13" s="1187"/>
      <c r="M13" s="1187"/>
      <c r="N13" s="1187"/>
      <c r="O13" s="1186">
        <f t="shared" si="2"/>
        <v>0</v>
      </c>
      <c r="P13" s="1186">
        <f t="shared" si="1"/>
        <v>0</v>
      </c>
    </row>
    <row r="14" spans="1:16" x14ac:dyDescent="0.2">
      <c r="A14" s="1183"/>
      <c r="B14" s="1184">
        <v>1815</v>
      </c>
      <c r="C14" s="1185" t="s">
        <v>1204</v>
      </c>
      <c r="D14" s="1186">
        <v>17588659.939999998</v>
      </c>
      <c r="E14" s="1187">
        <v>4207.3999999999996</v>
      </c>
      <c r="F14" s="1187"/>
      <c r="G14" s="1187"/>
      <c r="H14" s="1186">
        <f t="shared" si="0"/>
        <v>17592867.339999996</v>
      </c>
      <c r="I14" s="1319"/>
      <c r="J14" s="1186">
        <v>2369267.758557321</v>
      </c>
      <c r="K14" s="1187">
        <v>445293.6681607737</v>
      </c>
      <c r="L14" s="1187"/>
      <c r="M14" s="1187"/>
      <c r="N14" s="1187"/>
      <c r="O14" s="1186">
        <f t="shared" si="2"/>
        <v>2814561.4267180949</v>
      </c>
      <c r="P14" s="1186">
        <f t="shared" si="1"/>
        <v>14778305.913281901</v>
      </c>
    </row>
    <row r="15" spans="1:16" x14ac:dyDescent="0.2">
      <c r="A15" s="1183">
        <v>47</v>
      </c>
      <c r="B15" s="1184">
        <v>1820</v>
      </c>
      <c r="C15" s="1185" t="s">
        <v>1207</v>
      </c>
      <c r="D15" s="1186">
        <v>4277348.7</v>
      </c>
      <c r="E15" s="1187">
        <v>29533</v>
      </c>
      <c r="F15" s="1187"/>
      <c r="G15" s="1187"/>
      <c r="H15" s="1186">
        <f t="shared" si="0"/>
        <v>4306881.7</v>
      </c>
      <c r="I15" s="1319"/>
      <c r="J15" s="1186">
        <v>421205.98278955551</v>
      </c>
      <c r="K15" s="1187">
        <v>112776.83360588885</v>
      </c>
      <c r="L15" s="1187"/>
      <c r="M15" s="1187"/>
      <c r="N15" s="1187"/>
      <c r="O15" s="1186">
        <f t="shared" si="2"/>
        <v>533982.81639544433</v>
      </c>
      <c r="P15" s="1186">
        <f t="shared" si="1"/>
        <v>3772898.8836045559</v>
      </c>
    </row>
    <row r="16" spans="1:16" x14ac:dyDescent="0.2">
      <c r="A16" s="1183"/>
      <c r="B16" s="1184">
        <v>1825</v>
      </c>
      <c r="C16" s="1185" t="s">
        <v>35</v>
      </c>
      <c r="D16" s="1186">
        <v>0</v>
      </c>
      <c r="E16" s="1187"/>
      <c r="F16" s="1187"/>
      <c r="G16" s="1187"/>
      <c r="H16" s="1186">
        <f t="shared" si="0"/>
        <v>0</v>
      </c>
      <c r="I16" s="1319"/>
      <c r="J16" s="1186">
        <v>0</v>
      </c>
      <c r="K16" s="1187"/>
      <c r="L16" s="1187"/>
      <c r="M16" s="1187"/>
      <c r="N16" s="1187"/>
      <c r="O16" s="1186">
        <f t="shared" si="2"/>
        <v>0</v>
      </c>
      <c r="P16" s="1186">
        <f t="shared" si="1"/>
        <v>0</v>
      </c>
    </row>
    <row r="17" spans="1:16" x14ac:dyDescent="0.2">
      <c r="A17" s="1183">
        <v>47</v>
      </c>
      <c r="B17" s="1184">
        <v>1830</v>
      </c>
      <c r="C17" s="1185" t="s">
        <v>1209</v>
      </c>
      <c r="D17" s="1186">
        <v>24055797.379999999</v>
      </c>
      <c r="E17" s="1187">
        <v>2040367.29</v>
      </c>
      <c r="F17" s="1187"/>
      <c r="G17" s="1187"/>
      <c r="H17" s="1186">
        <f t="shared" ref="H17:H23" si="3">D17+E17-F17+G17</f>
        <v>26096164.669999998</v>
      </c>
      <c r="I17" s="1319"/>
      <c r="J17" s="1186">
        <v>3382434.276756152</v>
      </c>
      <c r="K17" s="1187">
        <v>595218.45243628579</v>
      </c>
      <c r="L17" s="1187"/>
      <c r="M17" s="1187"/>
      <c r="N17" s="1187"/>
      <c r="O17" s="1186">
        <f t="shared" si="2"/>
        <v>3977652.7291924376</v>
      </c>
      <c r="P17" s="1186">
        <f t="shared" si="1"/>
        <v>22118511.940807559</v>
      </c>
    </row>
    <row r="18" spans="1:16" x14ac:dyDescent="0.2">
      <c r="A18" s="1183">
        <v>47</v>
      </c>
      <c r="B18" s="1184">
        <v>1835</v>
      </c>
      <c r="C18" s="1185" t="s">
        <v>1212</v>
      </c>
      <c r="D18" s="1186">
        <v>16443430.35</v>
      </c>
      <c r="E18" s="1187">
        <v>1212299.6500000001</v>
      </c>
      <c r="F18" s="1187"/>
      <c r="G18" s="1187"/>
      <c r="H18" s="1186">
        <f t="shared" si="3"/>
        <v>17655730</v>
      </c>
      <c r="I18" s="1319"/>
      <c r="J18" s="1186">
        <v>2182270.0163366282</v>
      </c>
      <c r="K18" s="1187">
        <v>351127.6087177649</v>
      </c>
      <c r="L18" s="1187"/>
      <c r="M18" s="1187"/>
      <c r="N18" s="1187"/>
      <c r="O18" s="1186">
        <f t="shared" si="2"/>
        <v>2533397.625054393</v>
      </c>
      <c r="P18" s="1186">
        <f t="shared" si="1"/>
        <v>15122332.374945607</v>
      </c>
    </row>
    <row r="19" spans="1:16" x14ac:dyDescent="0.2">
      <c r="A19" s="1183">
        <v>47</v>
      </c>
      <c r="B19" s="1184">
        <v>1840</v>
      </c>
      <c r="C19" s="1185" t="s">
        <v>38</v>
      </c>
      <c r="D19" s="1186">
        <v>43283418.030000001</v>
      </c>
      <c r="E19" s="1187">
        <v>4145428.0799999991</v>
      </c>
      <c r="F19" s="1187"/>
      <c r="G19" s="1187"/>
      <c r="H19" s="1186">
        <f t="shared" si="3"/>
        <v>47428846.109999999</v>
      </c>
      <c r="I19" s="1319"/>
      <c r="J19" s="1186">
        <v>6458940.5822840789</v>
      </c>
      <c r="K19" s="1187">
        <v>968232.88101518701</v>
      </c>
      <c r="L19" s="1187"/>
      <c r="M19" s="1187"/>
      <c r="N19" s="1187"/>
      <c r="O19" s="1186">
        <f>J19+K19-L19+N19</f>
        <v>7427173.4632992661</v>
      </c>
      <c r="P19" s="1186">
        <f t="shared" si="1"/>
        <v>40001672.646700732</v>
      </c>
    </row>
    <row r="20" spans="1:16" x14ac:dyDescent="0.2">
      <c r="A20" s="1183">
        <v>47</v>
      </c>
      <c r="B20" s="1184">
        <v>1845</v>
      </c>
      <c r="C20" s="1185" t="s">
        <v>1213</v>
      </c>
      <c r="D20" s="1186">
        <v>37451045.409999996</v>
      </c>
      <c r="E20" s="1187">
        <v>2873151.4699999997</v>
      </c>
      <c r="F20" s="1187"/>
      <c r="G20" s="1187"/>
      <c r="H20" s="1186">
        <f t="shared" si="3"/>
        <v>40324196.879999995</v>
      </c>
      <c r="I20" s="1319"/>
      <c r="J20" s="1186">
        <v>7489662.4021187779</v>
      </c>
      <c r="K20" s="1187">
        <v>1296022.3534701485</v>
      </c>
      <c r="L20" s="1187"/>
      <c r="M20" s="1187"/>
      <c r="N20" s="1187"/>
      <c r="O20" s="1186">
        <f t="shared" si="2"/>
        <v>8785684.7555889264</v>
      </c>
      <c r="P20" s="1186">
        <f t="shared" si="1"/>
        <v>31538512.124411069</v>
      </c>
    </row>
    <row r="21" spans="1:16" x14ac:dyDescent="0.2">
      <c r="A21" s="1183">
        <v>47</v>
      </c>
      <c r="B21" s="1184">
        <v>1850</v>
      </c>
      <c r="C21" s="1185" t="s">
        <v>40</v>
      </c>
      <c r="D21" s="1186">
        <v>17323221.66</v>
      </c>
      <c r="E21" s="1187">
        <v>1344967.4300000002</v>
      </c>
      <c r="F21" s="1187"/>
      <c r="G21" s="1187"/>
      <c r="H21" s="1186">
        <f t="shared" si="3"/>
        <v>18668189.09</v>
      </c>
      <c r="I21" s="1319"/>
      <c r="J21" s="1186">
        <v>3368160.2218920677</v>
      </c>
      <c r="K21" s="1187">
        <v>569553.20252949861</v>
      </c>
      <c r="L21" s="1187"/>
      <c r="M21" s="1187"/>
      <c r="N21" s="1187"/>
      <c r="O21" s="1186">
        <f t="shared" si="2"/>
        <v>3937713.4244215665</v>
      </c>
      <c r="P21" s="1186">
        <f t="shared" si="1"/>
        <v>14730475.665578432</v>
      </c>
    </row>
    <row r="22" spans="1:16" x14ac:dyDescent="0.2">
      <c r="A22" s="1183">
        <v>47</v>
      </c>
      <c r="B22" s="1184">
        <v>1855</v>
      </c>
      <c r="C22" s="1185" t="s">
        <v>672</v>
      </c>
      <c r="D22" s="1186">
        <v>8148183.120000001</v>
      </c>
      <c r="E22" s="1187">
        <v>807259.88</v>
      </c>
      <c r="F22" s="1187"/>
      <c r="G22" s="1187"/>
      <c r="H22" s="1186">
        <f t="shared" si="3"/>
        <v>8955443.0000000019</v>
      </c>
      <c r="I22" s="1319"/>
      <c r="J22" s="1186">
        <v>1906664.7086938096</v>
      </c>
      <c r="K22" s="1187">
        <v>333129.64543023799</v>
      </c>
      <c r="L22" s="1187"/>
      <c r="M22" s="1187"/>
      <c r="N22" s="1187"/>
      <c r="O22" s="1186">
        <f t="shared" si="2"/>
        <v>2239794.3541240478</v>
      </c>
      <c r="P22" s="1186">
        <f t="shared" si="1"/>
        <v>6715648.6458759541</v>
      </c>
    </row>
    <row r="23" spans="1:16" x14ac:dyDescent="0.2">
      <c r="A23" s="1183">
        <v>47</v>
      </c>
      <c r="B23" s="1184">
        <v>1860</v>
      </c>
      <c r="C23" s="1185" t="s">
        <v>42</v>
      </c>
      <c r="D23" s="1186">
        <v>17402573.969999999</v>
      </c>
      <c r="E23" s="1187">
        <v>504065.65</v>
      </c>
      <c r="F23" s="1187"/>
      <c r="G23" s="1187"/>
      <c r="H23" s="1186">
        <f t="shared" si="3"/>
        <v>17906639.619999997</v>
      </c>
      <c r="I23" s="1319"/>
      <c r="J23" s="1186">
        <v>6286100.5607096981</v>
      </c>
      <c r="K23" s="1187">
        <v>1026755.0804421217</v>
      </c>
      <c r="L23" s="1187"/>
      <c r="M23" s="1187"/>
      <c r="N23" s="1187"/>
      <c r="O23" s="1186">
        <f t="shared" si="2"/>
        <v>7312855.6411518194</v>
      </c>
      <c r="P23" s="1186">
        <f t="shared" si="1"/>
        <v>10593783.978848178</v>
      </c>
    </row>
    <row r="24" spans="1:16" x14ac:dyDescent="0.2">
      <c r="A24" s="1183"/>
      <c r="B24" s="1184">
        <v>1865</v>
      </c>
      <c r="C24" s="1185" t="s">
        <v>43</v>
      </c>
      <c r="D24" s="1186">
        <v>0</v>
      </c>
      <c r="E24" s="1187"/>
      <c r="F24" s="1187"/>
      <c r="G24" s="1187"/>
      <c r="H24" s="1186">
        <f t="shared" ref="H24:H46" si="4">D24+E24-F24</f>
        <v>0</v>
      </c>
      <c r="I24" s="1319"/>
      <c r="J24" s="1186">
        <v>0</v>
      </c>
      <c r="K24" s="1187"/>
      <c r="L24" s="1187"/>
      <c r="M24" s="1187"/>
      <c r="N24" s="1187"/>
      <c r="O24" s="1186">
        <f t="shared" si="2"/>
        <v>0</v>
      </c>
      <c r="P24" s="1186">
        <f t="shared" si="1"/>
        <v>0</v>
      </c>
    </row>
    <row r="25" spans="1:16" x14ac:dyDescent="0.2">
      <c r="A25" s="1183" t="s">
        <v>29</v>
      </c>
      <c r="B25" s="1184">
        <v>1905</v>
      </c>
      <c r="C25" s="1185" t="s">
        <v>30</v>
      </c>
      <c r="D25" s="1186">
        <v>0</v>
      </c>
      <c r="E25" s="1187"/>
      <c r="F25" s="1187"/>
      <c r="G25" s="1187"/>
      <c r="H25" s="1186">
        <f t="shared" si="4"/>
        <v>0</v>
      </c>
      <c r="I25" s="1319"/>
      <c r="J25" s="1186">
        <v>0</v>
      </c>
      <c r="K25" s="1187"/>
      <c r="L25" s="1187"/>
      <c r="M25" s="1187"/>
      <c r="N25" s="1187"/>
      <c r="O25" s="1186">
        <f t="shared" si="2"/>
        <v>0</v>
      </c>
      <c r="P25" s="1186">
        <f t="shared" si="1"/>
        <v>0</v>
      </c>
    </row>
    <row r="26" spans="1:16" x14ac:dyDescent="0.2">
      <c r="A26" s="1183" t="s">
        <v>27</v>
      </c>
      <c r="B26" s="1184">
        <v>1906</v>
      </c>
      <c r="C26" s="1185" t="s">
        <v>657</v>
      </c>
      <c r="D26" s="1186">
        <v>0</v>
      </c>
      <c r="E26" s="1187"/>
      <c r="F26" s="1187"/>
      <c r="G26" s="1187"/>
      <c r="H26" s="1186">
        <f t="shared" si="4"/>
        <v>0</v>
      </c>
      <c r="I26" s="1319"/>
      <c r="J26" s="1186">
        <v>0</v>
      </c>
      <c r="K26" s="1187"/>
      <c r="L26" s="1187"/>
      <c r="M26" s="1187"/>
      <c r="N26" s="1187"/>
      <c r="O26" s="1186">
        <f t="shared" si="2"/>
        <v>0</v>
      </c>
      <c r="P26" s="1186">
        <f t="shared" si="1"/>
        <v>0</v>
      </c>
    </row>
    <row r="27" spans="1:16" x14ac:dyDescent="0.2">
      <c r="A27" s="1183">
        <v>1</v>
      </c>
      <c r="B27" s="1184">
        <v>1908</v>
      </c>
      <c r="C27" s="1185" t="s">
        <v>659</v>
      </c>
      <c r="D27" s="1186">
        <v>0</v>
      </c>
      <c r="E27" s="1187"/>
      <c r="F27" s="1187"/>
      <c r="G27" s="1187"/>
      <c r="H27" s="1186">
        <f t="shared" si="4"/>
        <v>0</v>
      </c>
      <c r="I27" s="1319"/>
      <c r="J27" s="1186">
        <v>0</v>
      </c>
      <c r="K27" s="1187"/>
      <c r="L27" s="1187"/>
      <c r="M27" s="1187"/>
      <c r="N27" s="1187"/>
      <c r="O27" s="1186">
        <f t="shared" si="2"/>
        <v>0</v>
      </c>
      <c r="P27" s="1186">
        <f t="shared" si="1"/>
        <v>0</v>
      </c>
    </row>
    <row r="28" spans="1:16" x14ac:dyDescent="0.2">
      <c r="A28" s="1183"/>
      <c r="B28" s="1184">
        <v>1910</v>
      </c>
      <c r="C28" s="1185" t="s">
        <v>32</v>
      </c>
      <c r="D28" s="1186">
        <v>0</v>
      </c>
      <c r="E28" s="1187"/>
      <c r="F28" s="1187"/>
      <c r="G28" s="1187"/>
      <c r="H28" s="1186">
        <f t="shared" si="4"/>
        <v>0</v>
      </c>
      <c r="I28" s="1319"/>
      <c r="J28" s="1186">
        <v>0</v>
      </c>
      <c r="K28" s="1187"/>
      <c r="L28" s="1187"/>
      <c r="M28" s="1187"/>
      <c r="N28" s="1187"/>
      <c r="O28" s="1186">
        <f t="shared" si="2"/>
        <v>0</v>
      </c>
      <c r="P28" s="1186">
        <f t="shared" si="1"/>
        <v>0</v>
      </c>
    </row>
    <row r="29" spans="1:16" x14ac:dyDescent="0.2">
      <c r="A29" s="1183">
        <v>8</v>
      </c>
      <c r="B29" s="1184">
        <v>1915</v>
      </c>
      <c r="C29" s="1185" t="s">
        <v>865</v>
      </c>
      <c r="D29" s="1186">
        <v>856629.88000000012</v>
      </c>
      <c r="E29" s="1187">
        <v>22538.95</v>
      </c>
      <c r="F29" s="1187"/>
      <c r="G29" s="1187"/>
      <c r="H29" s="1186">
        <f t="shared" si="4"/>
        <v>879168.83000000007</v>
      </c>
      <c r="I29" s="1319"/>
      <c r="J29" s="1186">
        <v>618007.85346190468</v>
      </c>
      <c r="K29" s="1187">
        <v>45289.582230952386</v>
      </c>
      <c r="L29" s="1187"/>
      <c r="M29" s="1187"/>
      <c r="N29" s="1187"/>
      <c r="O29" s="1186">
        <f t="shared" si="2"/>
        <v>663297.43569285702</v>
      </c>
      <c r="P29" s="1186">
        <f t="shared" si="1"/>
        <v>215871.39430714305</v>
      </c>
    </row>
    <row r="30" spans="1:16" x14ac:dyDescent="0.2">
      <c r="A30" s="1183">
        <v>45</v>
      </c>
      <c r="B30" s="1184">
        <v>1920</v>
      </c>
      <c r="C30" s="1185" t="s">
        <v>47</v>
      </c>
      <c r="D30" s="1186">
        <v>3192001.9400000009</v>
      </c>
      <c r="E30" s="1187">
        <v>434377.63</v>
      </c>
      <c r="F30" s="1187"/>
      <c r="G30" s="1187"/>
      <c r="H30" s="1186">
        <f t="shared" si="4"/>
        <v>3626379.5700000008</v>
      </c>
      <c r="I30" s="1319"/>
      <c r="J30" s="1186">
        <v>2217427.6216666671</v>
      </c>
      <c r="K30" s="1187">
        <v>375802.94300000003</v>
      </c>
      <c r="L30" s="1187"/>
      <c r="M30" s="1187"/>
      <c r="N30" s="1187"/>
      <c r="O30" s="1186">
        <f t="shared" si="2"/>
        <v>2593230.564666667</v>
      </c>
      <c r="P30" s="1186">
        <f t="shared" si="1"/>
        <v>1033149.0053333337</v>
      </c>
    </row>
    <row r="31" spans="1:16" x14ac:dyDescent="0.2">
      <c r="A31" s="1183">
        <v>45.1</v>
      </c>
      <c r="B31" s="1184">
        <v>1925</v>
      </c>
      <c r="C31" s="1185" t="s">
        <v>1046</v>
      </c>
      <c r="D31" s="1186">
        <v>0</v>
      </c>
      <c r="E31" s="1187"/>
      <c r="F31" s="1187"/>
      <c r="G31" s="1187"/>
      <c r="H31" s="1186">
        <f t="shared" si="4"/>
        <v>0</v>
      </c>
      <c r="I31" s="1319"/>
      <c r="J31" s="1186">
        <v>0</v>
      </c>
      <c r="K31" s="1187"/>
      <c r="L31" s="1187"/>
      <c r="M31" s="1187"/>
      <c r="N31" s="1187"/>
      <c r="O31" s="1186">
        <f>J31+K31-L31</f>
        <v>0</v>
      </c>
      <c r="P31" s="1186">
        <f>H31-O31</f>
        <v>0</v>
      </c>
    </row>
    <row r="32" spans="1:16" x14ac:dyDescent="0.2">
      <c r="A32" s="1183">
        <v>10</v>
      </c>
      <c r="B32" s="1184">
        <v>1930</v>
      </c>
      <c r="C32" s="1185" t="s">
        <v>48</v>
      </c>
      <c r="D32" s="1186">
        <v>4152467.02</v>
      </c>
      <c r="E32" s="1187">
        <v>87152.77</v>
      </c>
      <c r="F32" s="1187">
        <v>65192.84</v>
      </c>
      <c r="G32" s="1187"/>
      <c r="H32" s="1186">
        <f>D32+E32-F32</f>
        <v>4174426.95</v>
      </c>
      <c r="I32" s="1319"/>
      <c r="J32" s="1186">
        <v>1935033.3513333332</v>
      </c>
      <c r="K32" s="1187">
        <v>454406.7720833334</v>
      </c>
      <c r="L32" s="1187">
        <v>65192.84</v>
      </c>
      <c r="M32" s="1187"/>
      <c r="N32" s="1187"/>
      <c r="O32" s="1186">
        <f>J32+K32-L32</f>
        <v>2324247.2834166666</v>
      </c>
      <c r="P32" s="1186">
        <f t="shared" si="1"/>
        <v>1850179.6665833336</v>
      </c>
    </row>
    <row r="33" spans="1:17" x14ac:dyDescent="0.2">
      <c r="A33" s="1183"/>
      <c r="B33" s="1184">
        <v>1935</v>
      </c>
      <c r="C33" s="1185" t="s">
        <v>49</v>
      </c>
      <c r="D33" s="1186">
        <v>53.979999999995925</v>
      </c>
      <c r="E33" s="1187"/>
      <c r="F33" s="1187"/>
      <c r="G33" s="1187"/>
      <c r="H33" s="1186">
        <f t="shared" si="4"/>
        <v>53.979999999995925</v>
      </c>
      <c r="I33" s="1319"/>
      <c r="J33" s="1186">
        <v>53.5</v>
      </c>
      <c r="K33" s="1187"/>
      <c r="L33" s="1187"/>
      <c r="M33" s="1187"/>
      <c r="N33" s="1187"/>
      <c r="O33" s="1186">
        <f t="shared" si="2"/>
        <v>53.5</v>
      </c>
      <c r="P33" s="1186">
        <f t="shared" si="1"/>
        <v>0.47999999999592546</v>
      </c>
    </row>
    <row r="34" spans="1:17" x14ac:dyDescent="0.2">
      <c r="A34" s="1183">
        <v>8</v>
      </c>
      <c r="B34" s="1184">
        <v>1940</v>
      </c>
      <c r="C34" s="1185" t="s">
        <v>878</v>
      </c>
      <c r="D34" s="1186">
        <v>931460.64999999991</v>
      </c>
      <c r="E34" s="1187">
        <v>68678.8</v>
      </c>
      <c r="F34" s="1187"/>
      <c r="G34" s="1187"/>
      <c r="H34" s="1186">
        <f t="shared" si="4"/>
        <v>1000139.45</v>
      </c>
      <c r="I34" s="1319"/>
      <c r="J34" s="1186">
        <v>564835.34934920643</v>
      </c>
      <c r="K34" s="1187">
        <v>68952.119007936504</v>
      </c>
      <c r="L34" s="1187"/>
      <c r="M34" s="1187"/>
      <c r="N34" s="1187"/>
      <c r="O34" s="1186">
        <f t="shared" si="2"/>
        <v>633787.46835714299</v>
      </c>
      <c r="P34" s="1186">
        <f t="shared" si="1"/>
        <v>366351.98164285696</v>
      </c>
    </row>
    <row r="35" spans="1:17" x14ac:dyDescent="0.2">
      <c r="A35" s="1183"/>
      <c r="B35" s="1184">
        <v>1945</v>
      </c>
      <c r="C35" s="1185" t="s">
        <v>880</v>
      </c>
      <c r="D35" s="1186">
        <v>2974.3899999999994</v>
      </c>
      <c r="E35" s="1187"/>
      <c r="F35" s="1187"/>
      <c r="G35" s="1187"/>
      <c r="H35" s="1186">
        <f t="shared" si="4"/>
        <v>2974.3899999999994</v>
      </c>
      <c r="I35" s="1319"/>
      <c r="J35" s="1186">
        <v>2974.2</v>
      </c>
      <c r="K35" s="1187"/>
      <c r="L35" s="1187"/>
      <c r="M35" s="1187"/>
      <c r="N35" s="1187"/>
      <c r="O35" s="1186">
        <f t="shared" si="2"/>
        <v>2974.2</v>
      </c>
      <c r="P35" s="1186">
        <f t="shared" si="1"/>
        <v>0.18999999999959982</v>
      </c>
    </row>
    <row r="36" spans="1:17" x14ac:dyDescent="0.2">
      <c r="A36" s="1183"/>
      <c r="B36" s="1184">
        <v>1950</v>
      </c>
      <c r="C36" s="1185" t="s">
        <v>52</v>
      </c>
      <c r="D36" s="1186">
        <v>0</v>
      </c>
      <c r="E36" s="1187"/>
      <c r="F36" s="1187"/>
      <c r="G36" s="1187"/>
      <c r="H36" s="1186">
        <f t="shared" si="4"/>
        <v>0</v>
      </c>
      <c r="I36" s="1319"/>
      <c r="J36" s="1186">
        <v>0</v>
      </c>
      <c r="K36" s="1187"/>
      <c r="L36" s="1187"/>
      <c r="M36" s="1187"/>
      <c r="N36" s="1187"/>
      <c r="O36" s="1186">
        <f t="shared" si="2"/>
        <v>0</v>
      </c>
      <c r="P36" s="1186">
        <f t="shared" si="1"/>
        <v>0</v>
      </c>
    </row>
    <row r="37" spans="1:17" x14ac:dyDescent="0.2">
      <c r="A37" s="1183"/>
      <c r="B37" s="1184">
        <v>1955</v>
      </c>
      <c r="C37" s="1185" t="s">
        <v>686</v>
      </c>
      <c r="D37" s="1186">
        <v>0</v>
      </c>
      <c r="E37" s="1187"/>
      <c r="F37" s="1187"/>
      <c r="G37" s="1187"/>
      <c r="H37" s="1186">
        <f t="shared" si="4"/>
        <v>0</v>
      </c>
      <c r="I37" s="1319"/>
      <c r="J37" s="1186">
        <v>0</v>
      </c>
      <c r="K37" s="1187"/>
      <c r="L37" s="1187"/>
      <c r="M37" s="1187"/>
      <c r="N37" s="1187"/>
      <c r="O37" s="1186">
        <f t="shared" si="2"/>
        <v>0</v>
      </c>
      <c r="P37" s="1186">
        <f t="shared" si="1"/>
        <v>0</v>
      </c>
    </row>
    <row r="38" spans="1:17" x14ac:dyDescent="0.2">
      <c r="A38" s="1183"/>
      <c r="B38" s="1184">
        <v>1960</v>
      </c>
      <c r="C38" s="1185" t="s">
        <v>688</v>
      </c>
      <c r="D38" s="1186">
        <v>214352.26000000015</v>
      </c>
      <c r="E38" s="1187"/>
      <c r="F38" s="1187"/>
      <c r="G38" s="1187"/>
      <c r="H38" s="1186">
        <f t="shared" si="4"/>
        <v>214352.26000000015</v>
      </c>
      <c r="I38" s="1319"/>
      <c r="J38" s="1186">
        <v>214352.43</v>
      </c>
      <c r="K38" s="1187"/>
      <c r="L38" s="1187"/>
      <c r="M38" s="1187"/>
      <c r="N38" s="1187"/>
      <c r="O38" s="1186">
        <f t="shared" si="2"/>
        <v>214352.43</v>
      </c>
      <c r="P38" s="1186">
        <f t="shared" si="1"/>
        <v>-0.1699999998381827</v>
      </c>
    </row>
    <row r="39" spans="1:17" x14ac:dyDescent="0.2">
      <c r="A39" s="1183"/>
      <c r="B39" s="1184">
        <v>1970</v>
      </c>
      <c r="C39" s="1185" t="s">
        <v>1242</v>
      </c>
      <c r="D39" s="1186">
        <v>136371.49</v>
      </c>
      <c r="E39" s="1187"/>
      <c r="F39" s="1187"/>
      <c r="G39" s="1187"/>
      <c r="H39" s="1186">
        <f t="shared" si="4"/>
        <v>136371.49</v>
      </c>
      <c r="I39" s="1319"/>
      <c r="J39" s="1186">
        <v>75507.489279217509</v>
      </c>
      <c r="K39" s="1187">
        <v>9971.4583729420901</v>
      </c>
      <c r="L39" s="1187"/>
      <c r="M39" s="1187"/>
      <c r="N39" s="1187"/>
      <c r="O39" s="1186">
        <f t="shared" si="2"/>
        <v>85478.947652159593</v>
      </c>
      <c r="P39" s="1186">
        <f t="shared" si="1"/>
        <v>50892.542347840397</v>
      </c>
    </row>
    <row r="40" spans="1:17" x14ac:dyDescent="0.2">
      <c r="A40" s="1183"/>
      <c r="B40" s="1184">
        <v>1975</v>
      </c>
      <c r="C40" s="1185" t="s">
        <v>1291</v>
      </c>
      <c r="D40" s="1186">
        <v>0</v>
      </c>
      <c r="E40" s="1187"/>
      <c r="F40" s="1187"/>
      <c r="G40" s="1187"/>
      <c r="H40" s="1186">
        <f t="shared" si="4"/>
        <v>0</v>
      </c>
      <c r="I40" s="1319"/>
      <c r="J40" s="1186">
        <v>0</v>
      </c>
      <c r="K40" s="1187"/>
      <c r="L40" s="1187"/>
      <c r="M40" s="1187"/>
      <c r="N40" s="1187"/>
      <c r="O40" s="1186">
        <f>J40+K40-L40</f>
        <v>0</v>
      </c>
      <c r="P40" s="1186">
        <f>H40-O40</f>
        <v>0</v>
      </c>
    </row>
    <row r="41" spans="1:17" x14ac:dyDescent="0.2">
      <c r="A41" s="1183">
        <v>47</v>
      </c>
      <c r="B41" s="1184">
        <v>1980</v>
      </c>
      <c r="C41" s="1185" t="s">
        <v>1292</v>
      </c>
      <c r="D41" s="1186">
        <v>2494051.5700000003</v>
      </c>
      <c r="E41" s="1187">
        <v>396908.82</v>
      </c>
      <c r="F41" s="1187"/>
      <c r="G41" s="1187"/>
      <c r="H41" s="1186">
        <f t="shared" si="4"/>
        <v>2890960.39</v>
      </c>
      <c r="I41" s="1319"/>
      <c r="J41" s="1186">
        <v>1232536.3854999999</v>
      </c>
      <c r="K41" s="1187">
        <v>192432.35116666669</v>
      </c>
      <c r="L41" s="1187"/>
      <c r="M41" s="1187"/>
      <c r="N41" s="1187"/>
      <c r="O41" s="1186">
        <f>J41+K41-L41</f>
        <v>1424968.7366666666</v>
      </c>
      <c r="P41" s="1186">
        <f>H41-O41</f>
        <v>1465991.6533333336</v>
      </c>
    </row>
    <row r="42" spans="1:17" x14ac:dyDescent="0.2">
      <c r="A42" s="1183"/>
      <c r="B42" s="1184">
        <v>1985</v>
      </c>
      <c r="C42" s="1185" t="s">
        <v>1246</v>
      </c>
      <c r="D42" s="1186">
        <v>6157.62</v>
      </c>
      <c r="E42" s="1187"/>
      <c r="F42" s="1187"/>
      <c r="G42" s="1187"/>
      <c r="H42" s="1186">
        <f t="shared" si="4"/>
        <v>6157.62</v>
      </c>
      <c r="I42" s="1319"/>
      <c r="J42" s="1186">
        <v>6158</v>
      </c>
      <c r="K42" s="1187"/>
      <c r="L42" s="1187"/>
      <c r="M42" s="1187"/>
      <c r="N42" s="1187"/>
      <c r="O42" s="1186">
        <f>J42+K42-L42</f>
        <v>6158</v>
      </c>
      <c r="P42" s="1186">
        <f>H42-O42</f>
        <v>-0.38000000000010914</v>
      </c>
    </row>
    <row r="43" spans="1:17" x14ac:dyDescent="0.2">
      <c r="A43" s="1183"/>
      <c r="B43" s="1184">
        <v>1990</v>
      </c>
      <c r="C43" s="1185" t="s">
        <v>59</v>
      </c>
      <c r="D43" s="1186">
        <v>0</v>
      </c>
      <c r="E43" s="1187"/>
      <c r="F43" s="1187"/>
      <c r="G43" s="1187"/>
      <c r="H43" s="1186">
        <f t="shared" si="4"/>
        <v>0</v>
      </c>
      <c r="I43" s="1319"/>
      <c r="J43" s="1186">
        <v>0</v>
      </c>
      <c r="K43" s="1187"/>
      <c r="L43" s="1187"/>
      <c r="M43" s="1187"/>
      <c r="N43" s="1187"/>
      <c r="O43" s="1186">
        <f>J43+K43-L43</f>
        <v>0</v>
      </c>
      <c r="P43" s="1186">
        <f>H43-O43</f>
        <v>0</v>
      </c>
    </row>
    <row r="44" spans="1:17" x14ac:dyDescent="0.2">
      <c r="A44" s="1183">
        <v>47</v>
      </c>
      <c r="B44" s="1184">
        <v>1995</v>
      </c>
      <c r="C44" s="1185" t="s">
        <v>894</v>
      </c>
      <c r="D44" s="1186">
        <v>-25539471.899999999</v>
      </c>
      <c r="E44" s="1187"/>
      <c r="F44" s="1187"/>
      <c r="G44" s="1187"/>
      <c r="H44" s="1186">
        <f t="shared" si="4"/>
        <v>-25539471.899999999</v>
      </c>
      <c r="I44" s="1319"/>
      <c r="J44" s="1186">
        <v>-4538566.5467927326</v>
      </c>
      <c r="K44" s="1187">
        <v>-661296</v>
      </c>
      <c r="L44" s="1187"/>
      <c r="M44" s="1187"/>
      <c r="N44" s="1187"/>
      <c r="O44" s="1186">
        <f>J44+K44-L44+N44+M44</f>
        <v>-5199862.5467927326</v>
      </c>
      <c r="P44" s="1186">
        <f>H44-O44</f>
        <v>-20339609.353207268</v>
      </c>
    </row>
    <row r="45" spans="1:17" x14ac:dyDescent="0.2">
      <c r="A45" s="1183"/>
      <c r="B45" s="1184">
        <v>1960</v>
      </c>
      <c r="C45" s="1185" t="s">
        <v>1235</v>
      </c>
      <c r="D45" s="1186">
        <v>50427.55</v>
      </c>
      <c r="E45" s="1187"/>
      <c r="F45" s="1187"/>
      <c r="G45" s="1187"/>
      <c r="H45" s="1186">
        <f t="shared" si="4"/>
        <v>50427.55</v>
      </c>
      <c r="I45" s="1319"/>
      <c r="J45" s="1186">
        <v>9673.6957999999995</v>
      </c>
      <c r="K45" s="1187">
        <v>2924.7979</v>
      </c>
      <c r="L45" s="1187"/>
      <c r="M45" s="1187"/>
      <c r="N45" s="1187"/>
      <c r="O45" s="1186">
        <f t="shared" si="2"/>
        <v>12598.493699999999</v>
      </c>
      <c r="P45" s="1186">
        <f t="shared" si="1"/>
        <v>37829.056300000004</v>
      </c>
    </row>
    <row r="46" spans="1:17" x14ac:dyDescent="0.2">
      <c r="A46" s="1183"/>
      <c r="B46" s="1184">
        <v>1985</v>
      </c>
      <c r="C46" s="1185" t="s">
        <v>1293</v>
      </c>
      <c r="D46" s="1186">
        <v>398.14000000000004</v>
      </c>
      <c r="E46" s="1187"/>
      <c r="F46" s="1187"/>
      <c r="G46" s="1187"/>
      <c r="H46" s="1186">
        <f t="shared" si="4"/>
        <v>398.14000000000004</v>
      </c>
      <c r="I46" s="1319"/>
      <c r="J46" s="1186">
        <v>306.89999999999998</v>
      </c>
      <c r="K46" s="1187">
        <v>51</v>
      </c>
      <c r="L46" s="1187"/>
      <c r="M46" s="1187"/>
      <c r="N46" s="1187"/>
      <c r="O46" s="1186">
        <f t="shared" si="2"/>
        <v>357.9</v>
      </c>
      <c r="P46" s="1186">
        <f t="shared" si="1"/>
        <v>40.240000000000066</v>
      </c>
    </row>
    <row r="47" spans="1:17" x14ac:dyDescent="0.2">
      <c r="A47" s="1188" t="s">
        <v>1294</v>
      </c>
      <c r="C47" s="1178"/>
      <c r="D47" s="1189">
        <f>SUM(D10:D46)</f>
        <v>193717362.46999997</v>
      </c>
      <c r="E47" s="1189">
        <f>SUM(E10:E46)</f>
        <v>14678935.51</v>
      </c>
      <c r="F47" s="1189">
        <f>SUM(F10:F46)</f>
        <v>65192.84</v>
      </c>
      <c r="G47" s="1186">
        <f>SUM(G10:G46)</f>
        <v>0</v>
      </c>
      <c r="H47" s="1189">
        <f>SUM(H10:H46)</f>
        <v>208331105.13999993</v>
      </c>
      <c r="I47" s="1319"/>
      <c r="J47" s="1190">
        <f t="shared" ref="J47:N47" si="5">SUM(J10:J46)</f>
        <v>40317629.79055649</v>
      </c>
      <c r="K47" s="1190">
        <f>SUM(K10:K46)</f>
        <v>6928887.8995634671</v>
      </c>
      <c r="L47" s="1190">
        <f t="shared" si="5"/>
        <v>65192.84</v>
      </c>
      <c r="M47" s="1190">
        <f t="shared" si="5"/>
        <v>0</v>
      </c>
      <c r="N47" s="1190">
        <f t="shared" si="5"/>
        <v>0</v>
      </c>
      <c r="O47" s="1190">
        <f>SUM(O10:O46)</f>
        <v>47181324.850119941</v>
      </c>
      <c r="P47" s="1190">
        <f>SUM(P10:P46)</f>
        <v>161149780.28988007</v>
      </c>
    </row>
    <row r="48" spans="1:17" s="1191" customFormat="1" ht="15" x14ac:dyDescent="0.25">
      <c r="A48" s="1183">
        <v>95</v>
      </c>
      <c r="B48" s="1184">
        <v>2055</v>
      </c>
      <c r="C48" s="1185" t="s">
        <v>1250</v>
      </c>
      <c r="D48" s="1186">
        <v>182575.20000000024</v>
      </c>
      <c r="E48" s="1187">
        <f>317699.42</f>
        <v>317699.42</v>
      </c>
      <c r="F48" s="1218">
        <v>51807.45</v>
      </c>
      <c r="G48" s="1187"/>
      <c r="H48" s="1186">
        <f>+D48+E48-F48+G48</f>
        <v>448467.17000000022</v>
      </c>
      <c r="I48" s="1319"/>
      <c r="J48" s="1186">
        <v>0</v>
      </c>
      <c r="K48" s="1187"/>
      <c r="L48" s="1187"/>
      <c r="M48" s="1187"/>
      <c r="N48" s="1187"/>
      <c r="O48" s="1186">
        <v>0</v>
      </c>
      <c r="P48" s="1186">
        <f>H48-O48</f>
        <v>448467.17000000022</v>
      </c>
      <c r="Q48" s="1166"/>
    </row>
    <row r="49" spans="1:17" s="1191" customFormat="1" ht="15" x14ac:dyDescent="0.25">
      <c r="A49" s="1183"/>
      <c r="B49" s="1184">
        <v>2055</v>
      </c>
      <c r="C49" s="1185" t="s">
        <v>1295</v>
      </c>
      <c r="D49" s="1186">
        <v>164699.5147261417</v>
      </c>
      <c r="E49" s="1187">
        <v>115758.28829195759</v>
      </c>
      <c r="F49" s="1218">
        <v>164700</v>
      </c>
      <c r="G49" s="1187"/>
      <c r="H49" s="1186">
        <f>+D49+E49-F49+G49</f>
        <v>115757.80301809928</v>
      </c>
      <c r="I49" s="1319"/>
      <c r="J49" s="1186">
        <v>0</v>
      </c>
      <c r="K49" s="1187"/>
      <c r="L49" s="1187"/>
      <c r="M49" s="1187"/>
      <c r="N49" s="1187"/>
      <c r="O49" s="1186"/>
      <c r="P49" s="1186">
        <f>H49-O49</f>
        <v>115757.80301809928</v>
      </c>
      <c r="Q49" s="1166"/>
    </row>
    <row r="50" spans="1:17" s="1191" customFormat="1" ht="15" x14ac:dyDescent="0.25">
      <c r="A50" s="1183"/>
      <c r="B50" s="1184"/>
      <c r="C50" s="1192" t="s">
        <v>1296</v>
      </c>
      <c r="D50" s="1189">
        <f>+D47+D48+D49</f>
        <v>194064637.18472609</v>
      </c>
      <c r="E50" s="1189">
        <f>+E47+E48+E49</f>
        <v>15112393.218291957</v>
      </c>
      <c r="F50" s="1219">
        <f>+F47+F48+F49</f>
        <v>281700.28999999998</v>
      </c>
      <c r="G50" s="1189">
        <f>+G47+G48</f>
        <v>0</v>
      </c>
      <c r="H50" s="1189">
        <f>+H47+H48+H49</f>
        <v>208895330.11301801</v>
      </c>
      <c r="I50" s="1319"/>
      <c r="J50" s="1189">
        <f t="shared" ref="J50:O50" si="6">+J47+J48</f>
        <v>40317629.79055649</v>
      </c>
      <c r="K50" s="1189">
        <f t="shared" si="6"/>
        <v>6928887.8995634671</v>
      </c>
      <c r="L50" s="1189">
        <f t="shared" si="6"/>
        <v>65192.84</v>
      </c>
      <c r="M50" s="1189">
        <f t="shared" si="6"/>
        <v>0</v>
      </c>
      <c r="N50" s="1189">
        <f t="shared" si="6"/>
        <v>0</v>
      </c>
      <c r="O50" s="1190">
        <f t="shared" si="6"/>
        <v>47181324.850119941</v>
      </c>
      <c r="P50" s="1190">
        <f>+P47+P48+P49</f>
        <v>161714005.26289815</v>
      </c>
      <c r="Q50" s="1193"/>
    </row>
    <row r="51" spans="1:17" s="1191" customFormat="1" ht="15" x14ac:dyDescent="0.25">
      <c r="A51" s="1183"/>
      <c r="B51" s="1184"/>
      <c r="C51" s="1185"/>
      <c r="D51" s="1186"/>
      <c r="E51" s="1187"/>
      <c r="F51" s="1218"/>
      <c r="G51" s="1187"/>
      <c r="H51" s="1186"/>
      <c r="I51" s="1319"/>
      <c r="J51" s="1186"/>
      <c r="K51" s="1187"/>
      <c r="L51" s="1187"/>
      <c r="M51" s="1187"/>
      <c r="N51" s="1187"/>
      <c r="O51" s="1186"/>
      <c r="P51" s="1186"/>
      <c r="Q51" s="1166"/>
    </row>
    <row r="52" spans="1:17" s="1191" customFormat="1" ht="15" x14ac:dyDescent="0.25">
      <c r="A52" s="1183"/>
      <c r="B52" s="1184">
        <v>2055</v>
      </c>
      <c r="C52" s="1194" t="s">
        <v>1297</v>
      </c>
      <c r="D52" s="1186">
        <v>4742659.09</v>
      </c>
      <c r="E52" s="1187">
        <v>3381986.58</v>
      </c>
      <c r="F52" s="1218">
        <v>4742659.09</v>
      </c>
      <c r="G52" s="1187"/>
      <c r="H52" s="1186">
        <f>+D52+E52-F52+G52</f>
        <v>3381986.58</v>
      </c>
      <c r="I52" s="1319"/>
      <c r="J52" s="1186">
        <v>0</v>
      </c>
      <c r="K52" s="1187"/>
      <c r="L52" s="1187"/>
      <c r="M52" s="1187"/>
      <c r="N52" s="1187"/>
      <c r="O52" s="1186">
        <v>0</v>
      </c>
      <c r="P52" s="1186">
        <f>H52-O52</f>
        <v>3381986.58</v>
      </c>
      <c r="Q52" s="1166"/>
    </row>
    <row r="53" spans="1:17" s="1191" customFormat="1" ht="15" x14ac:dyDescent="0.25">
      <c r="A53" s="1183"/>
      <c r="B53" s="1184">
        <v>2055</v>
      </c>
      <c r="C53" s="1185" t="s">
        <v>1298</v>
      </c>
      <c r="D53" s="1186">
        <v>455024.53</v>
      </c>
      <c r="E53" s="1187"/>
      <c r="F53" s="1218">
        <v>86750.9</v>
      </c>
      <c r="G53" s="1187"/>
      <c r="H53" s="1186">
        <f>+D53+E53-F53+G53</f>
        <v>368273.63</v>
      </c>
      <c r="I53" s="1319"/>
      <c r="J53" s="1186">
        <v>0</v>
      </c>
      <c r="K53" s="1187"/>
      <c r="L53" s="1187"/>
      <c r="M53" s="1187"/>
      <c r="N53" s="1187"/>
      <c r="O53" s="1186"/>
      <c r="P53" s="1186">
        <f>H53-O53</f>
        <v>368273.63</v>
      </c>
      <c r="Q53" s="1166"/>
    </row>
    <row r="54" spans="1:17" s="1191" customFormat="1" ht="15" x14ac:dyDescent="0.25">
      <c r="A54" s="1183"/>
      <c r="B54" s="1195"/>
      <c r="C54" s="1192" t="s">
        <v>1299</v>
      </c>
      <c r="D54" s="1189">
        <f>+D50+D52+D53</f>
        <v>199262320.80472609</v>
      </c>
      <c r="E54" s="1189">
        <f t="shared" ref="E54:H54" si="7">+E50+E52+E53</f>
        <v>18494379.798291959</v>
      </c>
      <c r="F54" s="1189">
        <f t="shared" si="7"/>
        <v>5111110.28</v>
      </c>
      <c r="G54" s="1189">
        <f t="shared" si="7"/>
        <v>0</v>
      </c>
      <c r="H54" s="1189">
        <f t="shared" si="7"/>
        <v>212645590.32301801</v>
      </c>
      <c r="I54" s="1319"/>
      <c r="J54" s="1189">
        <f>+J50+J52+J53</f>
        <v>40317629.79055649</v>
      </c>
      <c r="K54" s="1189">
        <f t="shared" ref="K54:O54" si="8">+K50+K52+K53</f>
        <v>6928887.8995634671</v>
      </c>
      <c r="L54" s="1189">
        <f t="shared" si="8"/>
        <v>65192.84</v>
      </c>
      <c r="M54" s="1189">
        <f t="shared" si="8"/>
        <v>0</v>
      </c>
      <c r="N54" s="1189">
        <f t="shared" si="8"/>
        <v>0</v>
      </c>
      <c r="O54" s="1189">
        <f t="shared" si="8"/>
        <v>47181324.850119941</v>
      </c>
      <c r="P54" s="1189">
        <f>+P50+P52+P53</f>
        <v>165464265.47289816</v>
      </c>
      <c r="Q54" s="1166"/>
    </row>
    <row r="55" spans="1:17" s="1191" customFormat="1" ht="15" x14ac:dyDescent="0.25">
      <c r="A55" s="1177"/>
      <c r="B55" s="1178"/>
      <c r="C55" s="1170"/>
      <c r="D55" s="1196"/>
      <c r="E55" s="1196"/>
      <c r="F55" s="1196"/>
      <c r="G55" s="1196"/>
      <c r="H55" s="1196"/>
      <c r="I55" s="1170"/>
      <c r="J55" s="1170"/>
      <c r="K55" s="1170"/>
      <c r="L55" s="1170"/>
      <c r="M55" s="1170"/>
      <c r="N55" s="1170"/>
      <c r="O55" s="1170"/>
      <c r="P55" s="1170"/>
      <c r="Q55" s="1166"/>
    </row>
    <row r="56" spans="1:17" s="1191" customFormat="1" ht="15" x14ac:dyDescent="0.25">
      <c r="A56" s="1178"/>
      <c r="B56" s="1178"/>
      <c r="C56" s="1170"/>
      <c r="D56" s="1197">
        <v>19368887.969999995</v>
      </c>
      <c r="E56" s="1170"/>
      <c r="F56" s="1170">
        <f>+E54-F54+E62</f>
        <v>13489714.558291957</v>
      </c>
      <c r="G56" s="1170"/>
      <c r="H56" s="1170"/>
      <c r="I56" s="1317" t="s">
        <v>1300</v>
      </c>
      <c r="J56" s="1317"/>
      <c r="K56" s="1317"/>
      <c r="L56" s="1170"/>
      <c r="M56" s="1170"/>
      <c r="N56" s="1170"/>
      <c r="O56" s="1170"/>
      <c r="P56" s="1170"/>
      <c r="Q56" s="1166"/>
    </row>
    <row r="57" spans="1:17" s="1191" customFormat="1" ht="15" x14ac:dyDescent="0.25">
      <c r="A57" s="1178"/>
      <c r="B57" s="1178"/>
      <c r="C57" s="1196"/>
      <c r="D57" s="1170">
        <f>D56-H14</f>
        <v>1776020.629999999</v>
      </c>
      <c r="E57" s="1170"/>
      <c r="F57" s="1170"/>
      <c r="G57" s="1170"/>
      <c r="H57" s="1170"/>
      <c r="I57" s="1317" t="s">
        <v>83</v>
      </c>
      <c r="J57" s="1317"/>
      <c r="K57" s="1198">
        <f>+K32</f>
        <v>454406.7720833334</v>
      </c>
      <c r="L57" s="1170"/>
      <c r="M57" s="1170"/>
      <c r="N57" s="1196" t="s">
        <v>1301</v>
      </c>
      <c r="O57" s="1178"/>
      <c r="P57" s="1196">
        <v>165464317.13000005</v>
      </c>
      <c r="Q57" s="1166"/>
    </row>
    <row r="58" spans="1:17" s="1191" customFormat="1" ht="15.75" thickBot="1" x14ac:dyDescent="0.3">
      <c r="A58" s="1178"/>
      <c r="B58" s="1178"/>
      <c r="C58" s="1178"/>
      <c r="D58" s="1170"/>
      <c r="E58" s="1170"/>
      <c r="F58" s="1170"/>
      <c r="G58" s="1170"/>
      <c r="H58" s="1170"/>
      <c r="I58" s="1317" t="s">
        <v>1302</v>
      </c>
      <c r="J58" s="1317"/>
      <c r="K58" s="1198">
        <f>+K34</f>
        <v>68952.119007936504</v>
      </c>
      <c r="L58" s="1170"/>
      <c r="M58" s="1170" t="s">
        <v>609</v>
      </c>
      <c r="N58" s="1196"/>
      <c r="O58" s="1196"/>
      <c r="P58" s="1199">
        <f>+P54-P57</f>
        <v>-51.657101899385452</v>
      </c>
      <c r="Q58" s="1166"/>
    </row>
    <row r="59" spans="1:17" s="1191" customFormat="1" ht="16.5" thickTop="1" thickBot="1" x14ac:dyDescent="0.3">
      <c r="A59" s="1178"/>
      <c r="B59" s="1178"/>
      <c r="C59" s="1196"/>
      <c r="D59" s="1170"/>
      <c r="E59" s="1170"/>
      <c r="F59" s="1170"/>
      <c r="G59" s="1170"/>
      <c r="H59" s="1170"/>
      <c r="I59" s="1317" t="s">
        <v>85</v>
      </c>
      <c r="J59" s="1317"/>
      <c r="K59" s="1200">
        <f>K54-K57-K58</f>
        <v>6405529.0084721968</v>
      </c>
      <c r="L59" s="1170"/>
      <c r="M59" s="1170"/>
      <c r="N59" s="1196"/>
      <c r="O59" s="1196"/>
      <c r="P59" s="1196"/>
      <c r="Q59" s="1166"/>
    </row>
    <row r="60" spans="1:17" s="1191" customFormat="1" ht="15.75" thickTop="1" x14ac:dyDescent="0.25">
      <c r="A60" s="1201" t="s">
        <v>511</v>
      </c>
      <c r="B60" s="1202"/>
      <c r="C60" s="1202"/>
      <c r="D60" s="1196"/>
      <c r="E60" s="1170"/>
      <c r="F60" s="1196"/>
      <c r="G60" s="1196"/>
      <c r="H60" s="1196"/>
      <c r="I60" s="1170"/>
      <c r="J60" s="1170"/>
      <c r="K60" s="1203"/>
      <c r="L60" s="1170"/>
      <c r="M60" s="1170"/>
      <c r="N60" s="1196"/>
      <c r="O60" s="1196"/>
      <c r="P60" s="1196"/>
      <c r="Q60" s="1166"/>
    </row>
    <row r="61" spans="1:17" s="1191" customFormat="1" ht="15" x14ac:dyDescent="0.25">
      <c r="A61" s="1178"/>
      <c r="B61" s="1178"/>
      <c r="C61" s="1170"/>
      <c r="D61" s="1196"/>
      <c r="E61" s="1196"/>
      <c r="F61" s="1196"/>
      <c r="G61" s="1196"/>
      <c r="H61" s="1170"/>
      <c r="I61" s="1170"/>
      <c r="J61" s="1170"/>
      <c r="K61" s="1170"/>
      <c r="L61" s="1170"/>
      <c r="M61" s="1170"/>
      <c r="N61" s="1170"/>
      <c r="O61" s="1170"/>
      <c r="P61" s="1170"/>
      <c r="Q61" s="1166"/>
    </row>
    <row r="62" spans="1:17" s="1191" customFormat="1" ht="15" x14ac:dyDescent="0.25">
      <c r="A62" s="1178"/>
      <c r="B62" s="1184">
        <v>1611</v>
      </c>
      <c r="C62" s="1185" t="s">
        <v>1046</v>
      </c>
      <c r="D62" s="1186">
        <v>1293377.8471074381</v>
      </c>
      <c r="E62" s="1187">
        <v>106445.04</v>
      </c>
      <c r="F62" s="1187"/>
      <c r="G62" s="1187"/>
      <c r="H62" s="1204">
        <f t="shared" ref="H62" si="9">D62+E62-F62</f>
        <v>1399822.8871074382</v>
      </c>
      <c r="I62" s="1186"/>
      <c r="J62" s="1186">
        <v>652297.05726446316</v>
      </c>
      <c r="K62" s="1187">
        <v>227167.10571074378</v>
      </c>
      <c r="L62" s="1187"/>
      <c r="M62" s="1187"/>
      <c r="N62" s="1186"/>
      <c r="O62" s="1186">
        <f>J62+K62-L62+N62+M62</f>
        <v>879464.16297520697</v>
      </c>
      <c r="P62" s="1186">
        <f>H62-O62</f>
        <v>520358.7241322312</v>
      </c>
      <c r="Q62" s="1166"/>
    </row>
    <row r="63" spans="1:17" s="1191" customFormat="1" ht="15" x14ac:dyDescent="0.25">
      <c r="A63" s="1177"/>
      <c r="B63" s="1178"/>
      <c r="C63" s="1167"/>
      <c r="D63" s="1168"/>
      <c r="E63" s="1168"/>
      <c r="F63" s="1168"/>
      <c r="G63" s="1168"/>
      <c r="H63" s="1196"/>
      <c r="I63" s="1170"/>
      <c r="J63" s="1170"/>
      <c r="K63" s="1170"/>
      <c r="L63" s="1170"/>
      <c r="M63" s="1170"/>
      <c r="N63" s="1170"/>
      <c r="O63" s="1167"/>
      <c r="P63" s="1167"/>
      <c r="Q63" s="1166"/>
    </row>
    <row r="64" spans="1:17" ht="15" hidden="1" x14ac:dyDescent="0.25">
      <c r="E64" s="1205" t="s">
        <v>1303</v>
      </c>
      <c r="F64" s="1206"/>
      <c r="G64" s="1207"/>
      <c r="H64" s="1208"/>
      <c r="J64" s="1167"/>
      <c r="L64" s="1205" t="s">
        <v>1304</v>
      </c>
      <c r="M64" s="1206"/>
      <c r="N64" s="1207"/>
      <c r="O64" s="1208"/>
    </row>
    <row r="65" spans="5:15" hidden="1" x14ac:dyDescent="0.2">
      <c r="H65" s="1170">
        <f>+H54</f>
        <v>212645590.32301801</v>
      </c>
      <c r="O65" s="1170">
        <f>+O54</f>
        <v>47181324.850119941</v>
      </c>
    </row>
    <row r="66" spans="5:15" hidden="1" x14ac:dyDescent="0.2">
      <c r="E66" s="1209" t="s">
        <v>1305</v>
      </c>
      <c r="H66" s="1170">
        <f>+H62</f>
        <v>1399822.8871074382</v>
      </c>
      <c r="L66" s="1170" t="s">
        <v>1305</v>
      </c>
      <c r="O66" s="1170">
        <f>+O62</f>
        <v>879464.16297520697</v>
      </c>
    </row>
    <row r="67" spans="5:15" hidden="1" x14ac:dyDescent="0.2">
      <c r="E67" s="1209" t="s">
        <v>1306</v>
      </c>
      <c r="H67" s="1170">
        <v>-600654</v>
      </c>
      <c r="L67" s="1170" t="s">
        <v>1306</v>
      </c>
      <c r="O67" s="1170">
        <f>-138863-(40043*3)</f>
        <v>-258992</v>
      </c>
    </row>
    <row r="68" spans="5:15" hidden="1" x14ac:dyDescent="0.2">
      <c r="E68" s="1209" t="s">
        <v>1307</v>
      </c>
      <c r="H68" s="1210">
        <f>SUM(H65:H67)</f>
        <v>213444759.21012545</v>
      </c>
      <c r="L68" s="1209" t="s">
        <v>1307</v>
      </c>
      <c r="O68" s="1210">
        <f>SUM(O65:O67)</f>
        <v>47801797.013095148</v>
      </c>
    </row>
    <row r="69" spans="5:15" hidden="1" x14ac:dyDescent="0.2">
      <c r="E69" s="1209" t="s">
        <v>1308</v>
      </c>
      <c r="H69" s="1170">
        <v>-25336042.049157254</v>
      </c>
      <c r="J69" s="1170" t="s">
        <v>1309</v>
      </c>
      <c r="L69" s="1209" t="s">
        <v>1310</v>
      </c>
      <c r="O69" s="1170">
        <v>-2644677.2484766017</v>
      </c>
    </row>
    <row r="70" spans="5:15" ht="13.5" hidden="1" thickBot="1" x14ac:dyDescent="0.25">
      <c r="E70" s="1170" t="s">
        <v>1311</v>
      </c>
      <c r="H70" s="1211">
        <f>SUM(H68:I69)</f>
        <v>188108717.16096818</v>
      </c>
      <c r="L70" s="1170" t="s">
        <v>1312</v>
      </c>
      <c r="O70" s="1211">
        <f>SUM(O68:O69)</f>
        <v>45157119.764618546</v>
      </c>
    </row>
    <row r="71" spans="5:15" hidden="1" x14ac:dyDescent="0.2"/>
    <row r="72" spans="5:15" hidden="1" x14ac:dyDescent="0.2">
      <c r="E72" s="1205" t="s">
        <v>1313</v>
      </c>
      <c r="F72" s="1179"/>
    </row>
    <row r="73" spans="5:15" hidden="1" x14ac:dyDescent="0.2"/>
    <row r="74" spans="5:15" hidden="1" x14ac:dyDescent="0.2">
      <c r="E74" s="1170" t="s">
        <v>1314</v>
      </c>
      <c r="H74" s="1170">
        <f>+E54</f>
        <v>18494379.798291959</v>
      </c>
    </row>
    <row r="75" spans="5:15" hidden="1" x14ac:dyDescent="0.2">
      <c r="E75" s="1170" t="s">
        <v>1315</v>
      </c>
      <c r="H75" s="1170">
        <f>-F52</f>
        <v>-4742659.09</v>
      </c>
    </row>
    <row r="76" spans="5:15" hidden="1" x14ac:dyDescent="0.2">
      <c r="E76" s="1170" t="s">
        <v>1316</v>
      </c>
      <c r="H76" s="1170">
        <f>+E62</f>
        <v>106445.04</v>
      </c>
    </row>
    <row r="77" spans="5:15" hidden="1" x14ac:dyDescent="0.2">
      <c r="E77" s="1170" t="s">
        <v>1317</v>
      </c>
      <c r="H77" s="1210">
        <f>SUM(H74:H76)</f>
        <v>13858165.748291958</v>
      </c>
    </row>
    <row r="78" spans="5:15" hidden="1" x14ac:dyDescent="0.2">
      <c r="E78" s="1170" t="s">
        <v>1318</v>
      </c>
      <c r="H78" s="1170">
        <v>-3147999.9984541219</v>
      </c>
    </row>
    <row r="79" spans="5:15" ht="13.5" hidden="1" thickBot="1" x14ac:dyDescent="0.25">
      <c r="E79" s="1170" t="s">
        <v>1319</v>
      </c>
      <c r="H79" s="1211">
        <f>+H77+H78</f>
        <v>10710165.749837836</v>
      </c>
      <c r="J79" s="1170">
        <f>+H79</f>
        <v>10710165.749837836</v>
      </c>
    </row>
    <row r="80" spans="5:15" hidden="1" x14ac:dyDescent="0.2">
      <c r="J80" s="1170">
        <v>-10072686</v>
      </c>
    </row>
    <row r="81" spans="2:18" hidden="1" x14ac:dyDescent="0.2">
      <c r="H81" s="1170">
        <f>+H79/1000</f>
        <v>10710.165749837835</v>
      </c>
      <c r="J81" s="1170">
        <f>+J79+J80</f>
        <v>637479.74983783625</v>
      </c>
    </row>
    <row r="82" spans="2:18" hidden="1" x14ac:dyDescent="0.2">
      <c r="H82" s="1170">
        <f>-E49/1000</f>
        <v>-115.7582882919576</v>
      </c>
    </row>
    <row r="83" spans="2:18" hidden="1" x14ac:dyDescent="0.2">
      <c r="H83" s="1210">
        <f>SUM(H81:H82)</f>
        <v>10594.407461545878</v>
      </c>
    </row>
    <row r="84" spans="2:18" hidden="1" x14ac:dyDescent="0.2">
      <c r="F84" s="1170" t="s">
        <v>1320</v>
      </c>
      <c r="H84" s="1170">
        <v>10034</v>
      </c>
    </row>
    <row r="85" spans="2:18" ht="13.5" hidden="1" thickBot="1" x14ac:dyDescent="0.25">
      <c r="H85" s="1211">
        <f>+H83-H84</f>
        <v>560.4074615458776</v>
      </c>
    </row>
    <row r="86" spans="2:18" hidden="1" x14ac:dyDescent="0.2"/>
    <row r="87" spans="2:18" hidden="1" x14ac:dyDescent="0.2"/>
    <row r="88" spans="2:18" x14ac:dyDescent="0.2">
      <c r="E88" s="1170">
        <f>+E50+E62</f>
        <v>15218838.258291956</v>
      </c>
      <c r="J88" s="1170" t="s">
        <v>1321</v>
      </c>
      <c r="K88" s="1170">
        <f>+K59+K62</f>
        <v>6632696.1141829407</v>
      </c>
    </row>
    <row r="89" spans="2:18" x14ac:dyDescent="0.2">
      <c r="J89" s="1170" t="s">
        <v>1322</v>
      </c>
      <c r="K89" s="1170">
        <v>6632696.1000000006</v>
      </c>
      <c r="P89" s="1170">
        <f>+P54+P62</f>
        <v>165984624.1970304</v>
      </c>
    </row>
    <row r="90" spans="2:18" x14ac:dyDescent="0.2">
      <c r="D90" s="1170">
        <f>D54+D62</f>
        <v>200555698.65183353</v>
      </c>
      <c r="E90" s="1170">
        <f>E54+E62</f>
        <v>18600824.838291958</v>
      </c>
      <c r="F90" s="1170">
        <f>F54+F62</f>
        <v>5111110.28</v>
      </c>
      <c r="G90" s="1170">
        <f>G54+G62</f>
        <v>0</v>
      </c>
      <c r="H90" s="1170">
        <f>H54+H62</f>
        <v>214045413.21012545</v>
      </c>
    </row>
    <row r="91" spans="2:18" ht="13.5" thickBot="1" x14ac:dyDescent="0.25">
      <c r="D91" s="1170">
        <v>25037894.99000001</v>
      </c>
      <c r="J91" s="1170" t="s">
        <v>1323</v>
      </c>
      <c r="K91" s="1211">
        <f>+K88-K89</f>
        <v>1.4182940125465393E-2</v>
      </c>
    </row>
    <row r="92" spans="2:18" ht="13.5" thickTop="1" x14ac:dyDescent="0.2"/>
    <row r="96" spans="2:18" x14ac:dyDescent="0.2">
      <c r="B96" s="1184">
        <v>2440</v>
      </c>
      <c r="C96" s="1170" t="s">
        <v>1324</v>
      </c>
      <c r="D96" s="1170">
        <v>-1366492.8900000001</v>
      </c>
      <c r="E96" s="1170">
        <f>H96-D96</f>
        <v>-88225.179999999935</v>
      </c>
      <c r="H96" s="1186">
        <v>-1454718.07</v>
      </c>
      <c r="J96" s="1170">
        <v>-105955.46756779787</v>
      </c>
      <c r="K96" s="1170">
        <f>O96-J96</f>
        <v>-29050.873846817849</v>
      </c>
      <c r="O96" s="1186">
        <v>-135006.34141461572</v>
      </c>
      <c r="Q96" s="1170"/>
      <c r="R96" s="1212"/>
    </row>
    <row r="97" spans="2:18" x14ac:dyDescent="0.2">
      <c r="B97" s="1184">
        <v>2440</v>
      </c>
      <c r="C97" s="1170" t="s">
        <v>1325</v>
      </c>
      <c r="D97" s="1170">
        <v>-609078.30999999994</v>
      </c>
      <c r="E97" s="1170">
        <f t="shared" ref="E97:E108" si="10">H97-D97</f>
        <v>-49452.75</v>
      </c>
      <c r="H97" s="1186">
        <v>-658531.05999999994</v>
      </c>
      <c r="J97" s="1170">
        <v>-51613.464284468144</v>
      </c>
      <c r="K97" s="1170">
        <f t="shared" ref="K97:K108" si="11">O97-J97</f>
        <v>-11888.301795881365</v>
      </c>
      <c r="O97" s="1186">
        <v>-63501.766080349509</v>
      </c>
      <c r="Q97" s="1170"/>
      <c r="R97" s="1212"/>
    </row>
    <row r="98" spans="2:18" x14ac:dyDescent="0.2">
      <c r="B98" s="1184">
        <v>2440</v>
      </c>
      <c r="C98" s="1170" t="s">
        <v>1326</v>
      </c>
      <c r="D98" s="1170">
        <v>-10952261.48</v>
      </c>
      <c r="E98" s="1170">
        <f t="shared" si="10"/>
        <v>-598220.58999999985</v>
      </c>
      <c r="H98" s="1186">
        <v>-11550482.07</v>
      </c>
      <c r="J98" s="1170">
        <v>-1021116.4872521575</v>
      </c>
      <c r="K98" s="1170">
        <f t="shared" si="11"/>
        <v>-266043.53874099266</v>
      </c>
      <c r="O98" s="1186">
        <v>-1287160.0259931502</v>
      </c>
      <c r="Q98" s="1170"/>
      <c r="R98" s="1212"/>
    </row>
    <row r="99" spans="2:18" x14ac:dyDescent="0.2">
      <c r="B99" s="1184">
        <v>2440</v>
      </c>
      <c r="C99" s="1170" t="s">
        <v>1327</v>
      </c>
      <c r="D99" s="1170">
        <v>-8416243.1400000006</v>
      </c>
      <c r="E99" s="1170">
        <f t="shared" si="10"/>
        <v>-381768.3900000006</v>
      </c>
      <c r="H99" s="1186">
        <v>-8798011.5300000012</v>
      </c>
      <c r="J99" s="1170">
        <v>-851296.5476863262</v>
      </c>
      <c r="K99" s="1170">
        <f t="shared" si="11"/>
        <v>-241904.87448026647</v>
      </c>
      <c r="O99" s="1186">
        <v>-1093201.4221665927</v>
      </c>
      <c r="Q99" s="1170"/>
      <c r="R99" s="1212"/>
    </row>
    <row r="100" spans="2:18" x14ac:dyDescent="0.2">
      <c r="B100" s="1184">
        <v>2440</v>
      </c>
      <c r="C100" s="1170" t="s">
        <v>1328</v>
      </c>
      <c r="D100" s="1170">
        <v>-129211.57000000002</v>
      </c>
      <c r="E100" s="1170">
        <f t="shared" si="10"/>
        <v>-1922.2100000000064</v>
      </c>
      <c r="H100" s="1186">
        <v>-131133.78000000003</v>
      </c>
      <c r="J100" s="1170">
        <v>-15041.746499999999</v>
      </c>
      <c r="K100" s="1170">
        <f t="shared" si="11"/>
        <v>-3278.3445000000011</v>
      </c>
      <c r="O100" s="1186">
        <v>-18320.091</v>
      </c>
      <c r="Q100" s="1170"/>
      <c r="R100" s="1212"/>
    </row>
    <row r="101" spans="2:18" x14ac:dyDescent="0.2">
      <c r="B101" s="1184">
        <v>2440</v>
      </c>
      <c r="C101" s="1170" t="s">
        <v>1329</v>
      </c>
      <c r="D101" s="1170">
        <v>-784713.8</v>
      </c>
      <c r="E101" s="1170">
        <f t="shared" si="10"/>
        <v>23860.849999999977</v>
      </c>
      <c r="H101" s="1186">
        <v>-760852.95000000007</v>
      </c>
      <c r="J101" s="1170">
        <v>-73887.493128276386</v>
      </c>
      <c r="K101" s="1170">
        <f t="shared" si="11"/>
        <v>-18646.420326508873</v>
      </c>
      <c r="O101" s="1186">
        <v>-92533.913454785259</v>
      </c>
      <c r="Q101" s="1170"/>
      <c r="R101" s="1212"/>
    </row>
    <row r="102" spans="2:18" x14ac:dyDescent="0.2">
      <c r="B102" s="1184">
        <v>2440</v>
      </c>
      <c r="C102" s="1170" t="s">
        <v>1330</v>
      </c>
      <c r="D102" s="1170">
        <v>0</v>
      </c>
      <c r="E102" s="1170">
        <f t="shared" si="10"/>
        <v>-3777.87</v>
      </c>
      <c r="H102" s="1186">
        <v>-3777.87</v>
      </c>
      <c r="J102" s="1170">
        <v>0</v>
      </c>
      <c r="K102" s="1170">
        <f t="shared" si="11"/>
        <v>0</v>
      </c>
      <c r="O102" s="1186">
        <v>0</v>
      </c>
      <c r="Q102" s="1170"/>
      <c r="R102" s="1212"/>
    </row>
    <row r="103" spans="2:18" x14ac:dyDescent="0.2">
      <c r="B103" s="1184">
        <v>2440</v>
      </c>
      <c r="C103" s="1170" t="s">
        <v>1331</v>
      </c>
      <c r="D103" s="1170">
        <v>-1000457.1799999999</v>
      </c>
      <c r="E103" s="1170">
        <f t="shared" si="10"/>
        <v>-102557.17999999993</v>
      </c>
      <c r="H103" s="1186">
        <v>-1103014.3599999999</v>
      </c>
      <c r="J103" s="1170">
        <v>-146954.95166666666</v>
      </c>
      <c r="K103" s="1170">
        <f t="shared" si="11"/>
        <v>-36767.145333333348</v>
      </c>
      <c r="O103" s="1186">
        <v>-183722.09700000001</v>
      </c>
      <c r="Q103" s="1170"/>
      <c r="R103" s="1212"/>
    </row>
    <row r="104" spans="2:18" x14ac:dyDescent="0.2">
      <c r="B104" s="1184">
        <v>2440</v>
      </c>
      <c r="C104" s="1170" t="s">
        <v>1332</v>
      </c>
      <c r="D104" s="1170">
        <v>-69746.959999999992</v>
      </c>
      <c r="E104" s="1170">
        <f t="shared" si="10"/>
        <v>-16777.89</v>
      </c>
      <c r="H104" s="1186">
        <v>-86524.849999999991</v>
      </c>
      <c r="J104" s="1170">
        <v>-8680.5535</v>
      </c>
      <c r="K104" s="1170">
        <f t="shared" si="11"/>
        <v>-4076.1978333333336</v>
      </c>
      <c r="O104" s="1186">
        <v>-12756.751333333334</v>
      </c>
      <c r="Q104" s="1170"/>
      <c r="R104" s="1212"/>
    </row>
    <row r="105" spans="2:18" x14ac:dyDescent="0.2">
      <c r="B105" s="1184">
        <v>2440</v>
      </c>
      <c r="C105" s="1170" t="s">
        <v>1245</v>
      </c>
      <c r="D105" s="1170">
        <v>-104708.84</v>
      </c>
      <c r="E105" s="1170">
        <f t="shared" si="10"/>
        <v>0</v>
      </c>
      <c r="H105" s="1186">
        <v>-104708.84</v>
      </c>
      <c r="J105" s="1170">
        <v>-23021.024541667859</v>
      </c>
      <c r="K105" s="1170">
        <f t="shared" si="11"/>
        <v>-11251.312270833929</v>
      </c>
      <c r="O105" s="1186">
        <v>-34272.336812501788</v>
      </c>
      <c r="Q105" s="1170"/>
      <c r="R105" s="1212"/>
    </row>
    <row r="106" spans="2:18" x14ac:dyDescent="0.2">
      <c r="B106" s="1184">
        <v>2440</v>
      </c>
      <c r="C106" s="1170" t="s">
        <v>1333</v>
      </c>
      <c r="D106" s="1170">
        <v>-1604980.82</v>
      </c>
      <c r="E106" s="1170">
        <f t="shared" si="10"/>
        <v>0</v>
      </c>
      <c r="H106" s="1186">
        <v>-1604980.82</v>
      </c>
      <c r="J106" s="1170">
        <v>-268449.13568110764</v>
      </c>
      <c r="K106" s="1170">
        <f t="shared" si="11"/>
        <v>-37918.144298107713</v>
      </c>
      <c r="O106" s="1186">
        <v>-306367.27997921535</v>
      </c>
      <c r="Q106" s="1170"/>
      <c r="R106" s="1212"/>
    </row>
    <row r="107" spans="2:18" x14ac:dyDescent="0.2">
      <c r="B107" s="1184">
        <v>2440</v>
      </c>
      <c r="C107" s="1170" t="s">
        <v>1271</v>
      </c>
      <c r="D107" s="1170">
        <v>0</v>
      </c>
      <c r="E107" s="1170">
        <f t="shared" si="10"/>
        <v>-19991.989999999998</v>
      </c>
      <c r="H107" s="1186">
        <v>-19991.989999999998</v>
      </c>
      <c r="J107" s="1170">
        <v>0</v>
      </c>
      <c r="K107" s="1170">
        <f t="shared" si="11"/>
        <v>0</v>
      </c>
      <c r="O107" s="1186">
        <v>0</v>
      </c>
      <c r="Q107" s="1170"/>
      <c r="R107" s="1212"/>
    </row>
    <row r="108" spans="2:18" x14ac:dyDescent="0.2">
      <c r="B108" s="1184">
        <v>2440</v>
      </c>
      <c r="C108" s="1170" t="s">
        <v>1272</v>
      </c>
      <c r="D108" s="1170">
        <v>0</v>
      </c>
      <c r="E108" s="1170">
        <f t="shared" si="10"/>
        <v>-66828</v>
      </c>
      <c r="H108" s="1186">
        <v>-66828</v>
      </c>
      <c r="J108" s="1170">
        <v>0</v>
      </c>
      <c r="K108" s="1170">
        <f t="shared" si="11"/>
        <v>-3467.3231657893516</v>
      </c>
      <c r="O108" s="1186">
        <v>-3467.3231657893516</v>
      </c>
      <c r="Q108" s="1170"/>
      <c r="R108" s="1212"/>
    </row>
    <row r="109" spans="2:18" x14ac:dyDescent="0.2">
      <c r="D109" s="1170">
        <f>SUM(D96:D108)</f>
        <v>-25037894.990000002</v>
      </c>
      <c r="E109" s="1170">
        <f>SUM(E96:E108)</f>
        <v>-1305661.2000000004</v>
      </c>
      <c r="H109" s="1170">
        <f>SUM(H96:H108)</f>
        <v>-26343556.190000001</v>
      </c>
      <c r="J109" s="1170">
        <f>SUM(J96:J108)</f>
        <v>-2566016.8718084679</v>
      </c>
      <c r="K109" s="1170">
        <f>SUM(K96:K108)</f>
        <v>-664292.47659186495</v>
      </c>
      <c r="O109" s="1170">
        <f>SUM(O96:O108)</f>
        <v>-3230309.3484003339</v>
      </c>
    </row>
    <row r="110" spans="2:18" x14ac:dyDescent="0.2">
      <c r="D110" s="1170">
        <v>-25037894.990000002</v>
      </c>
      <c r="J110" s="1170">
        <v>-2566016.8718084679</v>
      </c>
    </row>
    <row r="113" spans="1:16" s="1170" customFormat="1" ht="13.5" thickBot="1" x14ac:dyDescent="0.25">
      <c r="A113" s="1177"/>
      <c r="B113" s="1213"/>
      <c r="C113" s="1214" t="s">
        <v>900</v>
      </c>
      <c r="D113" s="1214">
        <f>D109+D62+D54</f>
        <v>175517803.66183352</v>
      </c>
      <c r="E113" s="1214">
        <f>E109+E62+E54</f>
        <v>17295163.638291959</v>
      </c>
      <c r="F113" s="1214">
        <f t="shared" ref="F113:G113" si="12">F109+F62+F54</f>
        <v>5111110.28</v>
      </c>
      <c r="G113" s="1214">
        <f t="shared" si="12"/>
        <v>0</v>
      </c>
      <c r="H113" s="1214">
        <f>H109+H62+H54</f>
        <v>187701857.02012545</v>
      </c>
      <c r="I113" s="1214"/>
      <c r="J113" s="1214">
        <f>J109+J62+J54</f>
        <v>38403909.976012483</v>
      </c>
      <c r="K113" s="1214">
        <f>K109+K62+K54</f>
        <v>6491762.5286823455</v>
      </c>
      <c r="L113" s="1214">
        <f t="shared" ref="L113:N113" si="13">L109+L62+L54</f>
        <v>65192.84</v>
      </c>
      <c r="M113" s="1214">
        <f t="shared" si="13"/>
        <v>0</v>
      </c>
      <c r="N113" s="1214">
        <f t="shared" si="13"/>
        <v>0</v>
      </c>
      <c r="O113" s="1214">
        <f>O109+O62+O54</f>
        <v>44830479.664694816</v>
      </c>
      <c r="P113" s="1214"/>
    </row>
    <row r="114" spans="1:16" ht="13.5" thickTop="1" x14ac:dyDescent="0.2">
      <c r="D114" s="1170">
        <v>0</v>
      </c>
      <c r="E114" s="1170">
        <v>0</v>
      </c>
      <c r="F114" s="1170">
        <v>0</v>
      </c>
      <c r="H114" s="1170">
        <v>0</v>
      </c>
      <c r="J114" s="1170">
        <v>0</v>
      </c>
      <c r="K114" s="1170">
        <v>0</v>
      </c>
      <c r="L114" s="1170">
        <v>0</v>
      </c>
    </row>
    <row r="115" spans="1:16" x14ac:dyDescent="0.2">
      <c r="C115" s="1098" t="s">
        <v>1334</v>
      </c>
      <c r="D115" s="1098">
        <f>+'GRZ-2016'!H107</f>
        <v>175517803.66183352</v>
      </c>
      <c r="J115" s="1170">
        <f>+'GRZ-2016'!O107</f>
        <v>38403909.976012483</v>
      </c>
    </row>
    <row r="116" spans="1:16" x14ac:dyDescent="0.2">
      <c r="C116" s="1098"/>
      <c r="D116" s="1098">
        <f>D113-D115</f>
        <v>0</v>
      </c>
      <c r="J116" s="1170">
        <f>J114/2</f>
        <v>0</v>
      </c>
    </row>
  </sheetData>
  <autoFilter ref="A9:Q50" xr:uid="{3390A77F-F89D-4BD1-98E9-F9D853152EE0}"/>
  <mergeCells count="26">
    <mergeCell ref="I57:J57"/>
    <mergeCell ref="I58:J58"/>
    <mergeCell ref="I59:J59"/>
    <mergeCell ref="J8:J9"/>
    <mergeCell ref="K8:K9"/>
    <mergeCell ref="L8:L9"/>
    <mergeCell ref="O8:O9"/>
    <mergeCell ref="P8:P9"/>
    <mergeCell ref="I56:K56"/>
    <mergeCell ref="D7:H7"/>
    <mergeCell ref="J7:O7"/>
    <mergeCell ref="F8:F9"/>
    <mergeCell ref="H8:H9"/>
    <mergeCell ref="I8:I54"/>
    <mergeCell ref="A8:A9"/>
    <mergeCell ref="B8:B9"/>
    <mergeCell ref="C8:C9"/>
    <mergeCell ref="D8:D9"/>
    <mergeCell ref="E8:E9"/>
    <mergeCell ref="D6:H6"/>
    <mergeCell ref="J6:O6"/>
    <mergeCell ref="A1:P1"/>
    <mergeCell ref="A2:P2"/>
    <mergeCell ref="A3:C3"/>
    <mergeCell ref="A4:C4"/>
    <mergeCell ref="A5:C5"/>
  </mergeCells>
  <conditionalFormatting sqref="B10:B46">
    <cfRule type="duplicateValues" dxfId="0" priority="1"/>
  </conditionalFormatting>
  <pageMargins left="0.74803149606299202" right="0.74803149606299202" top="0.98425196850393704" bottom="0.98425196850393704" header="0.511811023622047" footer="0.511811023622047"/>
  <pageSetup paperSize="3" scale="75" orientation="landscape" r:id="rId1"/>
  <headerFooter alignWithMargins="0">
    <oddFooter>&amp;Z&amp;F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4B9B-353E-45AC-AEE9-C1E79A239CC1}">
  <dimension ref="A1:Q108"/>
  <sheetViews>
    <sheetView zoomScale="80" zoomScaleNormal="80" workbookViewId="0">
      <selection activeCell="G59" sqref="G59"/>
    </sheetView>
  </sheetViews>
  <sheetFormatPr defaultColWidth="9.140625" defaultRowHeight="12.75" x14ac:dyDescent="0.2"/>
  <cols>
    <col min="1" max="1" width="7.140625" style="1177" customWidth="1"/>
    <col min="2" max="2" width="7.42578125" style="1178" customWidth="1"/>
    <col min="3" max="3" width="50.42578125" style="1170" customWidth="1"/>
    <col min="4" max="4" width="15.5703125" style="1170" customWidth="1"/>
    <col min="5" max="5" width="14.85546875" style="1170" customWidth="1"/>
    <col min="6" max="6" width="15.85546875" style="1170" customWidth="1"/>
    <col min="7" max="7" width="12.85546875" style="1170" customWidth="1"/>
    <col min="8" max="8" width="15.5703125" style="1170" customWidth="1"/>
    <col min="9" max="9" width="0.85546875" style="1170" customWidth="1"/>
    <col min="10" max="10" width="19.85546875" style="1170" customWidth="1"/>
    <col min="11" max="14" width="12.5703125" style="1170" customWidth="1"/>
    <col min="15" max="15" width="14" style="1170" customWidth="1"/>
    <col min="16" max="16" width="17.5703125" style="1170" customWidth="1"/>
    <col min="17" max="17" width="13.42578125" style="1166" customWidth="1"/>
    <col min="18" max="18" width="10.5703125" style="1166" customWidth="1"/>
    <col min="19" max="16384" width="9.140625" style="1166"/>
  </cols>
  <sheetData>
    <row r="1" spans="1:16" x14ac:dyDescent="0.2">
      <c r="A1" s="1311" t="s">
        <v>1282</v>
      </c>
      <c r="B1" s="1311"/>
      <c r="C1" s="1311"/>
      <c r="D1" s="1311"/>
      <c r="E1" s="1311"/>
      <c r="F1" s="1311"/>
      <c r="G1" s="1311"/>
      <c r="H1" s="1311"/>
      <c r="I1" s="1311"/>
      <c r="J1" s="1311"/>
      <c r="K1" s="1311"/>
      <c r="L1" s="1311"/>
      <c r="M1" s="1311"/>
      <c r="N1" s="1311"/>
      <c r="O1" s="1311"/>
      <c r="P1" s="1311"/>
    </row>
    <row r="2" spans="1:16" x14ac:dyDescent="0.2">
      <c r="A2" s="1311" t="s">
        <v>1283</v>
      </c>
      <c r="B2" s="1311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  <c r="N2" s="1311"/>
      <c r="O2" s="1311"/>
      <c r="P2" s="1311"/>
    </row>
    <row r="3" spans="1:16" ht="15.75" x14ac:dyDescent="0.25">
      <c r="A3" s="1312"/>
      <c r="B3" s="1312"/>
      <c r="C3" s="1312"/>
      <c r="D3" s="1168"/>
      <c r="E3" s="1169"/>
      <c r="F3" s="1168"/>
      <c r="G3" s="1168"/>
      <c r="H3" s="1168"/>
      <c r="J3" s="1167"/>
      <c r="K3" s="1167"/>
      <c r="L3" s="1167"/>
      <c r="M3" s="1167"/>
      <c r="N3" s="1167"/>
      <c r="O3" s="1167"/>
      <c r="P3" s="1167"/>
    </row>
    <row r="4" spans="1:16" ht="15.75" x14ac:dyDescent="0.25">
      <c r="A4" s="1312"/>
      <c r="B4" s="1312"/>
      <c r="C4" s="1312"/>
      <c r="D4" s="1168"/>
      <c r="E4" s="1171" t="s">
        <v>640</v>
      </c>
      <c r="F4" s="1168"/>
      <c r="G4" s="1168"/>
      <c r="H4" s="1172"/>
      <c r="J4" s="1173"/>
      <c r="K4" s="1167"/>
      <c r="L4" s="1167"/>
      <c r="M4" s="1167"/>
      <c r="N4" s="1174"/>
      <c r="O4" s="1167"/>
      <c r="P4" s="1167"/>
    </row>
    <row r="5" spans="1:16" ht="15.75" x14ac:dyDescent="0.25">
      <c r="A5" s="1312"/>
      <c r="B5" s="1312"/>
      <c r="C5" s="1312"/>
      <c r="D5" s="1175"/>
      <c r="E5" s="1176" t="s">
        <v>1335</v>
      </c>
      <c r="F5" s="1175"/>
      <c r="G5" s="1168"/>
      <c r="J5" s="1167"/>
      <c r="K5" s="1167"/>
      <c r="L5" s="1167"/>
      <c r="M5" s="1167"/>
      <c r="N5" s="1167"/>
      <c r="O5" s="1167"/>
      <c r="P5" s="1167"/>
    </row>
    <row r="6" spans="1:16" x14ac:dyDescent="0.2">
      <c r="D6" s="1310" t="s">
        <v>12</v>
      </c>
      <c r="E6" s="1310"/>
      <c r="F6" s="1310"/>
      <c r="G6" s="1310"/>
      <c r="H6" s="1310"/>
      <c r="J6" s="1310" t="s">
        <v>13</v>
      </c>
      <c r="K6" s="1310"/>
      <c r="L6" s="1310"/>
      <c r="M6" s="1310"/>
      <c r="N6" s="1310"/>
      <c r="O6" s="1310"/>
      <c r="P6" s="1167"/>
    </row>
    <row r="7" spans="1:16" x14ac:dyDescent="0.2">
      <c r="C7" s="1167"/>
      <c r="D7" s="1318"/>
      <c r="E7" s="1318"/>
      <c r="F7" s="1318"/>
      <c r="G7" s="1318"/>
      <c r="H7" s="1318"/>
      <c r="J7" s="1318"/>
      <c r="K7" s="1318"/>
      <c r="L7" s="1318"/>
      <c r="M7" s="1318"/>
      <c r="N7" s="1318"/>
      <c r="O7" s="1318"/>
      <c r="P7" s="1167"/>
    </row>
    <row r="8" spans="1:16" s="1181" customFormat="1" x14ac:dyDescent="0.2">
      <c r="A8" s="1313" t="s">
        <v>1286</v>
      </c>
      <c r="B8" s="1313" t="s">
        <v>1123</v>
      </c>
      <c r="C8" s="1313" t="s">
        <v>94</v>
      </c>
      <c r="D8" s="1315" t="s">
        <v>919</v>
      </c>
      <c r="E8" s="1315" t="s">
        <v>22</v>
      </c>
      <c r="F8" s="1315" t="s">
        <v>333</v>
      </c>
      <c r="G8" s="1180" t="s">
        <v>1287</v>
      </c>
      <c r="H8" s="1315" t="s">
        <v>21</v>
      </c>
      <c r="I8" s="1319"/>
      <c r="J8" s="1315" t="s">
        <v>919</v>
      </c>
      <c r="K8" s="1315" t="s">
        <v>22</v>
      </c>
      <c r="L8" s="1315" t="s">
        <v>333</v>
      </c>
      <c r="M8" s="1180"/>
      <c r="N8" s="1180"/>
      <c r="O8" s="1315" t="s">
        <v>21</v>
      </c>
      <c r="P8" s="1315" t="s">
        <v>23</v>
      </c>
    </row>
    <row r="9" spans="1:16" s="1181" customFormat="1" x14ac:dyDescent="0.2">
      <c r="A9" s="1314"/>
      <c r="B9" s="1314"/>
      <c r="C9" s="1314"/>
      <c r="D9" s="1316" t="s">
        <v>1288</v>
      </c>
      <c r="E9" s="1316" t="s">
        <v>22</v>
      </c>
      <c r="F9" s="1316"/>
      <c r="G9" s="1182" t="s">
        <v>1289</v>
      </c>
      <c r="H9" s="1316"/>
      <c r="I9" s="1319"/>
      <c r="J9" s="1316" t="s">
        <v>1288</v>
      </c>
      <c r="K9" s="1316" t="s">
        <v>22</v>
      </c>
      <c r="L9" s="1316"/>
      <c r="M9" s="1182"/>
      <c r="N9" s="1182" t="s">
        <v>1290</v>
      </c>
      <c r="O9" s="1316"/>
      <c r="P9" s="1316"/>
    </row>
    <row r="10" spans="1:16" x14ac:dyDescent="0.2">
      <c r="A10" s="1183" t="s">
        <v>29</v>
      </c>
      <c r="B10" s="1184">
        <v>1805</v>
      </c>
      <c r="C10" s="1185" t="s">
        <v>30</v>
      </c>
      <c r="D10" s="1186">
        <v>4379382.8</v>
      </c>
      <c r="E10" s="1187"/>
      <c r="F10" s="1187"/>
      <c r="G10" s="1187"/>
      <c r="H10" s="1186">
        <v>4379382.8</v>
      </c>
      <c r="I10" s="1319"/>
      <c r="J10" s="1186">
        <v>0</v>
      </c>
      <c r="K10" s="1187"/>
      <c r="L10" s="1187"/>
      <c r="M10" s="1187"/>
      <c r="N10" s="1187"/>
      <c r="O10" s="1186">
        <v>0</v>
      </c>
      <c r="P10" s="1186">
        <v>4379382.8</v>
      </c>
    </row>
    <row r="11" spans="1:16" x14ac:dyDescent="0.2">
      <c r="A11" s="1183" t="s">
        <v>27</v>
      </c>
      <c r="B11" s="1184">
        <v>1806</v>
      </c>
      <c r="C11" s="1185" t="s">
        <v>657</v>
      </c>
      <c r="D11" s="1186">
        <v>0</v>
      </c>
      <c r="E11" s="1187"/>
      <c r="F11" s="1187"/>
      <c r="G11" s="1187"/>
      <c r="H11" s="1186">
        <v>0</v>
      </c>
      <c r="I11" s="1319"/>
      <c r="J11" s="1186">
        <v>0</v>
      </c>
      <c r="K11" s="1187"/>
      <c r="L11" s="1187"/>
      <c r="M11" s="1187"/>
      <c r="N11" s="1187"/>
      <c r="O11" s="1186">
        <v>0</v>
      </c>
      <c r="P11" s="1186">
        <v>0</v>
      </c>
    </row>
    <row r="12" spans="1:16" x14ac:dyDescent="0.2">
      <c r="A12" s="1183">
        <v>1</v>
      </c>
      <c r="B12" s="1184">
        <v>1808</v>
      </c>
      <c r="C12" s="1185" t="s">
        <v>659</v>
      </c>
      <c r="D12" s="1186">
        <v>16653353.789999999</v>
      </c>
      <c r="E12" s="1187">
        <v>213072.72999999998</v>
      </c>
      <c r="F12" s="1187"/>
      <c r="G12" s="1187"/>
      <c r="H12" s="1186">
        <v>16866426.52</v>
      </c>
      <c r="I12" s="1319"/>
      <c r="J12" s="1186">
        <v>3396436.3455103962</v>
      </c>
      <c r="K12" s="1187">
        <v>718186.70531039615</v>
      </c>
      <c r="L12" s="1187"/>
      <c r="M12" s="1187"/>
      <c r="N12" s="1187"/>
      <c r="O12" s="1186">
        <v>4114623.0508207921</v>
      </c>
      <c r="P12" s="1186">
        <v>12751803.469179207</v>
      </c>
    </row>
    <row r="13" spans="1:16" x14ac:dyDescent="0.2">
      <c r="A13" s="1183" t="s">
        <v>29</v>
      </c>
      <c r="B13" s="1184">
        <v>1810</v>
      </c>
      <c r="C13" s="1185" t="s">
        <v>32</v>
      </c>
      <c r="D13" s="1186">
        <v>0</v>
      </c>
      <c r="E13" s="1187"/>
      <c r="F13" s="1187"/>
      <c r="G13" s="1187"/>
      <c r="H13" s="1186">
        <v>0</v>
      </c>
      <c r="I13" s="1319"/>
      <c r="J13" s="1186">
        <v>0</v>
      </c>
      <c r="K13" s="1187"/>
      <c r="L13" s="1187"/>
      <c r="M13" s="1187"/>
      <c r="N13" s="1187"/>
      <c r="O13" s="1186">
        <v>0</v>
      </c>
      <c r="P13" s="1186">
        <v>0</v>
      </c>
    </row>
    <row r="14" spans="1:16" x14ac:dyDescent="0.2">
      <c r="A14" s="1183"/>
      <c r="B14" s="1184">
        <v>1815</v>
      </c>
      <c r="C14" s="1185" t="s">
        <v>1204</v>
      </c>
      <c r="D14" s="1186">
        <v>15842472.399999999</v>
      </c>
      <c r="E14" s="1187">
        <v>1746187.5399999998</v>
      </c>
      <c r="F14" s="1187"/>
      <c r="G14" s="1187"/>
      <c r="H14" s="1186">
        <v>17588659.939999998</v>
      </c>
      <c r="I14" s="1319"/>
      <c r="J14" s="1186">
        <v>1944603.5485715473</v>
      </c>
      <c r="K14" s="1187">
        <v>424664.20998577372</v>
      </c>
      <c r="L14" s="1187"/>
      <c r="M14" s="1187"/>
      <c r="N14" s="1187"/>
      <c r="O14" s="1186">
        <v>2369267.758557321</v>
      </c>
      <c r="P14" s="1186">
        <v>15219392.181442676</v>
      </c>
    </row>
    <row r="15" spans="1:16" x14ac:dyDescent="0.2">
      <c r="A15" s="1183">
        <v>47</v>
      </c>
      <c r="B15" s="1184">
        <v>1820</v>
      </c>
      <c r="C15" s="1185" t="s">
        <v>1207</v>
      </c>
      <c r="D15" s="1186">
        <v>4187133.9</v>
      </c>
      <c r="E15" s="1187">
        <v>90214.8</v>
      </c>
      <c r="F15" s="1187"/>
      <c r="G15" s="1187"/>
      <c r="H15" s="1186">
        <v>4277348.7</v>
      </c>
      <c r="I15" s="1319"/>
      <c r="J15" s="1186">
        <v>309968.37838366663</v>
      </c>
      <c r="K15" s="1187">
        <v>111237.60440588888</v>
      </c>
      <c r="L15" s="1187"/>
      <c r="M15" s="1187"/>
      <c r="N15" s="1187"/>
      <c r="O15" s="1186">
        <v>421205.98278955551</v>
      </c>
      <c r="P15" s="1186">
        <v>3856142.7172104446</v>
      </c>
    </row>
    <row r="16" spans="1:16" x14ac:dyDescent="0.2">
      <c r="A16" s="1183"/>
      <c r="B16" s="1184">
        <v>1825</v>
      </c>
      <c r="C16" s="1185" t="s">
        <v>35</v>
      </c>
      <c r="D16" s="1186">
        <v>0</v>
      </c>
      <c r="E16" s="1187"/>
      <c r="F16" s="1187"/>
      <c r="G16" s="1187"/>
      <c r="H16" s="1186">
        <v>0</v>
      </c>
      <c r="I16" s="1319"/>
      <c r="J16" s="1186">
        <v>0</v>
      </c>
      <c r="K16" s="1187"/>
      <c r="L16" s="1187"/>
      <c r="M16" s="1187"/>
      <c r="N16" s="1187"/>
      <c r="O16" s="1186">
        <v>0</v>
      </c>
      <c r="P16" s="1186">
        <v>0</v>
      </c>
    </row>
    <row r="17" spans="1:16" x14ac:dyDescent="0.2">
      <c r="A17" s="1183">
        <v>47</v>
      </c>
      <c r="B17" s="1184">
        <v>1830</v>
      </c>
      <c r="C17" s="1185" t="s">
        <v>1209</v>
      </c>
      <c r="D17" s="1186">
        <v>22074124.399999999</v>
      </c>
      <c r="E17" s="1187">
        <v>1981672.98</v>
      </c>
      <c r="F17" s="1187"/>
      <c r="G17" s="1187"/>
      <c r="H17" s="1186">
        <v>24055797.379999999</v>
      </c>
      <c r="I17" s="1319"/>
      <c r="J17" s="1186">
        <v>2826920.1765912948</v>
      </c>
      <c r="K17" s="1187">
        <v>555514.10016485734</v>
      </c>
      <c r="L17" s="1187"/>
      <c r="M17" s="1187"/>
      <c r="N17" s="1187"/>
      <c r="O17" s="1186">
        <v>3382434.276756152</v>
      </c>
      <c r="P17" s="1186">
        <v>20673363.103243846</v>
      </c>
    </row>
    <row r="18" spans="1:16" x14ac:dyDescent="0.2">
      <c r="A18" s="1183">
        <v>47</v>
      </c>
      <c r="B18" s="1184">
        <v>1835</v>
      </c>
      <c r="C18" s="1185" t="s">
        <v>1212</v>
      </c>
      <c r="D18" s="1186">
        <v>15523154.58</v>
      </c>
      <c r="E18" s="1187">
        <v>920275.7699999999</v>
      </c>
      <c r="F18" s="1187"/>
      <c r="G18" s="1187"/>
      <c r="H18" s="1186">
        <v>16443430.35</v>
      </c>
      <c r="I18" s="1319"/>
      <c r="J18" s="1186">
        <v>1850293.0924355299</v>
      </c>
      <c r="K18" s="1187">
        <v>331976.92390109826</v>
      </c>
      <c r="L18" s="1187"/>
      <c r="M18" s="1187"/>
      <c r="N18" s="1187"/>
      <c r="O18" s="1186">
        <v>2182270.0163366282</v>
      </c>
      <c r="P18" s="1186">
        <v>14261160.33366337</v>
      </c>
    </row>
    <row r="19" spans="1:16" x14ac:dyDescent="0.2">
      <c r="A19" s="1183">
        <v>47</v>
      </c>
      <c r="B19" s="1184">
        <v>1840</v>
      </c>
      <c r="C19" s="1185" t="s">
        <v>38</v>
      </c>
      <c r="D19" s="1186">
        <v>38850952.099999994</v>
      </c>
      <c r="E19" s="1187">
        <f>4430355.76+2110.7</f>
        <v>4432466.46</v>
      </c>
      <c r="F19" s="1187"/>
      <c r="G19" s="1187"/>
      <c r="H19" s="1186">
        <v>43281307.859999992</v>
      </c>
      <c r="I19" s="1319"/>
      <c r="J19" s="1186">
        <v>5576480.9049585778</v>
      </c>
      <c r="K19" s="1187">
        <v>882459.67732550122</v>
      </c>
      <c r="L19" s="1187"/>
      <c r="M19" s="1187"/>
      <c r="N19" s="1187"/>
      <c r="O19" s="1186">
        <v>6458940.5822840789</v>
      </c>
      <c r="P19" s="1186">
        <v>36822367.277715914</v>
      </c>
    </row>
    <row r="20" spans="1:16" x14ac:dyDescent="0.2">
      <c r="A20" s="1183">
        <v>47</v>
      </c>
      <c r="B20" s="1184">
        <v>1845</v>
      </c>
      <c r="C20" s="1185" t="s">
        <v>1213</v>
      </c>
      <c r="D20" s="1186">
        <v>34450585.670000002</v>
      </c>
      <c r="E20" s="1187">
        <f>3002569.91-2110.7</f>
        <v>3000459.21</v>
      </c>
      <c r="F20" s="1187"/>
      <c r="G20" s="1187"/>
      <c r="H20" s="1186">
        <v>37453155.579999998</v>
      </c>
      <c r="I20" s="1319"/>
      <c r="J20" s="1186">
        <v>6258171.5288569629</v>
      </c>
      <c r="K20" s="1187">
        <v>1231490.8732618154</v>
      </c>
      <c r="L20" s="1187"/>
      <c r="M20" s="1187"/>
      <c r="N20" s="1187"/>
      <c r="O20" s="1186">
        <v>7489662.4021187779</v>
      </c>
      <c r="P20" s="1186">
        <v>29963493.177881218</v>
      </c>
    </row>
    <row r="21" spans="1:16" x14ac:dyDescent="0.2">
      <c r="A21" s="1183">
        <v>47</v>
      </c>
      <c r="B21" s="1184">
        <v>1850</v>
      </c>
      <c r="C21" s="1185" t="s">
        <v>40</v>
      </c>
      <c r="D21" s="1186">
        <v>15669255.029999999</v>
      </c>
      <c r="E21" s="1187">
        <v>1653966.63</v>
      </c>
      <c r="F21" s="1187"/>
      <c r="G21" s="1187"/>
      <c r="H21" s="1186">
        <v>17323221.66</v>
      </c>
      <c r="I21" s="1319"/>
      <c r="J21" s="1186">
        <v>2832696.6616012054</v>
      </c>
      <c r="K21" s="1187">
        <v>535463.56029086234</v>
      </c>
      <c r="L21" s="1187"/>
      <c r="M21" s="1187"/>
      <c r="N21" s="1187"/>
      <c r="O21" s="1186">
        <v>3368160.2218920677</v>
      </c>
      <c r="P21" s="1186">
        <v>13955061.438107932</v>
      </c>
    </row>
    <row r="22" spans="1:16" x14ac:dyDescent="0.2">
      <c r="A22" s="1183">
        <v>47</v>
      </c>
      <c r="B22" s="1184">
        <v>1855</v>
      </c>
      <c r="C22" s="1185" t="s">
        <v>672</v>
      </c>
      <c r="D22" s="1186">
        <v>7094103.620000001</v>
      </c>
      <c r="E22" s="1187">
        <v>1054079.5</v>
      </c>
      <c r="F22" s="1187"/>
      <c r="G22" s="1187"/>
      <c r="H22" s="1186">
        <v>8148183.120000001</v>
      </c>
      <c r="I22" s="1319"/>
      <c r="J22" s="1186">
        <v>1601691.0460135716</v>
      </c>
      <c r="K22" s="1187">
        <v>304973.66268023808</v>
      </c>
      <c r="L22" s="1187"/>
      <c r="M22" s="1187"/>
      <c r="N22" s="1187"/>
      <c r="O22" s="1186">
        <v>1906664.7086938096</v>
      </c>
      <c r="P22" s="1186">
        <v>6241518.4113061912</v>
      </c>
    </row>
    <row r="23" spans="1:16" x14ac:dyDescent="0.2">
      <c r="A23" s="1183">
        <v>47</v>
      </c>
      <c r="B23" s="1184">
        <v>1860</v>
      </c>
      <c r="C23" s="1185" t="s">
        <v>42</v>
      </c>
      <c r="D23" s="1186">
        <v>17005118.73</v>
      </c>
      <c r="E23" s="1187">
        <v>397455.24</v>
      </c>
      <c r="F23" s="1187"/>
      <c r="G23" s="1187"/>
      <c r="H23" s="1186">
        <v>17402573.969999999</v>
      </c>
      <c r="I23" s="1319"/>
      <c r="J23" s="1186">
        <v>5287912.8204175765</v>
      </c>
      <c r="K23" s="1187">
        <v>998187.74029212166</v>
      </c>
      <c r="L23" s="1187"/>
      <c r="M23" s="1187"/>
      <c r="N23" s="1187"/>
      <c r="O23" s="1186">
        <v>6286100.5607096981</v>
      </c>
      <c r="P23" s="1186">
        <v>11116473.409290301</v>
      </c>
    </row>
    <row r="24" spans="1:16" x14ac:dyDescent="0.2">
      <c r="A24" s="1183"/>
      <c r="B24" s="1184">
        <v>1865</v>
      </c>
      <c r="C24" s="1185" t="s">
        <v>43</v>
      </c>
      <c r="D24" s="1186">
        <v>0</v>
      </c>
      <c r="E24" s="1187"/>
      <c r="F24" s="1187"/>
      <c r="G24" s="1187"/>
      <c r="H24" s="1186">
        <v>0</v>
      </c>
      <c r="I24" s="1319"/>
      <c r="J24" s="1186">
        <v>0</v>
      </c>
      <c r="K24" s="1187"/>
      <c r="L24" s="1187"/>
      <c r="M24" s="1187"/>
      <c r="N24" s="1187"/>
      <c r="O24" s="1186">
        <v>0</v>
      </c>
      <c r="P24" s="1186">
        <v>0</v>
      </c>
    </row>
    <row r="25" spans="1:16" x14ac:dyDescent="0.2">
      <c r="A25" s="1183" t="s">
        <v>29</v>
      </c>
      <c r="B25" s="1184">
        <v>1905</v>
      </c>
      <c r="C25" s="1185" t="s">
        <v>30</v>
      </c>
      <c r="D25" s="1186">
        <v>0</v>
      </c>
      <c r="E25" s="1187"/>
      <c r="F25" s="1187"/>
      <c r="G25" s="1187"/>
      <c r="H25" s="1186">
        <v>0</v>
      </c>
      <c r="I25" s="1319"/>
      <c r="J25" s="1186">
        <v>0</v>
      </c>
      <c r="K25" s="1187"/>
      <c r="L25" s="1187"/>
      <c r="M25" s="1187"/>
      <c r="N25" s="1187"/>
      <c r="O25" s="1186">
        <v>0</v>
      </c>
      <c r="P25" s="1186">
        <v>0</v>
      </c>
    </row>
    <row r="26" spans="1:16" x14ac:dyDescent="0.2">
      <c r="A26" s="1183" t="s">
        <v>27</v>
      </c>
      <c r="B26" s="1184">
        <v>1906</v>
      </c>
      <c r="C26" s="1185" t="s">
        <v>657</v>
      </c>
      <c r="D26" s="1186">
        <v>0</v>
      </c>
      <c r="E26" s="1187"/>
      <c r="F26" s="1187"/>
      <c r="G26" s="1187"/>
      <c r="H26" s="1186">
        <v>0</v>
      </c>
      <c r="I26" s="1319"/>
      <c r="J26" s="1186">
        <v>0</v>
      </c>
      <c r="K26" s="1187"/>
      <c r="L26" s="1187"/>
      <c r="M26" s="1187"/>
      <c r="N26" s="1187"/>
      <c r="O26" s="1186">
        <v>0</v>
      </c>
      <c r="P26" s="1186">
        <v>0</v>
      </c>
    </row>
    <row r="27" spans="1:16" x14ac:dyDescent="0.2">
      <c r="A27" s="1183">
        <v>1</v>
      </c>
      <c r="B27" s="1184">
        <v>1908</v>
      </c>
      <c r="C27" s="1185" t="s">
        <v>659</v>
      </c>
      <c r="D27" s="1186">
        <v>0</v>
      </c>
      <c r="E27" s="1187"/>
      <c r="F27" s="1187"/>
      <c r="G27" s="1187"/>
      <c r="H27" s="1186">
        <v>0</v>
      </c>
      <c r="I27" s="1319"/>
      <c r="J27" s="1186">
        <v>0</v>
      </c>
      <c r="K27" s="1187"/>
      <c r="L27" s="1187"/>
      <c r="M27" s="1187"/>
      <c r="N27" s="1187"/>
      <c r="O27" s="1186">
        <v>0</v>
      </c>
      <c r="P27" s="1186">
        <v>0</v>
      </c>
    </row>
    <row r="28" spans="1:16" x14ac:dyDescent="0.2">
      <c r="A28" s="1183"/>
      <c r="B28" s="1184">
        <v>1910</v>
      </c>
      <c r="C28" s="1185" t="s">
        <v>32</v>
      </c>
      <c r="D28" s="1186">
        <v>0</v>
      </c>
      <c r="E28" s="1187"/>
      <c r="F28" s="1187"/>
      <c r="G28" s="1187"/>
      <c r="H28" s="1186">
        <v>0</v>
      </c>
      <c r="I28" s="1319"/>
      <c r="J28" s="1186">
        <v>0</v>
      </c>
      <c r="K28" s="1187"/>
      <c r="L28" s="1187"/>
      <c r="M28" s="1187"/>
      <c r="N28" s="1187"/>
      <c r="O28" s="1186">
        <v>0</v>
      </c>
      <c r="P28" s="1186">
        <v>0</v>
      </c>
    </row>
    <row r="29" spans="1:16" x14ac:dyDescent="0.2">
      <c r="A29" s="1183">
        <v>8</v>
      </c>
      <c r="B29" s="1184">
        <v>1915</v>
      </c>
      <c r="C29" s="1185" t="s">
        <v>865</v>
      </c>
      <c r="D29" s="1186">
        <v>821184.87000000011</v>
      </c>
      <c r="E29" s="1187">
        <v>35445.01</v>
      </c>
      <c r="F29" s="1187"/>
      <c r="G29" s="1187"/>
      <c r="H29" s="1186">
        <v>856629.88000000012</v>
      </c>
      <c r="I29" s="1319"/>
      <c r="J29" s="1186">
        <v>568944.81173095235</v>
      </c>
      <c r="K29" s="1187">
        <v>49063.041730952384</v>
      </c>
      <c r="L29" s="1187"/>
      <c r="M29" s="1187"/>
      <c r="N29" s="1187"/>
      <c r="O29" s="1186">
        <v>618007.85346190468</v>
      </c>
      <c r="P29" s="1186">
        <v>238622.02653809544</v>
      </c>
    </row>
    <row r="30" spans="1:16" x14ac:dyDescent="0.2">
      <c r="A30" s="1183">
        <v>45</v>
      </c>
      <c r="B30" s="1184">
        <v>1920</v>
      </c>
      <c r="C30" s="1185" t="s">
        <v>47</v>
      </c>
      <c r="D30" s="1186">
        <v>2811490.2800000007</v>
      </c>
      <c r="E30" s="1187">
        <v>380511.66</v>
      </c>
      <c r="F30" s="1187"/>
      <c r="G30" s="1187"/>
      <c r="H30" s="1186">
        <v>3192001.9400000009</v>
      </c>
      <c r="I30" s="1319"/>
      <c r="J30" s="1186">
        <v>1889681.9551666668</v>
      </c>
      <c r="K30" s="1187">
        <v>327745.66650000005</v>
      </c>
      <c r="L30" s="1187"/>
      <c r="M30" s="1187"/>
      <c r="N30" s="1187"/>
      <c r="O30" s="1186">
        <v>2217427.6216666671</v>
      </c>
      <c r="P30" s="1186">
        <v>974574.31833333382</v>
      </c>
    </row>
    <row r="31" spans="1:16" x14ac:dyDescent="0.2">
      <c r="A31" s="1183">
        <v>45.1</v>
      </c>
      <c r="B31" s="1184">
        <v>1925</v>
      </c>
      <c r="C31" s="1185" t="s">
        <v>1046</v>
      </c>
      <c r="D31" s="1186">
        <v>0</v>
      </c>
      <c r="E31" s="1187"/>
      <c r="F31" s="1187"/>
      <c r="G31" s="1187"/>
      <c r="H31" s="1186">
        <v>0</v>
      </c>
      <c r="I31" s="1319"/>
      <c r="J31" s="1186">
        <v>0</v>
      </c>
      <c r="K31" s="1187"/>
      <c r="L31" s="1187"/>
      <c r="M31" s="1187"/>
      <c r="N31" s="1187"/>
      <c r="O31" s="1186">
        <v>0</v>
      </c>
      <c r="P31" s="1186">
        <v>0</v>
      </c>
    </row>
    <row r="32" spans="1:16" x14ac:dyDescent="0.2">
      <c r="A32" s="1183">
        <v>10</v>
      </c>
      <c r="B32" s="1184">
        <v>1930</v>
      </c>
      <c r="C32" s="1185" t="s">
        <v>48</v>
      </c>
      <c r="D32" s="1186">
        <v>3717584.28</v>
      </c>
      <c r="E32" s="1187">
        <v>567166.85</v>
      </c>
      <c r="F32" s="1187">
        <v>132284.10999999999</v>
      </c>
      <c r="G32" s="1187"/>
      <c r="H32" s="1186">
        <v>4152467.02</v>
      </c>
      <c r="I32" s="1319"/>
      <c r="J32" s="1186">
        <v>1605403.1752499999</v>
      </c>
      <c r="K32" s="1187">
        <v>461914.28608333337</v>
      </c>
      <c r="L32" s="1187">
        <v>132284.10999999999</v>
      </c>
      <c r="M32" s="1187"/>
      <c r="N32" s="1187"/>
      <c r="O32" s="1186">
        <v>1935033.3513333332</v>
      </c>
      <c r="P32" s="1186">
        <v>2217433.6686666668</v>
      </c>
    </row>
    <row r="33" spans="1:17" x14ac:dyDescent="0.2">
      <c r="A33" s="1183"/>
      <c r="B33" s="1184">
        <v>1935</v>
      </c>
      <c r="C33" s="1185" t="s">
        <v>49</v>
      </c>
      <c r="D33" s="1186">
        <v>53.979999999995925</v>
      </c>
      <c r="E33" s="1187"/>
      <c r="F33" s="1187"/>
      <c r="G33" s="1187"/>
      <c r="H33" s="1186">
        <v>53.979999999995925</v>
      </c>
      <c r="I33" s="1319"/>
      <c r="J33" s="1186">
        <v>53.5</v>
      </c>
      <c r="K33" s="1187"/>
      <c r="L33" s="1187"/>
      <c r="M33" s="1187"/>
      <c r="N33" s="1187"/>
      <c r="O33" s="1186">
        <v>53.5</v>
      </c>
      <c r="P33" s="1186">
        <v>0.47999999999592546</v>
      </c>
    </row>
    <row r="34" spans="1:17" x14ac:dyDescent="0.2">
      <c r="A34" s="1183">
        <v>8</v>
      </c>
      <c r="B34" s="1184">
        <v>1940</v>
      </c>
      <c r="C34" s="1185" t="s">
        <v>878</v>
      </c>
      <c r="D34" s="1186">
        <v>858489.04999999993</v>
      </c>
      <c r="E34" s="1187">
        <v>72971.600000000006</v>
      </c>
      <c r="F34" s="1187"/>
      <c r="G34" s="1187"/>
      <c r="H34" s="1186">
        <v>931460.64999999991</v>
      </c>
      <c r="I34" s="1319"/>
      <c r="J34" s="1186">
        <v>475880.10034126986</v>
      </c>
      <c r="K34" s="1187">
        <v>88955.249007936523</v>
      </c>
      <c r="L34" s="1187"/>
      <c r="M34" s="1187"/>
      <c r="N34" s="1187"/>
      <c r="O34" s="1186">
        <v>564835.34934920643</v>
      </c>
      <c r="P34" s="1186">
        <v>366625.30065079348</v>
      </c>
    </row>
    <row r="35" spans="1:17" x14ac:dyDescent="0.2">
      <c r="A35" s="1183"/>
      <c r="B35" s="1184">
        <v>1945</v>
      </c>
      <c r="C35" s="1185" t="s">
        <v>880</v>
      </c>
      <c r="D35" s="1186">
        <v>2974.3899999999994</v>
      </c>
      <c r="E35" s="1187"/>
      <c r="F35" s="1187"/>
      <c r="G35" s="1187"/>
      <c r="H35" s="1186">
        <v>2974.3899999999994</v>
      </c>
      <c r="I35" s="1319"/>
      <c r="J35" s="1186">
        <v>2974.2</v>
      </c>
      <c r="K35" s="1187"/>
      <c r="L35" s="1187"/>
      <c r="M35" s="1187"/>
      <c r="N35" s="1187"/>
      <c r="O35" s="1186">
        <v>2974.2</v>
      </c>
      <c r="P35" s="1186">
        <v>0.18999999999959982</v>
      </c>
    </row>
    <row r="36" spans="1:17" x14ac:dyDescent="0.2">
      <c r="A36" s="1183"/>
      <c r="B36" s="1184">
        <v>1950</v>
      </c>
      <c r="C36" s="1185" t="s">
        <v>52</v>
      </c>
      <c r="D36" s="1186">
        <v>0</v>
      </c>
      <c r="E36" s="1187"/>
      <c r="F36" s="1187"/>
      <c r="G36" s="1187"/>
      <c r="H36" s="1186">
        <v>0</v>
      </c>
      <c r="I36" s="1319"/>
      <c r="J36" s="1186">
        <v>0</v>
      </c>
      <c r="K36" s="1187"/>
      <c r="L36" s="1187"/>
      <c r="M36" s="1187"/>
      <c r="N36" s="1187"/>
      <c r="O36" s="1186">
        <v>0</v>
      </c>
      <c r="P36" s="1186">
        <v>0</v>
      </c>
    </row>
    <row r="37" spans="1:17" x14ac:dyDescent="0.2">
      <c r="A37" s="1183"/>
      <c r="B37" s="1184">
        <v>1955</v>
      </c>
      <c r="C37" s="1185" t="s">
        <v>686</v>
      </c>
      <c r="D37" s="1186">
        <v>0</v>
      </c>
      <c r="E37" s="1187"/>
      <c r="F37" s="1187"/>
      <c r="G37" s="1187"/>
      <c r="H37" s="1186">
        <v>0</v>
      </c>
      <c r="I37" s="1319"/>
      <c r="J37" s="1186">
        <v>0</v>
      </c>
      <c r="K37" s="1187"/>
      <c r="L37" s="1187"/>
      <c r="M37" s="1187"/>
      <c r="N37" s="1187"/>
      <c r="O37" s="1186">
        <v>0</v>
      </c>
      <c r="P37" s="1186">
        <v>0</v>
      </c>
    </row>
    <row r="38" spans="1:17" x14ac:dyDescent="0.2">
      <c r="A38" s="1183"/>
      <c r="B38" s="1184">
        <v>1960</v>
      </c>
      <c r="C38" s="1185" t="s">
        <v>688</v>
      </c>
      <c r="D38" s="1186">
        <v>214352.26000000015</v>
      </c>
      <c r="E38" s="1187"/>
      <c r="F38" s="1187"/>
      <c r="G38" s="1187"/>
      <c r="H38" s="1186">
        <v>214352.26000000015</v>
      </c>
      <c r="I38" s="1319"/>
      <c r="J38" s="1186">
        <v>214352.43</v>
      </c>
      <c r="K38" s="1187"/>
      <c r="L38" s="1187"/>
      <c r="M38" s="1187"/>
      <c r="N38" s="1187"/>
      <c r="O38" s="1186">
        <v>214352.43</v>
      </c>
      <c r="P38" s="1186">
        <v>-0.1699999998381827</v>
      </c>
    </row>
    <row r="39" spans="1:17" x14ac:dyDescent="0.2">
      <c r="A39" s="1183"/>
      <c r="B39" s="1184">
        <v>1970</v>
      </c>
      <c r="C39" s="1185" t="s">
        <v>1242</v>
      </c>
      <c r="D39" s="1186">
        <v>136371.49</v>
      </c>
      <c r="E39" s="1187"/>
      <c r="F39" s="1187"/>
      <c r="G39" s="1187"/>
      <c r="H39" s="1186">
        <v>136371.49</v>
      </c>
      <c r="I39" s="1319"/>
      <c r="J39" s="1186">
        <v>65171.245906275421</v>
      </c>
      <c r="K39" s="1187">
        <v>10336.24337294209</v>
      </c>
      <c r="L39" s="1187"/>
      <c r="M39" s="1187"/>
      <c r="N39" s="1187"/>
      <c r="O39" s="1186">
        <v>75507.489279217509</v>
      </c>
      <c r="P39" s="1186">
        <v>60864.000720782482</v>
      </c>
    </row>
    <row r="40" spans="1:17" x14ac:dyDescent="0.2">
      <c r="A40" s="1183"/>
      <c r="B40" s="1184">
        <v>1975</v>
      </c>
      <c r="C40" s="1185" t="s">
        <v>1291</v>
      </c>
      <c r="D40" s="1186">
        <v>0</v>
      </c>
      <c r="E40" s="1187"/>
      <c r="F40" s="1187"/>
      <c r="G40" s="1187"/>
      <c r="H40" s="1186">
        <v>0</v>
      </c>
      <c r="I40" s="1319"/>
      <c r="J40" s="1186">
        <v>0</v>
      </c>
      <c r="K40" s="1187"/>
      <c r="L40" s="1187"/>
      <c r="M40" s="1187"/>
      <c r="N40" s="1187"/>
      <c r="O40" s="1186">
        <v>0</v>
      </c>
      <c r="P40" s="1186">
        <v>0</v>
      </c>
    </row>
    <row r="41" spans="1:17" x14ac:dyDescent="0.2">
      <c r="A41" s="1183">
        <v>47</v>
      </c>
      <c r="B41" s="1184">
        <v>1980</v>
      </c>
      <c r="C41" s="1185" t="s">
        <v>1292</v>
      </c>
      <c r="D41" s="1186">
        <v>2091390.5900000003</v>
      </c>
      <c r="E41" s="1187">
        <v>402660.98000000004</v>
      </c>
      <c r="F41" s="1187"/>
      <c r="G41" s="1187"/>
      <c r="H41" s="1186">
        <v>2494051.5700000003</v>
      </c>
      <c r="I41" s="1319"/>
      <c r="J41" s="1186">
        <v>1019055.0335833333</v>
      </c>
      <c r="K41" s="1187">
        <v>213481.35191666664</v>
      </c>
      <c r="L41" s="1187"/>
      <c r="M41" s="1187"/>
      <c r="N41" s="1187"/>
      <c r="O41" s="1186">
        <v>1232536.3854999999</v>
      </c>
      <c r="P41" s="1186">
        <v>1261515.1845000004</v>
      </c>
    </row>
    <row r="42" spans="1:17" x14ac:dyDescent="0.2">
      <c r="A42" s="1183"/>
      <c r="B42" s="1184">
        <v>1985</v>
      </c>
      <c r="C42" s="1185" t="s">
        <v>1246</v>
      </c>
      <c r="D42" s="1186">
        <v>6157.62</v>
      </c>
      <c r="E42" s="1187"/>
      <c r="F42" s="1187"/>
      <c r="G42" s="1187"/>
      <c r="H42" s="1186">
        <v>6157.62</v>
      </c>
      <c r="I42" s="1319"/>
      <c r="J42" s="1186">
        <v>6158</v>
      </c>
      <c r="K42" s="1187"/>
      <c r="L42" s="1187"/>
      <c r="M42" s="1187"/>
      <c r="N42" s="1187"/>
      <c r="O42" s="1186">
        <v>6158</v>
      </c>
      <c r="P42" s="1186">
        <v>-0.38000000000010914</v>
      </c>
    </row>
    <row r="43" spans="1:17" x14ac:dyDescent="0.2">
      <c r="A43" s="1183"/>
      <c r="B43" s="1184">
        <v>1990</v>
      </c>
      <c r="C43" s="1185" t="s">
        <v>59</v>
      </c>
      <c r="D43" s="1186">
        <v>0</v>
      </c>
      <c r="E43" s="1187"/>
      <c r="F43" s="1187"/>
      <c r="G43" s="1187"/>
      <c r="H43" s="1186">
        <v>0</v>
      </c>
      <c r="I43" s="1319"/>
      <c r="J43" s="1186">
        <v>0</v>
      </c>
      <c r="K43" s="1187"/>
      <c r="L43" s="1187"/>
      <c r="M43" s="1187"/>
      <c r="N43" s="1187"/>
      <c r="O43" s="1186">
        <v>0</v>
      </c>
      <c r="P43" s="1186">
        <v>0</v>
      </c>
    </row>
    <row r="44" spans="1:17" x14ac:dyDescent="0.2">
      <c r="A44" s="1183">
        <v>47</v>
      </c>
      <c r="B44" s="1184">
        <v>1995</v>
      </c>
      <c r="C44" s="1185" t="s">
        <v>894</v>
      </c>
      <c r="D44" s="1186">
        <v>-25539471.899999999</v>
      </c>
      <c r="E44" s="1187"/>
      <c r="F44" s="1187"/>
      <c r="G44" s="1187"/>
      <c r="H44" s="1186">
        <v>-25539471.899999999</v>
      </c>
      <c r="I44" s="1319"/>
      <c r="J44" s="1186">
        <v>-3877270.5467927326</v>
      </c>
      <c r="K44" s="1187">
        <v>-661296</v>
      </c>
      <c r="L44" s="1187"/>
      <c r="M44" s="1187"/>
      <c r="N44" s="1187"/>
      <c r="O44" s="1186">
        <v>-4538566.5467927326</v>
      </c>
      <c r="P44" s="1186">
        <v>-21000905.353207268</v>
      </c>
    </row>
    <row r="45" spans="1:17" x14ac:dyDescent="0.2">
      <c r="A45" s="1183"/>
      <c r="B45" s="1184">
        <v>1960</v>
      </c>
      <c r="C45" s="1185" t="s">
        <v>1235</v>
      </c>
      <c r="D45" s="1186">
        <v>50427.55</v>
      </c>
      <c r="E45" s="1187"/>
      <c r="F45" s="1187"/>
      <c r="G45" s="1187"/>
      <c r="H45" s="1186">
        <v>50427.55</v>
      </c>
      <c r="I45" s="1319"/>
      <c r="J45" s="1186">
        <v>6748.8978999999999</v>
      </c>
      <c r="K45" s="1187">
        <v>2924.7979</v>
      </c>
      <c r="L45" s="1187"/>
      <c r="M45" s="1187"/>
      <c r="N45" s="1187"/>
      <c r="O45" s="1186">
        <v>9673.6957999999995</v>
      </c>
      <c r="P45" s="1186">
        <v>40753.854200000002</v>
      </c>
    </row>
    <row r="46" spans="1:17" x14ac:dyDescent="0.2">
      <c r="A46" s="1183"/>
      <c r="B46" s="1184">
        <v>1985</v>
      </c>
      <c r="C46" s="1185" t="s">
        <v>1293</v>
      </c>
      <c r="D46" s="1186">
        <v>398.14000000000004</v>
      </c>
      <c r="E46" s="1187"/>
      <c r="F46" s="1187"/>
      <c r="G46" s="1187"/>
      <c r="H46" s="1186">
        <v>398.14000000000004</v>
      </c>
      <c r="I46" s="1319"/>
      <c r="J46" s="1186">
        <v>255.9</v>
      </c>
      <c r="K46" s="1187">
        <v>51</v>
      </c>
      <c r="L46" s="1187"/>
      <c r="M46" s="1187"/>
      <c r="N46" s="1187"/>
      <c r="O46" s="1186">
        <v>306.89999999999998</v>
      </c>
      <c r="P46" s="1186">
        <v>91.240000000000066</v>
      </c>
    </row>
    <row r="47" spans="1:17" x14ac:dyDescent="0.2">
      <c r="A47" s="1188" t="s">
        <v>1294</v>
      </c>
      <c r="C47" s="1178"/>
      <c r="D47" s="1189">
        <v>176901039.61999997</v>
      </c>
      <c r="E47" s="1189">
        <v>16948606.959999997</v>
      </c>
      <c r="F47" s="1189">
        <v>132284.10999999999</v>
      </c>
      <c r="G47" s="1186">
        <v>0</v>
      </c>
      <c r="H47" s="1189">
        <v>193717362.46999997</v>
      </c>
      <c r="I47" s="1319"/>
      <c r="J47" s="1190">
        <v>33862583.206426099</v>
      </c>
      <c r="K47" s="1190">
        <v>6587330.6941303853</v>
      </c>
      <c r="L47" s="1190">
        <v>132284.10999999999</v>
      </c>
      <c r="M47" s="1190">
        <v>0</v>
      </c>
      <c r="N47" s="1190">
        <v>0</v>
      </c>
      <c r="O47" s="1190">
        <v>40317629.79055649</v>
      </c>
      <c r="P47" s="1190">
        <v>153399732.67944357</v>
      </c>
    </row>
    <row r="48" spans="1:17" s="1191" customFormat="1" ht="15" x14ac:dyDescent="0.25">
      <c r="A48" s="1183">
        <v>95</v>
      </c>
      <c r="B48" s="1184">
        <v>2055</v>
      </c>
      <c r="C48" s="1185" t="s">
        <v>1250</v>
      </c>
      <c r="D48" s="1186">
        <v>233624.25000000023</v>
      </c>
      <c r="E48" s="1187">
        <v>182574.95</v>
      </c>
      <c r="F48" s="1218">
        <v>233624</v>
      </c>
      <c r="G48" s="1187"/>
      <c r="H48" s="1186">
        <v>182575.20000000024</v>
      </c>
      <c r="I48" s="1319"/>
      <c r="J48" s="1186">
        <v>0</v>
      </c>
      <c r="K48" s="1187"/>
      <c r="L48" s="1187"/>
      <c r="M48" s="1187"/>
      <c r="N48" s="1187"/>
      <c r="O48" s="1186">
        <v>0</v>
      </c>
      <c r="P48" s="1186">
        <v>182575.20000000024</v>
      </c>
      <c r="Q48" s="1166"/>
    </row>
    <row r="49" spans="1:17" s="1191" customFormat="1" ht="15" x14ac:dyDescent="0.25">
      <c r="A49" s="1183"/>
      <c r="B49" s="1184">
        <v>2055</v>
      </c>
      <c r="C49" s="1185" t="s">
        <v>1295</v>
      </c>
      <c r="D49" s="1186">
        <v>147981.5147261417</v>
      </c>
      <c r="E49" s="1187">
        <v>164700</v>
      </c>
      <c r="F49" s="1218">
        <v>147982</v>
      </c>
      <c r="G49" s="1187"/>
      <c r="H49" s="1186">
        <v>164699.5147261417</v>
      </c>
      <c r="I49" s="1319"/>
      <c r="J49" s="1186">
        <v>0</v>
      </c>
      <c r="K49" s="1187"/>
      <c r="L49" s="1187"/>
      <c r="M49" s="1187"/>
      <c r="N49" s="1187"/>
      <c r="O49" s="1186"/>
      <c r="P49" s="1186">
        <v>164699.5147261417</v>
      </c>
      <c r="Q49" s="1166"/>
    </row>
    <row r="50" spans="1:17" s="1191" customFormat="1" ht="15" x14ac:dyDescent="0.25">
      <c r="A50" s="1183"/>
      <c r="B50" s="1184"/>
      <c r="C50" s="1192" t="s">
        <v>1296</v>
      </c>
      <c r="D50" s="1189">
        <v>177282645.38472611</v>
      </c>
      <c r="E50" s="1189">
        <v>17295881.909999996</v>
      </c>
      <c r="F50" s="1219">
        <f>F47+F48+F49</f>
        <v>513890.11</v>
      </c>
      <c r="G50" s="1189">
        <v>0</v>
      </c>
      <c r="H50" s="1189">
        <v>194064637.18472609</v>
      </c>
      <c r="I50" s="1319"/>
      <c r="J50" s="1189">
        <v>33862583.206426099</v>
      </c>
      <c r="K50" s="1189">
        <v>6587330.6941303853</v>
      </c>
      <c r="L50" s="1189">
        <v>132284.10999999999</v>
      </c>
      <c r="M50" s="1189">
        <v>0</v>
      </c>
      <c r="N50" s="1189">
        <v>0</v>
      </c>
      <c r="O50" s="1190">
        <v>40317629.79055649</v>
      </c>
      <c r="P50" s="1190">
        <v>153747007.39416969</v>
      </c>
      <c r="Q50" s="1193"/>
    </row>
    <row r="51" spans="1:17" s="1191" customFormat="1" ht="15" x14ac:dyDescent="0.25">
      <c r="A51" s="1183"/>
      <c r="B51" s="1184"/>
      <c r="C51" s="1185"/>
      <c r="D51" s="1186"/>
      <c r="E51" s="1187"/>
      <c r="F51" s="1218"/>
      <c r="G51" s="1187"/>
      <c r="H51" s="1186"/>
      <c r="I51" s="1319"/>
      <c r="J51" s="1186"/>
      <c r="K51" s="1187"/>
      <c r="L51" s="1187"/>
      <c r="M51" s="1187"/>
      <c r="N51" s="1187"/>
      <c r="O51" s="1186"/>
      <c r="P51" s="1186"/>
      <c r="Q51" s="1166"/>
    </row>
    <row r="52" spans="1:17" s="1191" customFormat="1" ht="15" x14ac:dyDescent="0.25">
      <c r="A52" s="1183"/>
      <c r="B52" s="1184">
        <v>2055</v>
      </c>
      <c r="C52" s="1194" t="s">
        <v>1297</v>
      </c>
      <c r="D52" s="1186">
        <v>6856628.7500000009</v>
      </c>
      <c r="E52" s="1187">
        <v>4742659.34</v>
      </c>
      <c r="F52" s="1218">
        <v>6856629</v>
      </c>
      <c r="G52" s="1187"/>
      <c r="H52" s="1186">
        <v>4742659.09</v>
      </c>
      <c r="I52" s="1319"/>
      <c r="J52" s="1186">
        <v>0</v>
      </c>
      <c r="K52" s="1187"/>
      <c r="L52" s="1187"/>
      <c r="M52" s="1187"/>
      <c r="N52" s="1187"/>
      <c r="O52" s="1186">
        <v>0</v>
      </c>
      <c r="P52" s="1186">
        <v>4742659.09</v>
      </c>
      <c r="Q52" s="1166"/>
    </row>
    <row r="53" spans="1:17" s="1191" customFormat="1" ht="15" x14ac:dyDescent="0.25">
      <c r="A53" s="1183"/>
      <c r="B53" s="1184">
        <v>2055</v>
      </c>
      <c r="C53" s="1185" t="s">
        <v>1298</v>
      </c>
      <c r="D53" s="1186">
        <v>357753.39</v>
      </c>
      <c r="E53" s="1187">
        <v>455024.53</v>
      </c>
      <c r="F53" s="1218">
        <v>357753.39</v>
      </c>
      <c r="G53" s="1187"/>
      <c r="H53" s="1186">
        <v>455024.53</v>
      </c>
      <c r="I53" s="1319"/>
      <c r="J53" s="1186">
        <v>0</v>
      </c>
      <c r="K53" s="1187"/>
      <c r="L53" s="1187"/>
      <c r="M53" s="1187"/>
      <c r="N53" s="1187"/>
      <c r="O53" s="1186"/>
      <c r="P53" s="1186">
        <v>455024.53</v>
      </c>
      <c r="Q53" s="1166"/>
    </row>
    <row r="54" spans="1:17" s="1191" customFormat="1" ht="15" x14ac:dyDescent="0.25">
      <c r="A54" s="1183"/>
      <c r="B54" s="1195"/>
      <c r="C54" s="1192" t="s">
        <v>1299</v>
      </c>
      <c r="D54" s="1189">
        <v>184497027.52472609</v>
      </c>
      <c r="E54" s="1189">
        <v>22493565.779999997</v>
      </c>
      <c r="F54" s="1189">
        <f>F50+F52+F53</f>
        <v>7728272.5</v>
      </c>
      <c r="G54" s="1189">
        <v>0</v>
      </c>
      <c r="H54" s="1189">
        <v>199262320.80472609</v>
      </c>
      <c r="I54" s="1319"/>
      <c r="J54" s="1189">
        <v>33862583.206426099</v>
      </c>
      <c r="K54" s="1189">
        <v>6587330.6941303853</v>
      </c>
      <c r="L54" s="1189">
        <v>132284.10999999999</v>
      </c>
      <c r="M54" s="1189">
        <v>0</v>
      </c>
      <c r="N54" s="1189">
        <v>0</v>
      </c>
      <c r="O54" s="1189">
        <v>40317629.79055649</v>
      </c>
      <c r="P54" s="1189">
        <v>158944691.01416969</v>
      </c>
      <c r="Q54" s="1166"/>
    </row>
    <row r="55" spans="1:17" s="1191" customFormat="1" ht="15" x14ac:dyDescent="0.25">
      <c r="A55" s="1177"/>
      <c r="B55" s="1178"/>
      <c r="C55" s="1170"/>
      <c r="D55" s="1196"/>
      <c r="E55" s="1196"/>
      <c r="F55" s="1196"/>
      <c r="G55" s="1196"/>
      <c r="H55" s="1196"/>
      <c r="I55" s="1170"/>
      <c r="J55" s="1170"/>
      <c r="K55" s="1170"/>
      <c r="L55" s="1170"/>
      <c r="M55" s="1170"/>
      <c r="N55" s="1170"/>
      <c r="O55" s="1170"/>
      <c r="P55" s="1170"/>
      <c r="Q55" s="1166"/>
    </row>
    <row r="56" spans="1:17" s="1191" customFormat="1" ht="15" x14ac:dyDescent="0.25">
      <c r="A56" s="1178"/>
      <c r="B56" s="1178"/>
      <c r="C56" s="1170"/>
      <c r="D56" s="1197"/>
      <c r="E56" s="1170"/>
      <c r="F56" s="1170"/>
      <c r="G56" s="1170"/>
      <c r="H56" s="1170"/>
      <c r="I56" s="1317" t="s">
        <v>1300</v>
      </c>
      <c r="J56" s="1317"/>
      <c r="K56" s="1317"/>
      <c r="L56" s="1170"/>
      <c r="M56" s="1170"/>
      <c r="N56" s="1170"/>
      <c r="O56" s="1170"/>
      <c r="P56" s="1170"/>
      <c r="Q56" s="1166"/>
    </row>
    <row r="57" spans="1:17" s="1191" customFormat="1" ht="15" x14ac:dyDescent="0.25">
      <c r="A57" s="1178"/>
      <c r="B57" s="1178"/>
      <c r="C57" s="1196"/>
      <c r="D57" s="1170"/>
      <c r="E57" s="1170"/>
      <c r="F57" s="1170"/>
      <c r="G57" s="1170"/>
      <c r="H57" s="1170"/>
      <c r="I57" s="1317" t="s">
        <v>83</v>
      </c>
      <c r="J57" s="1317"/>
      <c r="K57" s="1198">
        <v>461914.28608333337</v>
      </c>
      <c r="L57" s="1170"/>
      <c r="M57" s="1170"/>
      <c r="N57" s="1196"/>
      <c r="O57" s="1178"/>
      <c r="P57" s="1196"/>
      <c r="Q57" s="1166"/>
    </row>
    <row r="58" spans="1:17" s="1191" customFormat="1" ht="15" x14ac:dyDescent="0.25">
      <c r="A58" s="1178"/>
      <c r="B58" s="1178"/>
      <c r="C58" s="1178"/>
      <c r="D58" s="1170"/>
      <c r="E58" s="1170"/>
      <c r="F58" s="1170"/>
      <c r="G58" s="1170"/>
      <c r="H58" s="1170"/>
      <c r="I58" s="1317" t="s">
        <v>1302</v>
      </c>
      <c r="J58" s="1317"/>
      <c r="K58" s="1198">
        <v>88955.249007936523</v>
      </c>
      <c r="L58" s="1170"/>
      <c r="M58" s="1170"/>
      <c r="N58" s="1196"/>
      <c r="O58" s="1196"/>
      <c r="P58" s="1196"/>
      <c r="Q58" s="1166"/>
    </row>
    <row r="59" spans="1:17" s="1191" customFormat="1" ht="15.75" thickBot="1" x14ac:dyDescent="0.3">
      <c r="A59" s="1178"/>
      <c r="B59" s="1178"/>
      <c r="C59" s="1196"/>
      <c r="D59" s="1170"/>
      <c r="E59" s="1170"/>
      <c r="F59" s="1170"/>
      <c r="G59" s="1170"/>
      <c r="H59" s="1170"/>
      <c r="I59" s="1317" t="s">
        <v>85</v>
      </c>
      <c r="J59" s="1317"/>
      <c r="K59" s="1200">
        <v>6036461.1590391155</v>
      </c>
      <c r="L59" s="1170"/>
      <c r="M59" s="1170"/>
      <c r="N59" s="1196"/>
      <c r="O59" s="1196"/>
      <c r="P59" s="1196"/>
      <c r="Q59" s="1166"/>
    </row>
    <row r="60" spans="1:17" s="1191" customFormat="1" ht="15.75" thickTop="1" x14ac:dyDescent="0.25">
      <c r="A60" s="1201" t="s">
        <v>511</v>
      </c>
      <c r="B60" s="1202"/>
      <c r="C60" s="1202"/>
      <c r="D60" s="1196"/>
      <c r="E60" s="1170"/>
      <c r="F60" s="1196"/>
      <c r="G60" s="1196"/>
      <c r="H60" s="1196"/>
      <c r="I60" s="1170"/>
      <c r="J60" s="1170"/>
      <c r="K60" s="1203"/>
      <c r="L60" s="1170"/>
      <c r="M60" s="1170"/>
      <c r="N60" s="1196"/>
      <c r="O60" s="1196"/>
      <c r="P60" s="1196"/>
      <c r="Q60" s="1166"/>
    </row>
    <row r="61" spans="1:17" s="1191" customFormat="1" ht="15" x14ac:dyDescent="0.25">
      <c r="A61" s="1178"/>
      <c r="B61" s="1178"/>
      <c r="C61" s="1170"/>
      <c r="D61" s="1196"/>
      <c r="E61" s="1196"/>
      <c r="F61" s="1196"/>
      <c r="G61" s="1196"/>
      <c r="H61" s="1170"/>
      <c r="I61" s="1170"/>
      <c r="J61" s="1170"/>
      <c r="K61" s="1170"/>
      <c r="L61" s="1170"/>
      <c r="M61" s="1170"/>
      <c r="N61" s="1170"/>
      <c r="O61" s="1170"/>
      <c r="P61" s="1170"/>
      <c r="Q61" s="1166"/>
    </row>
    <row r="62" spans="1:17" s="1191" customFormat="1" ht="15" x14ac:dyDescent="0.25">
      <c r="A62" s="1178"/>
      <c r="B62" s="1184">
        <v>1611</v>
      </c>
      <c r="C62" s="1185" t="s">
        <v>1046</v>
      </c>
      <c r="D62" s="1186">
        <v>1216200.747107438</v>
      </c>
      <c r="E62" s="1187">
        <v>77177.100000000006</v>
      </c>
      <c r="F62" s="1187"/>
      <c r="G62" s="1187"/>
      <c r="H62" s="1186">
        <v>1293377.8471074381</v>
      </c>
      <c r="I62" s="1186"/>
      <c r="J62" s="1186">
        <v>409056.90784297558</v>
      </c>
      <c r="K62" s="1187">
        <v>243240.14942148759</v>
      </c>
      <c r="L62" s="1187"/>
      <c r="M62" s="1187"/>
      <c r="N62" s="1186"/>
      <c r="O62" s="1186">
        <v>652297.05726446316</v>
      </c>
      <c r="P62" s="1186">
        <v>641080.78984297498</v>
      </c>
      <c r="Q62" s="1166"/>
    </row>
    <row r="63" spans="1:17" s="1191" customFormat="1" ht="15" x14ac:dyDescent="0.25">
      <c r="A63" s="1177"/>
      <c r="B63" s="1178"/>
      <c r="C63" s="1167"/>
      <c r="D63" s="1168"/>
      <c r="E63" s="1168"/>
      <c r="F63" s="1168"/>
      <c r="G63" s="1168"/>
      <c r="H63" s="1196"/>
      <c r="I63" s="1170"/>
      <c r="J63" s="1170"/>
      <c r="K63" s="1170"/>
      <c r="L63" s="1170"/>
      <c r="M63" s="1170"/>
      <c r="N63" s="1170"/>
      <c r="O63" s="1167"/>
      <c r="P63" s="1167"/>
      <c r="Q63" s="1166"/>
    </row>
    <row r="64" spans="1:17" ht="15" hidden="1" x14ac:dyDescent="0.25">
      <c r="E64" s="1205" t="s">
        <v>1303</v>
      </c>
      <c r="F64" s="1206"/>
      <c r="G64" s="1207"/>
      <c r="H64" s="1208"/>
      <c r="J64" s="1167"/>
      <c r="L64" s="1205" t="s">
        <v>1304</v>
      </c>
      <c r="M64" s="1206"/>
      <c r="N64" s="1207"/>
      <c r="O64" s="1208"/>
    </row>
    <row r="65" spans="5:15" hidden="1" x14ac:dyDescent="0.2">
      <c r="H65" s="1170">
        <v>199262320.80472609</v>
      </c>
      <c r="O65" s="1170">
        <v>40317629.79055649</v>
      </c>
    </row>
    <row r="66" spans="5:15" hidden="1" x14ac:dyDescent="0.2">
      <c r="E66" s="1209" t="s">
        <v>1305</v>
      </c>
      <c r="H66" s="1170">
        <v>1293377.8471074381</v>
      </c>
      <c r="L66" s="1170" t="s">
        <v>1305</v>
      </c>
      <c r="O66" s="1170">
        <v>652297.05726446316</v>
      </c>
    </row>
    <row r="67" spans="5:15" hidden="1" x14ac:dyDescent="0.2">
      <c r="E67" s="1209" t="s">
        <v>1306</v>
      </c>
      <c r="H67" s="1170">
        <v>-600654</v>
      </c>
      <c r="L67" s="1170" t="s">
        <v>1306</v>
      </c>
      <c r="O67" s="1170">
        <v>-258992</v>
      </c>
    </row>
    <row r="68" spans="5:15" hidden="1" x14ac:dyDescent="0.2">
      <c r="E68" s="1209" t="s">
        <v>1307</v>
      </c>
      <c r="H68" s="1210">
        <v>199955044.65183353</v>
      </c>
      <c r="L68" s="1209" t="s">
        <v>1307</v>
      </c>
      <c r="O68" s="1210">
        <v>40710934.847820953</v>
      </c>
    </row>
    <row r="69" spans="5:15" hidden="1" x14ac:dyDescent="0.2">
      <c r="E69" s="1209" t="s">
        <v>1308</v>
      </c>
      <c r="H69" s="1170">
        <v>-25336042.049157254</v>
      </c>
      <c r="J69" s="1170" t="s">
        <v>1309</v>
      </c>
      <c r="L69" s="1209" t="s">
        <v>1310</v>
      </c>
      <c r="O69" s="1170">
        <v>-2644677.2484766017</v>
      </c>
    </row>
    <row r="70" spans="5:15" ht="13.5" hidden="1" thickBot="1" x14ac:dyDescent="0.25">
      <c r="E70" s="1170" t="s">
        <v>1311</v>
      </c>
      <c r="H70" s="1211">
        <v>174619002.60267627</v>
      </c>
      <c r="L70" s="1170" t="s">
        <v>1312</v>
      </c>
      <c r="O70" s="1211">
        <v>38066257.59934435</v>
      </c>
    </row>
    <row r="71" spans="5:15" hidden="1" x14ac:dyDescent="0.2"/>
    <row r="72" spans="5:15" hidden="1" x14ac:dyDescent="0.2">
      <c r="E72" s="1205" t="s">
        <v>1313</v>
      </c>
      <c r="F72" s="1179"/>
    </row>
    <row r="73" spans="5:15" hidden="1" x14ac:dyDescent="0.2"/>
    <row r="74" spans="5:15" hidden="1" x14ac:dyDescent="0.2">
      <c r="E74" s="1170" t="s">
        <v>1314</v>
      </c>
      <c r="H74" s="1170">
        <v>22493565.779999997</v>
      </c>
    </row>
    <row r="75" spans="5:15" hidden="1" x14ac:dyDescent="0.2">
      <c r="E75" s="1170" t="s">
        <v>1315</v>
      </c>
      <c r="H75" s="1170">
        <v>-6856629</v>
      </c>
    </row>
    <row r="76" spans="5:15" hidden="1" x14ac:dyDescent="0.2">
      <c r="E76" s="1170" t="s">
        <v>1316</v>
      </c>
      <c r="H76" s="1170">
        <v>77177.100000000006</v>
      </c>
    </row>
    <row r="77" spans="5:15" hidden="1" x14ac:dyDescent="0.2">
      <c r="E77" s="1170" t="s">
        <v>1317</v>
      </c>
      <c r="H77" s="1210">
        <v>15714113.879999997</v>
      </c>
    </row>
    <row r="78" spans="5:15" hidden="1" x14ac:dyDescent="0.2">
      <c r="E78" s="1170" t="s">
        <v>1318</v>
      </c>
      <c r="H78" s="1170">
        <v>-3147999.9984541219</v>
      </c>
    </row>
    <row r="79" spans="5:15" ht="13.5" hidden="1" thickBot="1" x14ac:dyDescent="0.25">
      <c r="E79" s="1170" t="s">
        <v>1319</v>
      </c>
      <c r="H79" s="1211">
        <v>12566113.881545875</v>
      </c>
      <c r="J79" s="1170">
        <v>12566113.881545875</v>
      </c>
    </row>
    <row r="80" spans="5:15" hidden="1" x14ac:dyDescent="0.2">
      <c r="J80" s="1170">
        <v>-10072686</v>
      </c>
    </row>
    <row r="81" spans="2:16" hidden="1" x14ac:dyDescent="0.2">
      <c r="H81" s="1170">
        <v>12566.113881545874</v>
      </c>
      <c r="J81" s="1170">
        <v>2493427.8815458752</v>
      </c>
    </row>
    <row r="82" spans="2:16" hidden="1" x14ac:dyDescent="0.2">
      <c r="H82" s="1170">
        <v>-164.7</v>
      </c>
    </row>
    <row r="83" spans="2:16" hidden="1" x14ac:dyDescent="0.2">
      <c r="H83" s="1210">
        <v>12401.413881545874</v>
      </c>
    </row>
    <row r="84" spans="2:16" hidden="1" x14ac:dyDescent="0.2">
      <c r="F84" s="1170" t="s">
        <v>1320</v>
      </c>
      <c r="H84" s="1170">
        <v>10034</v>
      </c>
    </row>
    <row r="85" spans="2:16" ht="13.5" hidden="1" thickBot="1" x14ac:dyDescent="0.25">
      <c r="H85" s="1211">
        <v>2367.4138815458737</v>
      </c>
    </row>
    <row r="86" spans="2:16" hidden="1" x14ac:dyDescent="0.2"/>
    <row r="87" spans="2:16" hidden="1" x14ac:dyDescent="0.2"/>
    <row r="88" spans="2:16" x14ac:dyDescent="0.2">
      <c r="J88" s="1170" t="s">
        <v>1321</v>
      </c>
      <c r="K88" s="1170">
        <v>6279701.3084606035</v>
      </c>
    </row>
    <row r="89" spans="2:16" x14ac:dyDescent="0.2">
      <c r="J89" s="1170" t="s">
        <v>1322</v>
      </c>
      <c r="K89" s="1170">
        <v>6280338.2400000002</v>
      </c>
    </row>
    <row r="91" spans="2:16" ht="13.5" thickBot="1" x14ac:dyDescent="0.25">
      <c r="J91" s="1170" t="s">
        <v>1323</v>
      </c>
      <c r="K91" s="1211">
        <v>-636.9315393967554</v>
      </c>
    </row>
    <row r="92" spans="2:16" ht="13.5" thickTop="1" x14ac:dyDescent="0.2">
      <c r="B92" s="1215">
        <v>2440</v>
      </c>
      <c r="C92" s="1216" t="s">
        <v>1324</v>
      </c>
      <c r="D92" s="1216">
        <v>-1150269.54</v>
      </c>
      <c r="E92" s="1216">
        <f>H92-D92</f>
        <v>-216223.35000000009</v>
      </c>
      <c r="F92" s="1216"/>
      <c r="G92" s="1216"/>
      <c r="H92" s="1217">
        <v>-1366492.8900000001</v>
      </c>
      <c r="J92" s="1216">
        <v>-78656.49519999999</v>
      </c>
      <c r="K92" s="1216">
        <f>O92-J92</f>
        <v>-27298.972367797876</v>
      </c>
      <c r="L92" s="1216"/>
      <c r="M92" s="1216"/>
      <c r="N92" s="1216"/>
      <c r="O92" s="1217">
        <v>-105955.46756779787</v>
      </c>
      <c r="P92" s="1170">
        <f>H92-O92</f>
        <v>-1260537.4224322024</v>
      </c>
    </row>
    <row r="93" spans="2:16" x14ac:dyDescent="0.2">
      <c r="B93" s="1215">
        <v>2440</v>
      </c>
      <c r="C93" s="1216" t="s">
        <v>1325</v>
      </c>
      <c r="D93" s="1216">
        <v>-567387.46</v>
      </c>
      <c r="E93" s="1216">
        <f t="shared" ref="E93:E102" si="0">H93-D93</f>
        <v>-41690.849999999977</v>
      </c>
      <c r="F93" s="1216"/>
      <c r="G93" s="1216"/>
      <c r="H93" s="1217">
        <v>-609078.30999999994</v>
      </c>
      <c r="J93" s="1216">
        <v>-40594.724385545749</v>
      </c>
      <c r="K93" s="1216">
        <f t="shared" ref="K93:K102" si="1">O93-J93</f>
        <v>-11018.739898922395</v>
      </c>
      <c r="L93" s="1216"/>
      <c r="M93" s="1216"/>
      <c r="N93" s="1216"/>
      <c r="O93" s="1217">
        <v>-51613.464284468144</v>
      </c>
      <c r="P93" s="1170">
        <f t="shared" ref="P93:P104" si="2">H93-O93</f>
        <v>-557464.84571553185</v>
      </c>
    </row>
    <row r="94" spans="2:16" x14ac:dyDescent="0.2">
      <c r="B94" s="1215">
        <v>2440</v>
      </c>
      <c r="C94" s="1216" t="s">
        <v>1326</v>
      </c>
      <c r="D94" s="1216">
        <v>-9493627.2800000012</v>
      </c>
      <c r="E94" s="1216">
        <f t="shared" si="0"/>
        <v>-1458634.1999999993</v>
      </c>
      <c r="F94" s="1216"/>
      <c r="G94" s="1216"/>
      <c r="H94" s="1217">
        <v>-10952261.48</v>
      </c>
      <c r="J94" s="1216">
        <v>-767144.53138915612</v>
      </c>
      <c r="K94" s="1216">
        <f t="shared" si="1"/>
        <v>-253971.95586300141</v>
      </c>
      <c r="L94" s="1216"/>
      <c r="M94" s="1216"/>
      <c r="N94" s="1216"/>
      <c r="O94" s="1217">
        <v>-1021116.4872521575</v>
      </c>
      <c r="P94" s="1170">
        <f t="shared" si="2"/>
        <v>-9931144.9927478433</v>
      </c>
    </row>
    <row r="95" spans="2:16" x14ac:dyDescent="0.2">
      <c r="B95" s="1215">
        <v>2440</v>
      </c>
      <c r="C95" s="1216" t="s">
        <v>1327</v>
      </c>
      <c r="D95" s="1216">
        <v>-7315104.5899999999</v>
      </c>
      <c r="E95" s="1216">
        <f t="shared" si="0"/>
        <v>-1101138.5500000007</v>
      </c>
      <c r="F95" s="1216"/>
      <c r="G95" s="1216"/>
      <c r="H95" s="1217">
        <v>-8416243.1400000006</v>
      </c>
      <c r="J95" s="1216">
        <v>-619509.48822191847</v>
      </c>
      <c r="K95" s="1216">
        <f t="shared" si="1"/>
        <v>-231787.05946440774</v>
      </c>
      <c r="L95" s="1216"/>
      <c r="M95" s="1216"/>
      <c r="N95" s="1216"/>
      <c r="O95" s="1217">
        <v>-851296.5476863262</v>
      </c>
      <c r="P95" s="1170">
        <f t="shared" si="2"/>
        <v>-7564946.5923136743</v>
      </c>
    </row>
    <row r="96" spans="2:16" x14ac:dyDescent="0.2">
      <c r="B96" s="1215">
        <v>2440</v>
      </c>
      <c r="C96" s="1216" t="s">
        <v>1328</v>
      </c>
      <c r="D96" s="1216">
        <v>-122977.12000000002</v>
      </c>
      <c r="E96" s="1216">
        <f t="shared" si="0"/>
        <v>-6234.4499999999971</v>
      </c>
      <c r="F96" s="1216"/>
      <c r="G96" s="1216"/>
      <c r="H96" s="1217">
        <v>-129211.57000000002</v>
      </c>
      <c r="J96" s="1216">
        <v>-11811.457249999999</v>
      </c>
      <c r="K96" s="1216">
        <f t="shared" si="1"/>
        <v>-3230.2892499999998</v>
      </c>
      <c r="L96" s="1216"/>
      <c r="M96" s="1216"/>
      <c r="N96" s="1216"/>
      <c r="O96" s="1217">
        <v>-15041.746499999999</v>
      </c>
      <c r="P96" s="1170">
        <f t="shared" si="2"/>
        <v>-114169.82350000003</v>
      </c>
    </row>
    <row r="97" spans="1:16" x14ac:dyDescent="0.2">
      <c r="B97" s="1215">
        <v>2440</v>
      </c>
      <c r="C97" s="1216" t="s">
        <v>1329</v>
      </c>
      <c r="D97" s="1216">
        <v>-655591.3600000001</v>
      </c>
      <c r="E97" s="1216">
        <f t="shared" si="0"/>
        <v>-129122.43999999994</v>
      </c>
      <c r="F97" s="1216"/>
      <c r="G97" s="1216"/>
      <c r="H97" s="1217">
        <v>-784713.8</v>
      </c>
      <c r="J97" s="1216">
        <v>-54679.166594312061</v>
      </c>
      <c r="K97" s="1216">
        <f t="shared" si="1"/>
        <v>-19208.326533964326</v>
      </c>
      <c r="L97" s="1216"/>
      <c r="M97" s="1216"/>
      <c r="N97" s="1216"/>
      <c r="O97" s="1217">
        <v>-73887.493128276386</v>
      </c>
      <c r="P97" s="1170">
        <f t="shared" si="2"/>
        <v>-710826.30687172362</v>
      </c>
    </row>
    <row r="98" spans="1:16" x14ac:dyDescent="0.2">
      <c r="B98" s="1215">
        <v>2440</v>
      </c>
      <c r="C98" s="1216" t="s">
        <v>1330</v>
      </c>
      <c r="D98" s="1216">
        <v>0</v>
      </c>
      <c r="E98" s="1216">
        <f t="shared" si="0"/>
        <v>0</v>
      </c>
      <c r="F98" s="1216"/>
      <c r="G98" s="1216"/>
      <c r="H98" s="1217">
        <v>0</v>
      </c>
      <c r="J98" s="1216">
        <v>0</v>
      </c>
      <c r="K98" s="1216">
        <f t="shared" si="1"/>
        <v>0</v>
      </c>
      <c r="L98" s="1216"/>
      <c r="M98" s="1216"/>
      <c r="N98" s="1216"/>
      <c r="O98" s="1217">
        <v>0</v>
      </c>
      <c r="P98" s="1170">
        <f t="shared" si="2"/>
        <v>0</v>
      </c>
    </row>
    <row r="99" spans="1:16" x14ac:dyDescent="0.2">
      <c r="B99" s="1215">
        <v>2440</v>
      </c>
      <c r="C99" s="1216" t="s">
        <v>1331</v>
      </c>
      <c r="D99" s="1216">
        <v>-891969.34</v>
      </c>
      <c r="E99" s="1216">
        <f t="shared" si="0"/>
        <v>-108487.83999999997</v>
      </c>
      <c r="F99" s="1216"/>
      <c r="G99" s="1216"/>
      <c r="H99" s="1217">
        <v>-1000457.1799999999</v>
      </c>
      <c r="J99" s="1216">
        <v>-113606.379</v>
      </c>
      <c r="K99" s="1216">
        <f t="shared" si="1"/>
        <v>-33348.57266666666</v>
      </c>
      <c r="L99" s="1216"/>
      <c r="M99" s="1216"/>
      <c r="N99" s="1216"/>
      <c r="O99" s="1217">
        <v>-146954.95166666666</v>
      </c>
      <c r="P99" s="1170">
        <f t="shared" si="2"/>
        <v>-853502.22833333327</v>
      </c>
    </row>
    <row r="100" spans="1:16" x14ac:dyDescent="0.2">
      <c r="B100" s="1215">
        <v>2440</v>
      </c>
      <c r="C100" s="1216" t="s">
        <v>1332</v>
      </c>
      <c r="D100" s="1216">
        <v>-65286.13</v>
      </c>
      <c r="E100" s="1216">
        <f t="shared" si="0"/>
        <v>-4460.8299999999945</v>
      </c>
      <c r="F100" s="1216"/>
      <c r="G100" s="1216"/>
      <c r="H100" s="1217">
        <v>-69746.959999999992</v>
      </c>
      <c r="J100" s="1216">
        <v>-5443.2501666666667</v>
      </c>
      <c r="K100" s="1216">
        <f t="shared" si="1"/>
        <v>-3237.3033333333333</v>
      </c>
      <c r="L100" s="1216"/>
      <c r="M100" s="1216"/>
      <c r="N100" s="1216"/>
      <c r="O100" s="1217">
        <v>-8680.5535</v>
      </c>
      <c r="P100" s="1170">
        <f t="shared" si="2"/>
        <v>-61066.40649999999</v>
      </c>
    </row>
    <row r="101" spans="1:16" x14ac:dyDescent="0.2">
      <c r="B101" s="1215">
        <v>2440</v>
      </c>
      <c r="C101" s="1216" t="s">
        <v>1245</v>
      </c>
      <c r="D101" s="1216">
        <v>-104708.84</v>
      </c>
      <c r="E101" s="1216">
        <f t="shared" si="0"/>
        <v>0</v>
      </c>
      <c r="F101" s="1216"/>
      <c r="G101" s="1216"/>
      <c r="H101" s="1217">
        <v>-104708.84</v>
      </c>
      <c r="J101" s="1216">
        <v>-11769.71227083393</v>
      </c>
      <c r="K101" s="1216">
        <f t="shared" si="1"/>
        <v>-11251.312270833929</v>
      </c>
      <c r="L101" s="1216"/>
      <c r="M101" s="1216"/>
      <c r="N101" s="1216"/>
      <c r="O101" s="1217">
        <v>-23021.024541667859</v>
      </c>
      <c r="P101" s="1170">
        <f t="shared" si="2"/>
        <v>-81687.81545833213</v>
      </c>
    </row>
    <row r="102" spans="1:16" x14ac:dyDescent="0.2">
      <c r="B102" s="1215">
        <v>2440</v>
      </c>
      <c r="C102" s="1216" t="s">
        <v>1333</v>
      </c>
      <c r="D102" s="1216">
        <v>-1604980.82</v>
      </c>
      <c r="E102" s="1216">
        <f t="shared" si="0"/>
        <v>0</v>
      </c>
      <c r="F102" s="1216"/>
      <c r="G102" s="1216"/>
      <c r="H102" s="1217">
        <v>-1604980.82</v>
      </c>
      <c r="J102" s="1216">
        <v>-230530.99138299993</v>
      </c>
      <c r="K102" s="1216">
        <f t="shared" si="1"/>
        <v>-37918.144298107713</v>
      </c>
      <c r="L102" s="1216"/>
      <c r="M102" s="1216"/>
      <c r="N102" s="1216"/>
      <c r="O102" s="1217">
        <v>-268449.13568110764</v>
      </c>
      <c r="P102" s="1170">
        <f t="shared" si="2"/>
        <v>-1336531.6843188924</v>
      </c>
    </row>
    <row r="103" spans="1:16" x14ac:dyDescent="0.2">
      <c r="B103" s="1215"/>
      <c r="C103" s="1216"/>
      <c r="D103" s="1216"/>
      <c r="E103" s="1216"/>
      <c r="F103" s="1216"/>
      <c r="G103" s="1216"/>
      <c r="H103" s="1217"/>
      <c r="J103" s="1216"/>
      <c r="K103" s="1216"/>
      <c r="L103" s="1216"/>
      <c r="M103" s="1216"/>
      <c r="N103" s="1216"/>
      <c r="O103" s="1217"/>
      <c r="P103" s="1170">
        <f t="shared" si="2"/>
        <v>0</v>
      </c>
    </row>
    <row r="104" spans="1:16" x14ac:dyDescent="0.2">
      <c r="B104" s="1215"/>
      <c r="C104" s="1216"/>
      <c r="D104" s="1216"/>
      <c r="E104" s="1216"/>
      <c r="F104" s="1216"/>
      <c r="G104" s="1216"/>
      <c r="H104" s="1217"/>
      <c r="J104" s="1216"/>
      <c r="K104" s="1216"/>
      <c r="L104" s="1216"/>
      <c r="M104" s="1216"/>
      <c r="N104" s="1216"/>
      <c r="O104" s="1217"/>
      <c r="P104" s="1170">
        <f t="shared" si="2"/>
        <v>0</v>
      </c>
    </row>
    <row r="105" spans="1:16" x14ac:dyDescent="0.2">
      <c r="D105" s="1170">
        <f>SUM(D92:D104)</f>
        <v>-21971902.48</v>
      </c>
      <c r="E105" s="1170">
        <f>SUM(E92:E104)</f>
        <v>-3065992.5100000002</v>
      </c>
      <c r="H105" s="1170">
        <f>SUM(H92:H104)</f>
        <v>-25037894.990000002</v>
      </c>
      <c r="J105" s="1170">
        <f>SUM(J92:J104)</f>
        <v>-1933746.1958614332</v>
      </c>
      <c r="K105" s="1170">
        <f>SUM(K92:K104)</f>
        <v>-632270.67594703543</v>
      </c>
      <c r="O105" s="1170">
        <f>SUM(O92:O104)</f>
        <v>-2566016.8718084679</v>
      </c>
      <c r="P105" s="1170">
        <f>SUM(P92:P104)</f>
        <v>-22471878.118191533</v>
      </c>
    </row>
    <row r="107" spans="1:16" s="1170" customFormat="1" ht="13.5" thickBot="1" x14ac:dyDescent="0.25">
      <c r="A107" s="1177"/>
      <c r="B107" s="1213"/>
      <c r="C107" s="1214"/>
      <c r="D107" s="1214">
        <f>D105+D62+D54</f>
        <v>163741325.79183352</v>
      </c>
      <c r="E107" s="1214">
        <f t="shared" ref="E107:P107" si="3">E105+E62+E54</f>
        <v>19504750.369999997</v>
      </c>
      <c r="F107" s="1214">
        <f t="shared" si="3"/>
        <v>7728272.5</v>
      </c>
      <c r="G107" s="1214">
        <f t="shared" si="3"/>
        <v>0</v>
      </c>
      <c r="H107" s="1214">
        <f t="shared" si="3"/>
        <v>175517803.66183352</v>
      </c>
      <c r="I107" s="1214">
        <f t="shared" si="3"/>
        <v>0</v>
      </c>
      <c r="J107" s="1214">
        <f t="shared" si="3"/>
        <v>32337893.918407641</v>
      </c>
      <c r="K107" s="1214">
        <f t="shared" si="3"/>
        <v>6198300.1676048376</v>
      </c>
      <c r="L107" s="1214">
        <f t="shared" si="3"/>
        <v>132284.10999999999</v>
      </c>
      <c r="M107" s="1214">
        <f t="shared" si="3"/>
        <v>0</v>
      </c>
      <c r="N107" s="1214">
        <f t="shared" si="3"/>
        <v>0</v>
      </c>
      <c r="O107" s="1214">
        <f t="shared" si="3"/>
        <v>38403909.976012483</v>
      </c>
      <c r="P107" s="1214">
        <f t="shared" si="3"/>
        <v>137113893.68582115</v>
      </c>
    </row>
    <row r="108" spans="1:16" ht="13.5" thickTop="1" x14ac:dyDescent="0.2"/>
  </sheetData>
  <mergeCells count="26">
    <mergeCell ref="I57:J57"/>
    <mergeCell ref="I58:J58"/>
    <mergeCell ref="I59:J59"/>
    <mergeCell ref="J8:J9"/>
    <mergeCell ref="K8:K9"/>
    <mergeCell ref="L8:L9"/>
    <mergeCell ref="O8:O9"/>
    <mergeCell ref="P8:P9"/>
    <mergeCell ref="I56:K56"/>
    <mergeCell ref="D7:H7"/>
    <mergeCell ref="J7:O7"/>
    <mergeCell ref="F8:F9"/>
    <mergeCell ref="H8:H9"/>
    <mergeCell ref="I8:I54"/>
    <mergeCell ref="A8:A9"/>
    <mergeCell ref="B8:B9"/>
    <mergeCell ref="C8:C9"/>
    <mergeCell ref="D8:D9"/>
    <mergeCell ref="E8:E9"/>
    <mergeCell ref="D6:H6"/>
    <mergeCell ref="J6:O6"/>
    <mergeCell ref="A1:P1"/>
    <mergeCell ref="A2:P2"/>
    <mergeCell ref="A3:C3"/>
    <mergeCell ref="A4:C4"/>
    <mergeCell ref="A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9C2A-4131-45A8-AF2D-B24559D07E72}">
  <sheetPr>
    <pageSetUpPr fitToPage="1"/>
  </sheetPr>
  <dimension ref="A1:S450"/>
  <sheetViews>
    <sheetView topLeftCell="A151" zoomScale="90" zoomScaleNormal="90" workbookViewId="0">
      <selection activeCell="F301" sqref="F301"/>
    </sheetView>
  </sheetViews>
  <sheetFormatPr defaultColWidth="9.42578125" defaultRowHeight="12.75" x14ac:dyDescent="0.2"/>
  <cols>
    <col min="1" max="1" width="7.5703125" style="1" customWidth="1"/>
    <col min="2" max="2" width="10.42578125" style="1" customWidth="1"/>
    <col min="3" max="3" width="37.5703125" style="2" customWidth="1"/>
    <col min="4" max="4" width="17.42578125" style="2" customWidth="1"/>
    <col min="5" max="5" width="18.5703125" style="2" customWidth="1"/>
    <col min="6" max="10" width="17.42578125" style="2" customWidth="1"/>
    <col min="11" max="11" width="1.5703125" style="2" customWidth="1"/>
    <col min="12" max="12" width="17.42578125" style="2" customWidth="1"/>
    <col min="13" max="13" width="15.85546875" style="2" customWidth="1"/>
    <col min="14" max="19" width="17.42578125" style="2" customWidth="1"/>
    <col min="20" max="16384" width="9.42578125" style="2"/>
  </cols>
  <sheetData>
    <row r="1" spans="1:19" x14ac:dyDescent="0.2">
      <c r="R1" s="3" t="s">
        <v>0</v>
      </c>
      <c r="S1" s="4" t="s">
        <v>1</v>
      </c>
    </row>
    <row r="2" spans="1:19" x14ac:dyDescent="0.2">
      <c r="R2" s="3" t="s">
        <v>2</v>
      </c>
      <c r="S2" s="5"/>
    </row>
    <row r="3" spans="1:19" x14ac:dyDescent="0.2">
      <c r="R3" s="3" t="s">
        <v>3</v>
      </c>
      <c r="S3" s="5"/>
    </row>
    <row r="4" spans="1:19" x14ac:dyDescent="0.2">
      <c r="R4" s="3" t="s">
        <v>4</v>
      </c>
      <c r="S4" s="5"/>
    </row>
    <row r="5" spans="1:19" x14ac:dyDescent="0.2">
      <c r="R5" s="3" t="s">
        <v>5</v>
      </c>
      <c r="S5" s="6"/>
    </row>
    <row r="6" spans="1:19" ht="9" customHeight="1" x14ac:dyDescent="0.2">
      <c r="R6" s="3"/>
      <c r="S6" s="7"/>
    </row>
    <row r="7" spans="1:19" x14ac:dyDescent="0.2">
      <c r="R7" s="3" t="s">
        <v>6</v>
      </c>
      <c r="S7" s="6"/>
    </row>
    <row r="8" spans="1:19" ht="9" customHeight="1" x14ac:dyDescent="0.2"/>
    <row r="9" spans="1:19" ht="20.25" customHeight="1" x14ac:dyDescent="0.2">
      <c r="A9" s="1227" t="s">
        <v>7</v>
      </c>
      <c r="B9" s="1227"/>
      <c r="C9" s="1227"/>
      <c r="D9" s="1227"/>
      <c r="E9" s="1227"/>
      <c r="F9" s="1227"/>
      <c r="G9" s="1227"/>
      <c r="H9" s="1227"/>
      <c r="I9" s="1227"/>
      <c r="J9" s="1227"/>
      <c r="K9" s="1227"/>
      <c r="L9" s="1227"/>
      <c r="M9" s="1227"/>
      <c r="N9" s="1227"/>
      <c r="O9" s="1227"/>
      <c r="P9" s="1227"/>
      <c r="Q9" s="1227"/>
      <c r="R9" s="1227"/>
      <c r="S9" s="1227"/>
    </row>
    <row r="10" spans="1:19" ht="21" x14ac:dyDescent="0.2">
      <c r="A10" s="1227" t="s">
        <v>8</v>
      </c>
      <c r="B10" s="1227"/>
      <c r="C10" s="1227"/>
      <c r="D10" s="1227"/>
      <c r="E10" s="1227"/>
      <c r="F10" s="1227"/>
      <c r="G10" s="1227"/>
      <c r="H10" s="1227"/>
      <c r="I10" s="1227"/>
      <c r="J10" s="1227"/>
      <c r="K10" s="1227"/>
      <c r="L10" s="1227"/>
      <c r="M10" s="1227"/>
      <c r="N10" s="1227"/>
      <c r="O10" s="1227"/>
      <c r="P10" s="1227"/>
      <c r="Q10" s="1227"/>
      <c r="R10" s="1227"/>
      <c r="S10" s="1227"/>
    </row>
    <row r="11" spans="1:19" ht="20.25" x14ac:dyDescent="0.3">
      <c r="I11" s="51" t="s">
        <v>100</v>
      </c>
    </row>
    <row r="12" spans="1:19" ht="32.1" customHeight="1" x14ac:dyDescent="0.2"/>
    <row r="14" spans="1:19" ht="13.5" thickBot="1" x14ac:dyDescent="0.25">
      <c r="H14" s="8" t="s">
        <v>9</v>
      </c>
      <c r="I14" s="9" t="s">
        <v>10</v>
      </c>
    </row>
    <row r="15" spans="1:19" ht="15.75" thickBot="1" x14ac:dyDescent="0.3">
      <c r="H15" s="8" t="s">
        <v>11</v>
      </c>
      <c r="I15" s="10">
        <v>2013</v>
      </c>
      <c r="J15" s="11"/>
    </row>
    <row r="17" spans="1:19" x14ac:dyDescent="0.2">
      <c r="D17" s="1225" t="s">
        <v>12</v>
      </c>
      <c r="E17" s="1226"/>
      <c r="F17" s="1226"/>
      <c r="G17" s="1226"/>
      <c r="H17" s="1226"/>
      <c r="I17" s="1226"/>
      <c r="J17" s="1226"/>
      <c r="L17" s="12"/>
      <c r="M17" s="13"/>
      <c r="N17" s="13"/>
      <c r="O17" s="13"/>
      <c r="P17" s="14" t="s">
        <v>13</v>
      </c>
      <c r="Q17" s="14"/>
      <c r="R17" s="15"/>
    </row>
    <row r="18" spans="1:19" ht="30" customHeight="1" x14ac:dyDescent="0.2">
      <c r="A18" s="16" t="s">
        <v>14</v>
      </c>
      <c r="B18" s="16" t="s">
        <v>15</v>
      </c>
      <c r="C18" s="17" t="s">
        <v>16</v>
      </c>
      <c r="D18" s="18" t="s">
        <v>17</v>
      </c>
      <c r="E18" s="44" t="s">
        <v>90</v>
      </c>
      <c r="F18" s="44" t="s">
        <v>90</v>
      </c>
      <c r="G18" s="18" t="s">
        <v>18</v>
      </c>
      <c r="H18" s="19" t="s">
        <v>19</v>
      </c>
      <c r="I18" s="19" t="s">
        <v>20</v>
      </c>
      <c r="J18" s="16" t="s">
        <v>21</v>
      </c>
      <c r="K18" s="20"/>
      <c r="L18" s="18" t="s">
        <v>17</v>
      </c>
      <c r="M18" s="44" t="s">
        <v>90</v>
      </c>
      <c r="N18" s="44" t="s">
        <v>90</v>
      </c>
      <c r="O18" s="18" t="s">
        <v>18</v>
      </c>
      <c r="P18" s="21" t="s">
        <v>22</v>
      </c>
      <c r="Q18" s="21" t="s">
        <v>20</v>
      </c>
      <c r="R18" s="22" t="s">
        <v>21</v>
      </c>
      <c r="S18" s="16" t="s">
        <v>23</v>
      </c>
    </row>
    <row r="19" spans="1:19" ht="25.5" customHeight="1" x14ac:dyDescent="0.25">
      <c r="A19" s="16"/>
      <c r="B19" s="23">
        <v>1531</v>
      </c>
      <c r="C19" s="24" t="s">
        <v>24</v>
      </c>
      <c r="D19" s="802"/>
      <c r="E19" s="25"/>
      <c r="F19" s="25"/>
      <c r="G19" s="25">
        <f>SUM(D19:F19)</f>
        <v>0</v>
      </c>
      <c r="H19" s="803"/>
      <c r="I19" s="803"/>
      <c r="J19" s="27">
        <f>D19+H19+I19</f>
        <v>0</v>
      </c>
      <c r="K19" s="20"/>
      <c r="L19" s="802"/>
      <c r="M19" s="25"/>
      <c r="N19" s="25"/>
      <c r="O19" s="25">
        <f>SUM(L19:N19)</f>
        <v>0</v>
      </c>
      <c r="P19" s="803"/>
      <c r="Q19" s="803"/>
      <c r="R19" s="27">
        <f>L19+P19+Q19</f>
        <v>0</v>
      </c>
      <c r="S19" s="28">
        <f t="shared" ref="S19:S64" si="0">J19+R19</f>
        <v>0</v>
      </c>
    </row>
    <row r="20" spans="1:19" ht="25.5" customHeight="1" x14ac:dyDescent="0.25">
      <c r="A20" s="16"/>
      <c r="B20" s="23">
        <v>1609</v>
      </c>
      <c r="C20" s="24" t="s">
        <v>25</v>
      </c>
      <c r="D20" s="802"/>
      <c r="E20" s="25"/>
      <c r="F20" s="25"/>
      <c r="G20" s="25">
        <f>SUM(D20:F20)</f>
        <v>0</v>
      </c>
      <c r="H20" s="803"/>
      <c r="I20" s="803"/>
      <c r="J20" s="27">
        <f>D20+H20+I20</f>
        <v>0</v>
      </c>
      <c r="K20" s="20"/>
      <c r="L20" s="802"/>
      <c r="M20" s="25"/>
      <c r="N20" s="25"/>
      <c r="O20" s="25">
        <f t="shared" ref="O20:O55" si="1">SUM(L20:N20)</f>
        <v>0</v>
      </c>
      <c r="P20" s="803"/>
      <c r="Q20" s="803"/>
      <c r="R20" s="27">
        <f t="shared" ref="R20:R57" si="2">L20+P20+Q20</f>
        <v>0</v>
      </c>
      <c r="S20" s="28">
        <f t="shared" si="0"/>
        <v>0</v>
      </c>
    </row>
    <row r="21" spans="1:19" ht="25.5" x14ac:dyDescent="0.25">
      <c r="A21" s="23">
        <v>12</v>
      </c>
      <c r="B21" s="23">
        <v>1611</v>
      </c>
      <c r="C21" s="24" t="s">
        <v>26</v>
      </c>
      <c r="D21" s="802"/>
      <c r="E21" s="25"/>
      <c r="F21" s="25"/>
      <c r="G21" s="25">
        <f t="shared" ref="G21:G35" si="3">SUM(D21:F21)</f>
        <v>0</v>
      </c>
      <c r="H21" s="803"/>
      <c r="I21" s="803"/>
      <c r="J21" s="27">
        <f>D21+H21+I21</f>
        <v>0</v>
      </c>
      <c r="K21" s="30"/>
      <c r="L21" s="802"/>
      <c r="M21" s="25"/>
      <c r="N21" s="25"/>
      <c r="O21" s="25">
        <f t="shared" si="1"/>
        <v>0</v>
      </c>
      <c r="P21" s="803"/>
      <c r="Q21" s="803"/>
      <c r="R21" s="27">
        <f t="shared" si="2"/>
        <v>0</v>
      </c>
      <c r="S21" s="28">
        <f t="shared" si="0"/>
        <v>0</v>
      </c>
    </row>
    <row r="22" spans="1:19" ht="25.5" x14ac:dyDescent="0.25">
      <c r="A22" s="23" t="s">
        <v>27</v>
      </c>
      <c r="B22" s="23">
        <v>1612</v>
      </c>
      <c r="C22" s="24" t="s">
        <v>28</v>
      </c>
      <c r="D22" s="802"/>
      <c r="E22" s="25"/>
      <c r="F22" s="25"/>
      <c r="G22" s="25">
        <f t="shared" si="3"/>
        <v>0</v>
      </c>
      <c r="H22" s="803"/>
      <c r="I22" s="803"/>
      <c r="J22" s="27">
        <f>D22+H22+I22</f>
        <v>0</v>
      </c>
      <c r="K22" s="30"/>
      <c r="L22" s="802"/>
      <c r="M22" s="25"/>
      <c r="N22" s="25"/>
      <c r="O22" s="25">
        <f t="shared" si="1"/>
        <v>0</v>
      </c>
      <c r="P22" s="803"/>
      <c r="Q22" s="803"/>
      <c r="R22" s="27">
        <f t="shared" si="2"/>
        <v>0</v>
      </c>
      <c r="S22" s="28">
        <f t="shared" si="0"/>
        <v>0</v>
      </c>
    </row>
    <row r="23" spans="1:19" ht="15" x14ac:dyDescent="0.25">
      <c r="A23" s="23" t="s">
        <v>29</v>
      </c>
      <c r="B23" s="23">
        <v>1805</v>
      </c>
      <c r="C23" s="24" t="s">
        <v>30</v>
      </c>
      <c r="D23" s="802"/>
      <c r="E23" s="25"/>
      <c r="F23" s="25"/>
      <c r="G23" s="25">
        <f t="shared" si="3"/>
        <v>0</v>
      </c>
      <c r="H23" s="803"/>
      <c r="I23" s="803"/>
      <c r="J23" s="27">
        <f>D23+H23+I23</f>
        <v>0</v>
      </c>
      <c r="K23" s="30"/>
      <c r="L23" s="802"/>
      <c r="M23" s="25"/>
      <c r="N23" s="25"/>
      <c r="O23" s="25">
        <f t="shared" si="1"/>
        <v>0</v>
      </c>
      <c r="P23" s="803"/>
      <c r="Q23" s="803"/>
      <c r="R23" s="27">
        <f t="shared" si="2"/>
        <v>0</v>
      </c>
      <c r="S23" s="28">
        <f t="shared" si="0"/>
        <v>0</v>
      </c>
    </row>
    <row r="24" spans="1:19" ht="15" x14ac:dyDescent="0.25">
      <c r="A24" s="23">
        <v>47</v>
      </c>
      <c r="B24" s="23">
        <v>1808</v>
      </c>
      <c r="C24" s="24" t="s">
        <v>31</v>
      </c>
      <c r="D24" s="802"/>
      <c r="E24" s="25"/>
      <c r="F24" s="25"/>
      <c r="G24" s="25">
        <f t="shared" si="3"/>
        <v>0</v>
      </c>
      <c r="H24" s="803"/>
      <c r="I24" s="803"/>
      <c r="J24" s="27">
        <f t="shared" ref="J24:J57" si="4">D24+H24+I24</f>
        <v>0</v>
      </c>
      <c r="K24" s="30"/>
      <c r="L24" s="802"/>
      <c r="M24" s="25"/>
      <c r="N24" s="25"/>
      <c r="O24" s="25">
        <f t="shared" si="1"/>
        <v>0</v>
      </c>
      <c r="P24" s="803"/>
      <c r="Q24" s="803"/>
      <c r="R24" s="27">
        <f t="shared" si="2"/>
        <v>0</v>
      </c>
      <c r="S24" s="28">
        <f t="shared" si="0"/>
        <v>0</v>
      </c>
    </row>
    <row r="25" spans="1:19" ht="15" x14ac:dyDescent="0.25">
      <c r="A25" s="23">
        <v>13</v>
      </c>
      <c r="B25" s="23">
        <v>1810</v>
      </c>
      <c r="C25" s="24" t="s">
        <v>32</v>
      </c>
      <c r="D25" s="802"/>
      <c r="E25" s="25"/>
      <c r="F25" s="25"/>
      <c r="G25" s="25">
        <f t="shared" si="3"/>
        <v>0</v>
      </c>
      <c r="H25" s="803"/>
      <c r="I25" s="803"/>
      <c r="J25" s="27">
        <f t="shared" si="4"/>
        <v>0</v>
      </c>
      <c r="K25" s="30"/>
      <c r="L25" s="802"/>
      <c r="M25" s="25"/>
      <c r="N25" s="25"/>
      <c r="O25" s="25">
        <f t="shared" si="1"/>
        <v>0</v>
      </c>
      <c r="P25" s="803"/>
      <c r="Q25" s="803"/>
      <c r="R25" s="27">
        <f t="shared" si="2"/>
        <v>0</v>
      </c>
      <c r="S25" s="28">
        <f t="shared" si="0"/>
        <v>0</v>
      </c>
    </row>
    <row r="26" spans="1:19" ht="15" x14ac:dyDescent="0.25">
      <c r="A26" s="23">
        <v>47</v>
      </c>
      <c r="B26" s="23">
        <v>1815</v>
      </c>
      <c r="C26" s="24" t="s">
        <v>33</v>
      </c>
      <c r="D26" s="802"/>
      <c r="E26" s="25"/>
      <c r="F26" s="25"/>
      <c r="G26" s="25">
        <f t="shared" si="3"/>
        <v>0</v>
      </c>
      <c r="H26" s="803"/>
      <c r="I26" s="803"/>
      <c r="J26" s="27">
        <f t="shared" si="4"/>
        <v>0</v>
      </c>
      <c r="K26" s="30"/>
      <c r="L26" s="802"/>
      <c r="M26" s="25"/>
      <c r="N26" s="25"/>
      <c r="O26" s="25">
        <f t="shared" si="1"/>
        <v>0</v>
      </c>
      <c r="P26" s="803"/>
      <c r="Q26" s="803"/>
      <c r="R26" s="27">
        <f t="shared" si="2"/>
        <v>0</v>
      </c>
      <c r="S26" s="28">
        <f t="shared" si="0"/>
        <v>0</v>
      </c>
    </row>
    <row r="27" spans="1:19" ht="15" x14ac:dyDescent="0.25">
      <c r="A27" s="23">
        <v>47</v>
      </c>
      <c r="B27" s="23">
        <v>1820</v>
      </c>
      <c r="C27" s="24" t="s">
        <v>34</v>
      </c>
      <c r="D27" s="802"/>
      <c r="E27" s="25"/>
      <c r="F27" s="25"/>
      <c r="G27" s="25">
        <f t="shared" si="3"/>
        <v>0</v>
      </c>
      <c r="H27" s="803"/>
      <c r="I27" s="803"/>
      <c r="J27" s="27">
        <f t="shared" si="4"/>
        <v>0</v>
      </c>
      <c r="K27" s="30"/>
      <c r="L27" s="802"/>
      <c r="M27" s="25"/>
      <c r="N27" s="25"/>
      <c r="O27" s="25">
        <f t="shared" si="1"/>
        <v>0</v>
      </c>
      <c r="P27" s="803"/>
      <c r="Q27" s="803"/>
      <c r="R27" s="27">
        <f t="shared" si="2"/>
        <v>0</v>
      </c>
      <c r="S27" s="28">
        <f t="shared" si="0"/>
        <v>0</v>
      </c>
    </row>
    <row r="28" spans="1:19" ht="15" x14ac:dyDescent="0.25">
      <c r="A28" s="23">
        <v>47</v>
      </c>
      <c r="B28" s="23">
        <v>1825</v>
      </c>
      <c r="C28" s="24" t="s">
        <v>35</v>
      </c>
      <c r="D28" s="802"/>
      <c r="E28" s="25"/>
      <c r="F28" s="25"/>
      <c r="G28" s="25">
        <f t="shared" si="3"/>
        <v>0</v>
      </c>
      <c r="H28" s="803"/>
      <c r="I28" s="803"/>
      <c r="J28" s="27">
        <f t="shared" si="4"/>
        <v>0</v>
      </c>
      <c r="K28" s="30"/>
      <c r="L28" s="802"/>
      <c r="M28" s="25"/>
      <c r="N28" s="25"/>
      <c r="O28" s="25">
        <f t="shared" si="1"/>
        <v>0</v>
      </c>
      <c r="P28" s="803"/>
      <c r="Q28" s="803"/>
      <c r="R28" s="27">
        <f t="shared" si="2"/>
        <v>0</v>
      </c>
      <c r="S28" s="28">
        <f t="shared" si="0"/>
        <v>0</v>
      </c>
    </row>
    <row r="29" spans="1:19" ht="15" x14ac:dyDescent="0.25">
      <c r="A29" s="23">
        <v>47</v>
      </c>
      <c r="B29" s="23">
        <v>1830</v>
      </c>
      <c r="C29" s="24" t="s">
        <v>36</v>
      </c>
      <c r="D29" s="802"/>
      <c r="E29" s="25"/>
      <c r="F29" s="25"/>
      <c r="G29" s="25">
        <f t="shared" si="3"/>
        <v>0</v>
      </c>
      <c r="H29" s="803"/>
      <c r="I29" s="803"/>
      <c r="J29" s="27">
        <f t="shared" si="4"/>
        <v>0</v>
      </c>
      <c r="K29" s="30"/>
      <c r="L29" s="802"/>
      <c r="M29" s="25"/>
      <c r="N29" s="25"/>
      <c r="O29" s="25">
        <f t="shared" si="1"/>
        <v>0</v>
      </c>
      <c r="P29" s="803"/>
      <c r="Q29" s="803"/>
      <c r="R29" s="27">
        <f t="shared" si="2"/>
        <v>0</v>
      </c>
      <c r="S29" s="28">
        <f t="shared" si="0"/>
        <v>0</v>
      </c>
    </row>
    <row r="30" spans="1:19" ht="15" x14ac:dyDescent="0.25">
      <c r="A30" s="23">
        <v>47</v>
      </c>
      <c r="B30" s="23">
        <v>1835</v>
      </c>
      <c r="C30" s="24" t="s">
        <v>37</v>
      </c>
      <c r="D30" s="802"/>
      <c r="E30" s="25"/>
      <c r="F30" s="25"/>
      <c r="G30" s="25">
        <f t="shared" si="3"/>
        <v>0</v>
      </c>
      <c r="H30" s="803"/>
      <c r="I30" s="803"/>
      <c r="J30" s="27">
        <f t="shared" si="4"/>
        <v>0</v>
      </c>
      <c r="K30" s="30"/>
      <c r="L30" s="802"/>
      <c r="M30" s="25"/>
      <c r="N30" s="25"/>
      <c r="O30" s="25">
        <f t="shared" si="1"/>
        <v>0</v>
      </c>
      <c r="P30" s="803"/>
      <c r="Q30" s="803"/>
      <c r="R30" s="27">
        <f t="shared" si="2"/>
        <v>0</v>
      </c>
      <c r="S30" s="28">
        <f t="shared" si="0"/>
        <v>0</v>
      </c>
    </row>
    <row r="31" spans="1:19" ht="15" x14ac:dyDescent="0.25">
      <c r="A31" s="23">
        <v>47</v>
      </c>
      <c r="B31" s="23">
        <v>1840</v>
      </c>
      <c r="C31" s="24" t="s">
        <v>38</v>
      </c>
      <c r="D31" s="802"/>
      <c r="E31" s="25"/>
      <c r="F31" s="25"/>
      <c r="G31" s="25">
        <f t="shared" si="3"/>
        <v>0</v>
      </c>
      <c r="H31" s="803"/>
      <c r="I31" s="803"/>
      <c r="J31" s="27">
        <f t="shared" si="4"/>
        <v>0</v>
      </c>
      <c r="K31" s="30"/>
      <c r="L31" s="802"/>
      <c r="M31" s="25"/>
      <c r="N31" s="25"/>
      <c r="O31" s="25">
        <f t="shared" si="1"/>
        <v>0</v>
      </c>
      <c r="P31" s="803"/>
      <c r="Q31" s="803"/>
      <c r="R31" s="27">
        <f t="shared" si="2"/>
        <v>0</v>
      </c>
      <c r="S31" s="28">
        <f t="shared" si="0"/>
        <v>0</v>
      </c>
    </row>
    <row r="32" spans="1:19" ht="15" x14ac:dyDescent="0.25">
      <c r="A32" s="23">
        <v>47</v>
      </c>
      <c r="B32" s="23">
        <v>1845</v>
      </c>
      <c r="C32" s="24" t="s">
        <v>39</v>
      </c>
      <c r="D32" s="802"/>
      <c r="E32" s="25"/>
      <c r="F32" s="25"/>
      <c r="G32" s="25">
        <f t="shared" si="3"/>
        <v>0</v>
      </c>
      <c r="H32" s="803"/>
      <c r="I32" s="803"/>
      <c r="J32" s="27">
        <f t="shared" si="4"/>
        <v>0</v>
      </c>
      <c r="K32" s="30"/>
      <c r="L32" s="802"/>
      <c r="M32" s="25"/>
      <c r="N32" s="25"/>
      <c r="O32" s="25">
        <f t="shared" si="1"/>
        <v>0</v>
      </c>
      <c r="P32" s="803"/>
      <c r="Q32" s="803"/>
      <c r="R32" s="27">
        <f t="shared" si="2"/>
        <v>0</v>
      </c>
      <c r="S32" s="28">
        <f t="shared" si="0"/>
        <v>0</v>
      </c>
    </row>
    <row r="33" spans="1:19" ht="15" x14ac:dyDescent="0.25">
      <c r="A33" s="23">
        <v>47</v>
      </c>
      <c r="B33" s="23">
        <v>1850</v>
      </c>
      <c r="C33" s="24" t="s">
        <v>40</v>
      </c>
      <c r="D33" s="802"/>
      <c r="E33" s="25"/>
      <c r="F33" s="25"/>
      <c r="G33" s="25">
        <f t="shared" si="3"/>
        <v>0</v>
      </c>
      <c r="H33" s="803"/>
      <c r="I33" s="803"/>
      <c r="J33" s="27">
        <f t="shared" si="4"/>
        <v>0</v>
      </c>
      <c r="K33" s="30"/>
      <c r="L33" s="802"/>
      <c r="M33" s="25"/>
      <c r="N33" s="25"/>
      <c r="O33" s="25">
        <f t="shared" si="1"/>
        <v>0</v>
      </c>
      <c r="P33" s="803"/>
      <c r="Q33" s="803"/>
      <c r="R33" s="27">
        <f t="shared" si="2"/>
        <v>0</v>
      </c>
      <c r="S33" s="28">
        <f t="shared" si="0"/>
        <v>0</v>
      </c>
    </row>
    <row r="34" spans="1:19" ht="15" x14ac:dyDescent="0.25">
      <c r="A34" s="23">
        <v>47</v>
      </c>
      <c r="B34" s="23">
        <v>1855</v>
      </c>
      <c r="C34" s="24" t="s">
        <v>41</v>
      </c>
      <c r="D34" s="802"/>
      <c r="E34" s="25"/>
      <c r="F34" s="25"/>
      <c r="G34" s="25">
        <f t="shared" si="3"/>
        <v>0</v>
      </c>
      <c r="H34" s="803"/>
      <c r="I34" s="803"/>
      <c r="J34" s="27">
        <f t="shared" si="4"/>
        <v>0</v>
      </c>
      <c r="K34" s="30"/>
      <c r="L34" s="802"/>
      <c r="M34" s="25"/>
      <c r="N34" s="25"/>
      <c r="O34" s="25">
        <f t="shared" si="1"/>
        <v>0</v>
      </c>
      <c r="P34" s="803"/>
      <c r="Q34" s="803"/>
      <c r="R34" s="27">
        <f t="shared" si="2"/>
        <v>0</v>
      </c>
      <c r="S34" s="28">
        <f t="shared" si="0"/>
        <v>0</v>
      </c>
    </row>
    <row r="35" spans="1:19" ht="15" x14ac:dyDescent="0.25">
      <c r="A35" s="23">
        <v>47</v>
      </c>
      <c r="B35" s="23">
        <v>1860</v>
      </c>
      <c r="C35" s="24" t="s">
        <v>42</v>
      </c>
      <c r="D35" s="802"/>
      <c r="E35" s="25"/>
      <c r="F35" s="25"/>
      <c r="G35" s="25">
        <f t="shared" si="3"/>
        <v>0</v>
      </c>
      <c r="H35" s="803"/>
      <c r="I35" s="803"/>
      <c r="J35" s="27">
        <f t="shared" si="4"/>
        <v>0</v>
      </c>
      <c r="K35" s="30"/>
      <c r="L35" s="802"/>
      <c r="M35" s="25"/>
      <c r="N35" s="25"/>
      <c r="O35" s="25">
        <f t="shared" si="1"/>
        <v>0</v>
      </c>
      <c r="P35" s="803"/>
      <c r="Q35" s="803"/>
      <c r="R35" s="27">
        <f t="shared" si="2"/>
        <v>0</v>
      </c>
      <c r="S35" s="28">
        <f t="shared" si="0"/>
        <v>0</v>
      </c>
    </row>
    <row r="36" spans="1:19" ht="15" x14ac:dyDescent="0.25">
      <c r="A36" s="46">
        <v>47</v>
      </c>
      <c r="B36" s="46">
        <v>1865</v>
      </c>
      <c r="C36" s="47" t="s">
        <v>43</v>
      </c>
      <c r="D36" s="802"/>
      <c r="E36" s="25"/>
      <c r="F36" s="25"/>
      <c r="G36" s="25"/>
      <c r="H36" s="803"/>
      <c r="I36" s="803"/>
      <c r="J36" s="27">
        <f t="shared" si="4"/>
        <v>0</v>
      </c>
      <c r="K36" s="30"/>
      <c r="L36" s="802"/>
      <c r="M36" s="45"/>
      <c r="N36" s="45"/>
      <c r="O36" s="45">
        <f t="shared" si="1"/>
        <v>0</v>
      </c>
      <c r="P36" s="803"/>
      <c r="Q36" s="803"/>
      <c r="R36" s="27">
        <f t="shared" si="2"/>
        <v>0</v>
      </c>
      <c r="S36" s="28">
        <f t="shared" si="0"/>
        <v>0</v>
      </c>
    </row>
    <row r="37" spans="1:19" ht="15" x14ac:dyDescent="0.25">
      <c r="A37" s="23">
        <v>47</v>
      </c>
      <c r="B37" s="23">
        <v>1875</v>
      </c>
      <c r="C37" s="24" t="s">
        <v>44</v>
      </c>
      <c r="D37" s="802"/>
      <c r="E37" s="25"/>
      <c r="F37" s="25"/>
      <c r="G37" s="25">
        <f t="shared" ref="G37:G64" si="5">SUM(D37:F37)</f>
        <v>0</v>
      </c>
      <c r="H37" s="803"/>
      <c r="I37" s="803"/>
      <c r="J37" s="27">
        <f t="shared" si="4"/>
        <v>0</v>
      </c>
      <c r="K37" s="30"/>
      <c r="L37" s="802"/>
      <c r="M37" s="25"/>
      <c r="N37" s="25"/>
      <c r="O37" s="25">
        <f t="shared" si="1"/>
        <v>0</v>
      </c>
      <c r="P37" s="803"/>
      <c r="Q37" s="803"/>
      <c r="R37" s="27">
        <f t="shared" si="2"/>
        <v>0</v>
      </c>
      <c r="S37" s="28">
        <f t="shared" si="0"/>
        <v>0</v>
      </c>
    </row>
    <row r="38" spans="1:19" ht="15" x14ac:dyDescent="0.25">
      <c r="A38" s="23" t="s">
        <v>29</v>
      </c>
      <c r="B38" s="23">
        <v>1905</v>
      </c>
      <c r="C38" s="24" t="s">
        <v>30</v>
      </c>
      <c r="D38" s="802"/>
      <c r="E38" s="25"/>
      <c r="F38" s="25"/>
      <c r="G38" s="25">
        <f t="shared" si="5"/>
        <v>0</v>
      </c>
      <c r="H38" s="803"/>
      <c r="I38" s="803"/>
      <c r="J38" s="27">
        <f t="shared" si="4"/>
        <v>0</v>
      </c>
      <c r="K38" s="30"/>
      <c r="L38" s="802"/>
      <c r="M38" s="25"/>
      <c r="N38" s="25"/>
      <c r="O38" s="25">
        <f t="shared" si="1"/>
        <v>0</v>
      </c>
      <c r="P38" s="803"/>
      <c r="Q38" s="803"/>
      <c r="R38" s="27">
        <f t="shared" si="2"/>
        <v>0</v>
      </c>
      <c r="S38" s="28">
        <f t="shared" si="0"/>
        <v>0</v>
      </c>
    </row>
    <row r="39" spans="1:19" ht="15" x14ac:dyDescent="0.25">
      <c r="A39" s="23">
        <v>47</v>
      </c>
      <c r="B39" s="23">
        <v>1908</v>
      </c>
      <c r="C39" s="24" t="s">
        <v>45</v>
      </c>
      <c r="D39" s="802"/>
      <c r="E39" s="25"/>
      <c r="F39" s="25"/>
      <c r="G39" s="25">
        <f t="shared" si="5"/>
        <v>0</v>
      </c>
      <c r="H39" s="803"/>
      <c r="I39" s="803"/>
      <c r="J39" s="27">
        <f t="shared" si="4"/>
        <v>0</v>
      </c>
      <c r="K39" s="30"/>
      <c r="L39" s="802"/>
      <c r="M39" s="25"/>
      <c r="N39" s="25"/>
      <c r="O39" s="25">
        <f t="shared" si="1"/>
        <v>0</v>
      </c>
      <c r="P39" s="803"/>
      <c r="Q39" s="803"/>
      <c r="R39" s="27">
        <f t="shared" si="2"/>
        <v>0</v>
      </c>
      <c r="S39" s="28">
        <f t="shared" si="0"/>
        <v>0</v>
      </c>
    </row>
    <row r="40" spans="1:19" ht="15" x14ac:dyDescent="0.25">
      <c r="A40" s="23">
        <v>13</v>
      </c>
      <c r="B40" s="23">
        <v>1910</v>
      </c>
      <c r="C40" s="24" t="s">
        <v>32</v>
      </c>
      <c r="D40" s="802"/>
      <c r="E40" s="25"/>
      <c r="F40" s="25"/>
      <c r="G40" s="25">
        <f t="shared" si="5"/>
        <v>0</v>
      </c>
      <c r="H40" s="803"/>
      <c r="I40" s="803"/>
      <c r="J40" s="27">
        <f t="shared" si="4"/>
        <v>0</v>
      </c>
      <c r="K40" s="30"/>
      <c r="L40" s="802"/>
      <c r="M40" s="25"/>
      <c r="N40" s="25"/>
      <c r="O40" s="25">
        <f t="shared" si="1"/>
        <v>0</v>
      </c>
      <c r="P40" s="803"/>
      <c r="Q40" s="803"/>
      <c r="R40" s="27">
        <f t="shared" si="2"/>
        <v>0</v>
      </c>
      <c r="S40" s="28">
        <f t="shared" si="0"/>
        <v>0</v>
      </c>
    </row>
    <row r="41" spans="1:19" ht="15" x14ac:dyDescent="0.25">
      <c r="A41" s="23">
        <v>8</v>
      </c>
      <c r="B41" s="23">
        <v>1915</v>
      </c>
      <c r="C41" s="24" t="s">
        <v>46</v>
      </c>
      <c r="D41" s="802"/>
      <c r="E41" s="25"/>
      <c r="F41" s="25"/>
      <c r="G41" s="25">
        <f t="shared" si="5"/>
        <v>0</v>
      </c>
      <c r="H41" s="803"/>
      <c r="I41" s="803"/>
      <c r="J41" s="27">
        <f t="shared" si="4"/>
        <v>0</v>
      </c>
      <c r="K41" s="30"/>
      <c r="L41" s="802"/>
      <c r="M41" s="25"/>
      <c r="N41" s="25"/>
      <c r="O41" s="25">
        <f t="shared" si="1"/>
        <v>0</v>
      </c>
      <c r="P41" s="803"/>
      <c r="Q41" s="803"/>
      <c r="R41" s="27">
        <f t="shared" si="2"/>
        <v>0</v>
      </c>
      <c r="S41" s="28">
        <f t="shared" si="0"/>
        <v>0</v>
      </c>
    </row>
    <row r="42" spans="1:19" ht="15" x14ac:dyDescent="0.25">
      <c r="A42" s="23">
        <v>10</v>
      </c>
      <c r="B42" s="23">
        <v>1920</v>
      </c>
      <c r="C42" s="24" t="s">
        <v>47</v>
      </c>
      <c r="D42" s="802"/>
      <c r="E42" s="25"/>
      <c r="F42" s="25"/>
      <c r="G42" s="25">
        <f t="shared" si="5"/>
        <v>0</v>
      </c>
      <c r="H42" s="803"/>
      <c r="I42" s="803"/>
      <c r="J42" s="27">
        <f t="shared" si="4"/>
        <v>0</v>
      </c>
      <c r="K42" s="30"/>
      <c r="L42" s="802"/>
      <c r="M42" s="25"/>
      <c r="N42" s="25"/>
      <c r="O42" s="25">
        <f t="shared" si="1"/>
        <v>0</v>
      </c>
      <c r="P42" s="803"/>
      <c r="Q42" s="803"/>
      <c r="R42" s="27">
        <f t="shared" si="2"/>
        <v>0</v>
      </c>
      <c r="S42" s="28">
        <f t="shared" si="0"/>
        <v>0</v>
      </c>
    </row>
    <row r="43" spans="1:19" ht="15" x14ac:dyDescent="0.25">
      <c r="A43" s="23">
        <v>10</v>
      </c>
      <c r="B43" s="23">
        <v>1930</v>
      </c>
      <c r="C43" s="24" t="s">
        <v>48</v>
      </c>
      <c r="D43" s="802"/>
      <c r="E43" s="25"/>
      <c r="F43" s="25"/>
      <c r="G43" s="25">
        <f t="shared" si="5"/>
        <v>0</v>
      </c>
      <c r="H43" s="803"/>
      <c r="I43" s="803"/>
      <c r="J43" s="27">
        <f t="shared" si="4"/>
        <v>0</v>
      </c>
      <c r="K43" s="30"/>
      <c r="L43" s="802"/>
      <c r="M43" s="25"/>
      <c r="N43" s="25"/>
      <c r="O43" s="25">
        <f t="shared" si="1"/>
        <v>0</v>
      </c>
      <c r="P43" s="803"/>
      <c r="Q43" s="803"/>
      <c r="R43" s="27">
        <f t="shared" si="2"/>
        <v>0</v>
      </c>
      <c r="S43" s="28">
        <f t="shared" si="0"/>
        <v>0</v>
      </c>
    </row>
    <row r="44" spans="1:19" ht="15" x14ac:dyDescent="0.25">
      <c r="A44" s="23">
        <v>8</v>
      </c>
      <c r="B44" s="23">
        <v>1935</v>
      </c>
      <c r="C44" s="24" t="s">
        <v>49</v>
      </c>
      <c r="D44" s="802"/>
      <c r="E44" s="25"/>
      <c r="F44" s="25"/>
      <c r="G44" s="25">
        <f t="shared" si="5"/>
        <v>0</v>
      </c>
      <c r="H44" s="803"/>
      <c r="I44" s="803"/>
      <c r="J44" s="27">
        <f t="shared" si="4"/>
        <v>0</v>
      </c>
      <c r="K44" s="30"/>
      <c r="L44" s="802"/>
      <c r="M44" s="25"/>
      <c r="N44" s="25"/>
      <c r="O44" s="25">
        <f t="shared" si="1"/>
        <v>0</v>
      </c>
      <c r="P44" s="803"/>
      <c r="Q44" s="803"/>
      <c r="R44" s="27">
        <f t="shared" si="2"/>
        <v>0</v>
      </c>
      <c r="S44" s="28">
        <f t="shared" si="0"/>
        <v>0</v>
      </c>
    </row>
    <row r="45" spans="1:19" ht="15" x14ac:dyDescent="0.25">
      <c r="A45" s="23">
        <v>8</v>
      </c>
      <c r="B45" s="23">
        <v>1940</v>
      </c>
      <c r="C45" s="24" t="s">
        <v>50</v>
      </c>
      <c r="D45" s="802"/>
      <c r="E45" s="25"/>
      <c r="F45" s="25"/>
      <c r="G45" s="25">
        <f t="shared" si="5"/>
        <v>0</v>
      </c>
      <c r="H45" s="803"/>
      <c r="I45" s="803"/>
      <c r="J45" s="27">
        <f t="shared" si="4"/>
        <v>0</v>
      </c>
      <c r="K45" s="30"/>
      <c r="L45" s="802"/>
      <c r="M45" s="25"/>
      <c r="N45" s="25"/>
      <c r="O45" s="25">
        <f t="shared" si="1"/>
        <v>0</v>
      </c>
      <c r="P45" s="803"/>
      <c r="Q45" s="803"/>
      <c r="R45" s="27">
        <f t="shared" si="2"/>
        <v>0</v>
      </c>
      <c r="S45" s="28">
        <f t="shared" si="0"/>
        <v>0</v>
      </c>
    </row>
    <row r="46" spans="1:19" ht="15" x14ac:dyDescent="0.25">
      <c r="A46" s="23">
        <v>8</v>
      </c>
      <c r="B46" s="23">
        <v>1945</v>
      </c>
      <c r="C46" s="24" t="s">
        <v>51</v>
      </c>
      <c r="D46" s="802"/>
      <c r="E46" s="25"/>
      <c r="F46" s="25"/>
      <c r="G46" s="25">
        <f t="shared" si="5"/>
        <v>0</v>
      </c>
      <c r="H46" s="803"/>
      <c r="I46" s="803"/>
      <c r="J46" s="27">
        <f t="shared" si="4"/>
        <v>0</v>
      </c>
      <c r="K46" s="30"/>
      <c r="L46" s="802"/>
      <c r="M46" s="25"/>
      <c r="N46" s="25"/>
      <c r="O46" s="25">
        <f t="shared" si="1"/>
        <v>0</v>
      </c>
      <c r="P46" s="803"/>
      <c r="Q46" s="803"/>
      <c r="R46" s="27">
        <f t="shared" si="2"/>
        <v>0</v>
      </c>
      <c r="S46" s="28">
        <f t="shared" si="0"/>
        <v>0</v>
      </c>
    </row>
    <row r="47" spans="1:19" ht="15" x14ac:dyDescent="0.25">
      <c r="A47" s="23">
        <v>8</v>
      </c>
      <c r="B47" s="23">
        <v>1950</v>
      </c>
      <c r="C47" s="24" t="s">
        <v>52</v>
      </c>
      <c r="D47" s="802"/>
      <c r="E47" s="25"/>
      <c r="F47" s="25"/>
      <c r="G47" s="25">
        <f t="shared" si="5"/>
        <v>0</v>
      </c>
      <c r="H47" s="803"/>
      <c r="I47" s="803"/>
      <c r="J47" s="27">
        <f t="shared" si="4"/>
        <v>0</v>
      </c>
      <c r="K47" s="30"/>
      <c r="L47" s="802"/>
      <c r="M47" s="25"/>
      <c r="N47" s="25"/>
      <c r="O47" s="25">
        <f t="shared" si="1"/>
        <v>0</v>
      </c>
      <c r="P47" s="803"/>
      <c r="Q47" s="803"/>
      <c r="R47" s="27">
        <f t="shared" si="2"/>
        <v>0</v>
      </c>
      <c r="S47" s="28">
        <f t="shared" si="0"/>
        <v>0</v>
      </c>
    </row>
    <row r="48" spans="1:19" ht="15" x14ac:dyDescent="0.25">
      <c r="A48" s="23">
        <v>8</v>
      </c>
      <c r="B48" s="23">
        <v>1955</v>
      </c>
      <c r="C48" s="24" t="s">
        <v>53</v>
      </c>
      <c r="D48" s="802"/>
      <c r="E48" s="25"/>
      <c r="F48" s="25"/>
      <c r="G48" s="25">
        <f t="shared" si="5"/>
        <v>0</v>
      </c>
      <c r="H48" s="803"/>
      <c r="I48" s="803"/>
      <c r="J48" s="27">
        <f t="shared" si="4"/>
        <v>0</v>
      </c>
      <c r="K48" s="30"/>
      <c r="L48" s="802"/>
      <c r="M48" s="25"/>
      <c r="N48" s="25"/>
      <c r="O48" s="25">
        <f t="shared" si="1"/>
        <v>0</v>
      </c>
      <c r="P48" s="803"/>
      <c r="Q48" s="803"/>
      <c r="R48" s="27">
        <f t="shared" si="2"/>
        <v>0</v>
      </c>
      <c r="S48" s="28">
        <f t="shared" si="0"/>
        <v>0</v>
      </c>
    </row>
    <row r="49" spans="1:19" ht="15" x14ac:dyDescent="0.25">
      <c r="A49" s="23">
        <v>8</v>
      </c>
      <c r="B49" s="23">
        <v>1960</v>
      </c>
      <c r="C49" s="24" t="s">
        <v>54</v>
      </c>
      <c r="D49" s="802"/>
      <c r="E49" s="25"/>
      <c r="F49" s="25"/>
      <c r="G49" s="25">
        <f t="shared" si="5"/>
        <v>0</v>
      </c>
      <c r="H49" s="803"/>
      <c r="I49" s="803"/>
      <c r="J49" s="27">
        <f t="shared" si="4"/>
        <v>0</v>
      </c>
      <c r="K49" s="30"/>
      <c r="L49" s="802"/>
      <c r="M49" s="25"/>
      <c r="N49" s="25"/>
      <c r="O49" s="25">
        <f t="shared" si="1"/>
        <v>0</v>
      </c>
      <c r="P49" s="803"/>
      <c r="Q49" s="803"/>
      <c r="R49" s="27">
        <f t="shared" si="2"/>
        <v>0</v>
      </c>
      <c r="S49" s="28">
        <f t="shared" si="0"/>
        <v>0</v>
      </c>
    </row>
    <row r="50" spans="1:19" ht="25.5" x14ac:dyDescent="0.25">
      <c r="A50" s="1">
        <v>47</v>
      </c>
      <c r="B50" s="23">
        <v>1970</v>
      </c>
      <c r="C50" s="24" t="s">
        <v>55</v>
      </c>
      <c r="D50" s="802"/>
      <c r="E50" s="25"/>
      <c r="F50" s="25"/>
      <c r="G50" s="25">
        <f t="shared" si="5"/>
        <v>0</v>
      </c>
      <c r="H50" s="803"/>
      <c r="I50" s="803"/>
      <c r="J50" s="27">
        <f t="shared" si="4"/>
        <v>0</v>
      </c>
      <c r="K50" s="30"/>
      <c r="L50" s="802"/>
      <c r="M50" s="25"/>
      <c r="N50" s="25"/>
      <c r="O50" s="25">
        <f t="shared" si="1"/>
        <v>0</v>
      </c>
      <c r="P50" s="803"/>
      <c r="Q50" s="803"/>
      <c r="R50" s="27">
        <f t="shared" si="2"/>
        <v>0</v>
      </c>
      <c r="S50" s="28">
        <f t="shared" si="0"/>
        <v>0</v>
      </c>
    </row>
    <row r="51" spans="1:19" ht="25.5" x14ac:dyDescent="0.25">
      <c r="A51" s="23">
        <v>47</v>
      </c>
      <c r="B51" s="23">
        <v>1975</v>
      </c>
      <c r="C51" s="24" t="s">
        <v>56</v>
      </c>
      <c r="D51" s="802"/>
      <c r="E51" s="25"/>
      <c r="F51" s="25"/>
      <c r="G51" s="25">
        <f t="shared" si="5"/>
        <v>0</v>
      </c>
      <c r="H51" s="803"/>
      <c r="I51" s="803"/>
      <c r="J51" s="27">
        <f t="shared" si="4"/>
        <v>0</v>
      </c>
      <c r="K51" s="30"/>
      <c r="L51" s="802"/>
      <c r="M51" s="25"/>
      <c r="N51" s="25"/>
      <c r="O51" s="25">
        <f t="shared" si="1"/>
        <v>0</v>
      </c>
      <c r="P51" s="803"/>
      <c r="Q51" s="803"/>
      <c r="R51" s="27">
        <f t="shared" si="2"/>
        <v>0</v>
      </c>
      <c r="S51" s="28">
        <f t="shared" si="0"/>
        <v>0</v>
      </c>
    </row>
    <row r="52" spans="1:19" ht="15" x14ac:dyDescent="0.25">
      <c r="A52" s="23">
        <v>47</v>
      </c>
      <c r="B52" s="23">
        <v>1980</v>
      </c>
      <c r="C52" s="24" t="s">
        <v>57</v>
      </c>
      <c r="D52" s="802"/>
      <c r="E52" s="25"/>
      <c r="F52" s="25"/>
      <c r="G52" s="25">
        <f t="shared" si="5"/>
        <v>0</v>
      </c>
      <c r="H52" s="803"/>
      <c r="I52" s="803"/>
      <c r="J52" s="27">
        <f t="shared" si="4"/>
        <v>0</v>
      </c>
      <c r="K52" s="30"/>
      <c r="L52" s="802"/>
      <c r="M52" s="25"/>
      <c r="N52" s="25"/>
      <c r="O52" s="25">
        <f t="shared" si="1"/>
        <v>0</v>
      </c>
      <c r="P52" s="803"/>
      <c r="Q52" s="803"/>
      <c r="R52" s="27">
        <f t="shared" si="2"/>
        <v>0</v>
      </c>
      <c r="S52" s="28">
        <f t="shared" si="0"/>
        <v>0</v>
      </c>
    </row>
    <row r="53" spans="1:19" ht="15" x14ac:dyDescent="0.25">
      <c r="A53" s="23">
        <v>47</v>
      </c>
      <c r="B53" s="23">
        <v>1985</v>
      </c>
      <c r="C53" s="24" t="s">
        <v>58</v>
      </c>
      <c r="D53" s="802"/>
      <c r="E53" s="25"/>
      <c r="F53" s="25"/>
      <c r="G53" s="25">
        <f t="shared" si="5"/>
        <v>0</v>
      </c>
      <c r="H53" s="803"/>
      <c r="I53" s="803"/>
      <c r="J53" s="27">
        <f t="shared" si="4"/>
        <v>0</v>
      </c>
      <c r="K53" s="30"/>
      <c r="L53" s="802"/>
      <c r="M53" s="25"/>
      <c r="N53" s="25"/>
      <c r="O53" s="25">
        <f t="shared" si="1"/>
        <v>0</v>
      </c>
      <c r="P53" s="803"/>
      <c r="Q53" s="803"/>
      <c r="R53" s="27">
        <f t="shared" si="2"/>
        <v>0</v>
      </c>
      <c r="S53" s="28">
        <f t="shared" si="0"/>
        <v>0</v>
      </c>
    </row>
    <row r="54" spans="1:19" ht="15" x14ac:dyDescent="0.25">
      <c r="A54" s="1">
        <v>47</v>
      </c>
      <c r="B54" s="23">
        <v>1990</v>
      </c>
      <c r="C54" s="31" t="s">
        <v>59</v>
      </c>
      <c r="D54" s="802"/>
      <c r="E54" s="25"/>
      <c r="F54" s="25"/>
      <c r="G54" s="25">
        <f t="shared" si="5"/>
        <v>0</v>
      </c>
      <c r="H54" s="803"/>
      <c r="I54" s="803"/>
      <c r="J54" s="27">
        <f t="shared" si="4"/>
        <v>0</v>
      </c>
      <c r="K54" s="30"/>
      <c r="L54" s="802"/>
      <c r="M54" s="25"/>
      <c r="N54" s="25"/>
      <c r="O54" s="25">
        <f t="shared" si="1"/>
        <v>0</v>
      </c>
      <c r="P54" s="803"/>
      <c r="Q54" s="803"/>
      <c r="R54" s="27">
        <f t="shared" si="2"/>
        <v>0</v>
      </c>
      <c r="S54" s="28">
        <f t="shared" si="0"/>
        <v>0</v>
      </c>
    </row>
    <row r="55" spans="1:19" ht="15" x14ac:dyDescent="0.25">
      <c r="A55" s="23">
        <v>47</v>
      </c>
      <c r="B55" s="23">
        <v>1995</v>
      </c>
      <c r="C55" s="24" t="s">
        <v>60</v>
      </c>
      <c r="D55" s="802"/>
      <c r="E55" s="25"/>
      <c r="F55" s="25"/>
      <c r="G55" s="25">
        <f t="shared" si="5"/>
        <v>0</v>
      </c>
      <c r="H55" s="803"/>
      <c r="I55" s="803"/>
      <c r="J55" s="27">
        <f t="shared" si="4"/>
        <v>0</v>
      </c>
      <c r="K55" s="30"/>
      <c r="L55" s="802"/>
      <c r="M55" s="25"/>
      <c r="N55" s="25"/>
      <c r="O55" s="25">
        <f t="shared" si="1"/>
        <v>0</v>
      </c>
      <c r="P55" s="803"/>
      <c r="Q55" s="803"/>
      <c r="R55" s="27">
        <f t="shared" si="2"/>
        <v>0</v>
      </c>
      <c r="S55" s="28">
        <f t="shared" si="0"/>
        <v>0</v>
      </c>
    </row>
    <row r="56" spans="1:19" ht="25.5" x14ac:dyDescent="0.25">
      <c r="A56" s="23">
        <v>47</v>
      </c>
      <c r="B56" s="32" t="s">
        <v>61</v>
      </c>
      <c r="C56" s="24" t="s">
        <v>62</v>
      </c>
      <c r="D56" s="802"/>
      <c r="E56" s="25"/>
      <c r="F56" s="25"/>
      <c r="G56" s="25">
        <f t="shared" si="5"/>
        <v>0</v>
      </c>
      <c r="H56" s="803"/>
      <c r="I56" s="803"/>
      <c r="J56" s="27">
        <f t="shared" si="4"/>
        <v>0</v>
      </c>
      <c r="K56" s="30"/>
      <c r="L56" s="802"/>
      <c r="M56" s="25"/>
      <c r="N56" s="25"/>
      <c r="O56" s="25">
        <f t="shared" ref="O56" si="6">SUM(L56:N56)</f>
        <v>0</v>
      </c>
      <c r="P56" s="803"/>
      <c r="Q56" s="803"/>
      <c r="R56" s="27">
        <f t="shared" si="2"/>
        <v>0</v>
      </c>
      <c r="S56" s="28">
        <f t="shared" si="0"/>
        <v>0</v>
      </c>
    </row>
    <row r="57" spans="1:19" ht="15" x14ac:dyDescent="0.25">
      <c r="A57" s="23">
        <v>47</v>
      </c>
      <c r="B57" s="23">
        <v>2440</v>
      </c>
      <c r="C57" s="24" t="s">
        <v>63</v>
      </c>
      <c r="D57" s="802"/>
      <c r="E57" s="25"/>
      <c r="F57" s="25"/>
      <c r="G57" s="25">
        <f t="shared" si="5"/>
        <v>0</v>
      </c>
      <c r="H57" s="803"/>
      <c r="I57" s="803"/>
      <c r="J57" s="27">
        <f t="shared" si="4"/>
        <v>0</v>
      </c>
      <c r="L57" s="802"/>
      <c r="M57" s="25"/>
      <c r="N57" s="25"/>
      <c r="O57" s="25">
        <f t="shared" ref="O57" si="7">SUM(L57:N57)</f>
        <v>0</v>
      </c>
      <c r="P57" s="803"/>
      <c r="Q57" s="803"/>
      <c r="R57" s="27">
        <f t="shared" si="2"/>
        <v>0</v>
      </c>
      <c r="S57" s="28">
        <f t="shared" si="0"/>
        <v>0</v>
      </c>
    </row>
    <row r="58" spans="1:19" ht="15" x14ac:dyDescent="0.25">
      <c r="A58" s="23">
        <v>47</v>
      </c>
      <c r="B58" s="32" t="s">
        <v>64</v>
      </c>
      <c r="C58" s="24" t="s">
        <v>65</v>
      </c>
      <c r="D58" s="802"/>
      <c r="E58" s="33"/>
      <c r="F58" s="33"/>
      <c r="G58" s="25">
        <f t="shared" si="5"/>
        <v>0</v>
      </c>
      <c r="H58" s="803"/>
      <c r="I58" s="803"/>
      <c r="J58" s="27">
        <f t="shared" ref="J58" si="8">G58+H58+I58</f>
        <v>0</v>
      </c>
      <c r="L58" s="802"/>
      <c r="M58" s="25"/>
      <c r="N58" s="25"/>
      <c r="O58" s="25">
        <f t="shared" ref="O58" si="9">SUM(L58:N58)</f>
        <v>0</v>
      </c>
      <c r="P58" s="803"/>
      <c r="Q58" s="803"/>
      <c r="R58" s="27">
        <f t="shared" ref="R58" si="10">O58+P58+Q58</f>
        <v>0</v>
      </c>
      <c r="S58" s="28">
        <f t="shared" si="0"/>
        <v>0</v>
      </c>
    </row>
    <row r="59" spans="1:19" ht="15" x14ac:dyDescent="0.25">
      <c r="A59" s="32"/>
      <c r="B59" s="32">
        <v>2005</v>
      </c>
      <c r="C59" s="33" t="s">
        <v>66</v>
      </c>
      <c r="D59" s="802"/>
      <c r="E59" s="25"/>
      <c r="F59" s="25"/>
      <c r="G59" s="25">
        <f t="shared" si="5"/>
        <v>0</v>
      </c>
      <c r="H59" s="803"/>
      <c r="I59" s="803"/>
      <c r="J59" s="27">
        <f t="shared" ref="J59:J64" si="11">D59+H59+I59</f>
        <v>0</v>
      </c>
      <c r="L59" s="802"/>
      <c r="M59" s="25"/>
      <c r="N59" s="25"/>
      <c r="O59" s="25">
        <f t="shared" ref="O59:O64" si="12">SUM(L59:N59)</f>
        <v>0</v>
      </c>
      <c r="P59" s="803"/>
      <c r="Q59" s="803"/>
      <c r="R59" s="27">
        <f t="shared" ref="R59:R64" si="13">L59+P59+Q59</f>
        <v>0</v>
      </c>
      <c r="S59" s="28">
        <f t="shared" si="0"/>
        <v>0</v>
      </c>
    </row>
    <row r="60" spans="1:19" ht="15" x14ac:dyDescent="0.25">
      <c r="A60" s="32"/>
      <c r="B60" s="32">
        <v>2040</v>
      </c>
      <c r="C60" s="33" t="s">
        <v>67</v>
      </c>
      <c r="D60" s="802"/>
      <c r="E60" s="25"/>
      <c r="F60" s="25"/>
      <c r="G60" s="25">
        <f t="shared" si="5"/>
        <v>0</v>
      </c>
      <c r="H60" s="803"/>
      <c r="I60" s="803"/>
      <c r="J60" s="27">
        <f t="shared" si="11"/>
        <v>0</v>
      </c>
      <c r="L60" s="802"/>
      <c r="M60" s="25"/>
      <c r="N60" s="25"/>
      <c r="O60" s="25">
        <f t="shared" si="12"/>
        <v>0</v>
      </c>
      <c r="P60" s="803"/>
      <c r="Q60" s="803"/>
      <c r="R60" s="27">
        <f t="shared" si="13"/>
        <v>0</v>
      </c>
      <c r="S60" s="28">
        <f t="shared" si="0"/>
        <v>0</v>
      </c>
    </row>
    <row r="61" spans="1:19" ht="15" x14ac:dyDescent="0.25">
      <c r="A61" s="32"/>
      <c r="B61" s="32">
        <v>2050</v>
      </c>
      <c r="C61" s="33" t="s">
        <v>68</v>
      </c>
      <c r="D61" s="802"/>
      <c r="E61" s="25"/>
      <c r="F61" s="25"/>
      <c r="G61" s="25">
        <f t="shared" si="5"/>
        <v>0</v>
      </c>
      <c r="H61" s="803"/>
      <c r="I61" s="803"/>
      <c r="J61" s="27">
        <f t="shared" si="11"/>
        <v>0</v>
      </c>
      <c r="L61" s="802"/>
      <c r="M61" s="25"/>
      <c r="N61" s="25"/>
      <c r="O61" s="25">
        <f t="shared" si="12"/>
        <v>0</v>
      </c>
      <c r="P61" s="803"/>
      <c r="Q61" s="803"/>
      <c r="R61" s="27">
        <f t="shared" si="13"/>
        <v>0</v>
      </c>
      <c r="S61" s="28">
        <f t="shared" si="0"/>
        <v>0</v>
      </c>
    </row>
    <row r="62" spans="1:19" ht="15" x14ac:dyDescent="0.25">
      <c r="A62" s="32"/>
      <c r="B62" s="32">
        <v>2075</v>
      </c>
      <c r="C62" s="33" t="s">
        <v>69</v>
      </c>
      <c r="D62" s="802"/>
      <c r="E62" s="25"/>
      <c r="F62" s="25"/>
      <c r="G62" s="25">
        <f t="shared" si="5"/>
        <v>0</v>
      </c>
      <c r="H62" s="803"/>
      <c r="I62" s="803"/>
      <c r="J62" s="27">
        <f t="shared" si="11"/>
        <v>0</v>
      </c>
      <c r="L62" s="802"/>
      <c r="M62" s="25"/>
      <c r="N62" s="25"/>
      <c r="O62" s="25">
        <f t="shared" si="12"/>
        <v>0</v>
      </c>
      <c r="P62" s="803"/>
      <c r="Q62" s="803"/>
      <c r="R62" s="27">
        <f t="shared" si="13"/>
        <v>0</v>
      </c>
      <c r="S62" s="28">
        <f t="shared" si="0"/>
        <v>0</v>
      </c>
    </row>
    <row r="63" spans="1:19" ht="15" x14ac:dyDescent="0.25">
      <c r="A63" s="32"/>
      <c r="B63" s="32">
        <v>2055</v>
      </c>
      <c r="C63" s="33" t="s">
        <v>70</v>
      </c>
      <c r="D63" s="802"/>
      <c r="E63" s="25"/>
      <c r="F63" s="25"/>
      <c r="G63" s="25">
        <f t="shared" si="5"/>
        <v>0</v>
      </c>
      <c r="H63" s="803"/>
      <c r="I63" s="803"/>
      <c r="J63" s="27">
        <f t="shared" si="11"/>
        <v>0</v>
      </c>
      <c r="L63" s="802"/>
      <c r="M63" s="25"/>
      <c r="N63" s="25"/>
      <c r="O63" s="25">
        <f t="shared" si="12"/>
        <v>0</v>
      </c>
      <c r="P63" s="803"/>
      <c r="Q63" s="803"/>
      <c r="R63" s="27">
        <f t="shared" si="13"/>
        <v>0</v>
      </c>
      <c r="S63" s="28">
        <f t="shared" si="0"/>
        <v>0</v>
      </c>
    </row>
    <row r="64" spans="1:19" ht="15" x14ac:dyDescent="0.25">
      <c r="A64" s="32"/>
      <c r="B64" s="32" t="s">
        <v>71</v>
      </c>
      <c r="C64" s="33" t="s">
        <v>72</v>
      </c>
      <c r="D64" s="802"/>
      <c r="E64" s="25"/>
      <c r="F64" s="25"/>
      <c r="G64" s="25">
        <f t="shared" si="5"/>
        <v>0</v>
      </c>
      <c r="H64" s="803"/>
      <c r="I64" s="803"/>
      <c r="J64" s="27">
        <f t="shared" si="11"/>
        <v>0</v>
      </c>
      <c r="L64" s="802"/>
      <c r="M64" s="25"/>
      <c r="N64" s="25"/>
      <c r="O64" s="25">
        <f t="shared" si="12"/>
        <v>0</v>
      </c>
      <c r="P64" s="803"/>
      <c r="Q64" s="803"/>
      <c r="R64" s="27">
        <f t="shared" si="13"/>
        <v>0</v>
      </c>
      <c r="S64" s="28">
        <f t="shared" si="0"/>
        <v>0</v>
      </c>
    </row>
    <row r="65" spans="1:19" x14ac:dyDescent="0.2">
      <c r="A65" s="32"/>
      <c r="B65" s="32"/>
      <c r="C65" s="34" t="s">
        <v>73</v>
      </c>
      <c r="D65" s="35"/>
      <c r="E65" s="35">
        <f t="shared" ref="E65:J65" si="14">SUM(E19:E64)</f>
        <v>0</v>
      </c>
      <c r="F65" s="35">
        <f t="shared" si="14"/>
        <v>0</v>
      </c>
      <c r="G65" s="35">
        <f t="shared" si="14"/>
        <v>0</v>
      </c>
      <c r="H65" s="35">
        <f t="shared" si="14"/>
        <v>0</v>
      </c>
      <c r="I65" s="35">
        <f t="shared" si="14"/>
        <v>0</v>
      </c>
      <c r="J65" s="35">
        <f t="shared" si="14"/>
        <v>0</v>
      </c>
      <c r="K65" s="36"/>
      <c r="L65" s="35">
        <f t="shared" ref="L65:S65" si="15">SUM(L19:L64)</f>
        <v>0</v>
      </c>
      <c r="M65" s="35">
        <f t="shared" si="15"/>
        <v>0</v>
      </c>
      <c r="N65" s="35">
        <f t="shared" si="15"/>
        <v>0</v>
      </c>
      <c r="O65" s="35">
        <f t="shared" si="15"/>
        <v>0</v>
      </c>
      <c r="P65" s="35">
        <f t="shared" si="15"/>
        <v>0</v>
      </c>
      <c r="Q65" s="35">
        <f t="shared" si="15"/>
        <v>0</v>
      </c>
      <c r="R65" s="35">
        <f t="shared" si="15"/>
        <v>0</v>
      </c>
      <c r="S65" s="35">
        <f t="shared" si="15"/>
        <v>0</v>
      </c>
    </row>
    <row r="66" spans="1:19" ht="25.5" x14ac:dyDescent="0.25">
      <c r="A66" s="32"/>
      <c r="B66" s="32">
        <v>1531</v>
      </c>
      <c r="C66" s="24" t="s">
        <v>74</v>
      </c>
      <c r="D66" s="25"/>
      <c r="E66" s="25"/>
      <c r="F66" s="25"/>
      <c r="G66" s="25">
        <f t="shared" ref="G66:G73" si="16">SUM(D66:F66)</f>
        <v>0</v>
      </c>
      <c r="H66" s="26">
        <f t="shared" ref="H66:I66" si="17">-H19</f>
        <v>0</v>
      </c>
      <c r="I66" s="26">
        <f t="shared" si="17"/>
        <v>0</v>
      </c>
      <c r="J66" s="27">
        <f>G66+H66+I66</f>
        <v>0</v>
      </c>
      <c r="L66" s="25">
        <f t="shared" ref="L66" si="18">-L19</f>
        <v>0</v>
      </c>
      <c r="M66" s="25"/>
      <c r="N66" s="25"/>
      <c r="O66" s="25">
        <f t="shared" ref="O66:O73" si="19">SUM(L66:N66)</f>
        <v>0</v>
      </c>
      <c r="P66" s="26">
        <f t="shared" ref="P66:Q66" si="20">-P19</f>
        <v>0</v>
      </c>
      <c r="Q66" s="26">
        <f t="shared" si="20"/>
        <v>0</v>
      </c>
      <c r="R66" s="27">
        <f>O66+P66+Q66</f>
        <v>0</v>
      </c>
      <c r="S66" s="28">
        <f t="shared" ref="S66:S73" si="21">J66+R66</f>
        <v>0</v>
      </c>
    </row>
    <row r="67" spans="1:19" ht="25.5" x14ac:dyDescent="0.25">
      <c r="A67" s="32"/>
      <c r="B67" s="32">
        <v>2075</v>
      </c>
      <c r="C67" s="37" t="s">
        <v>75</v>
      </c>
      <c r="D67" s="25"/>
      <c r="E67" s="33"/>
      <c r="F67" s="33"/>
      <c r="G67" s="25">
        <f t="shared" si="16"/>
        <v>0</v>
      </c>
      <c r="H67" s="26">
        <f t="shared" ref="H67:I67" si="22">-H62</f>
        <v>0</v>
      </c>
      <c r="I67" s="26">
        <f t="shared" si="22"/>
        <v>0</v>
      </c>
      <c r="J67" s="27">
        <f t="shared" ref="J67:J73" si="23">G67+H67+I67</f>
        <v>0</v>
      </c>
      <c r="L67" s="25">
        <f t="shared" ref="L67" si="24">-L62</f>
        <v>0</v>
      </c>
      <c r="M67" s="25"/>
      <c r="N67" s="25"/>
      <c r="O67" s="25">
        <f t="shared" si="19"/>
        <v>0</v>
      </c>
      <c r="P67" s="26">
        <f t="shared" ref="P67:Q67" si="25">-P62</f>
        <v>0</v>
      </c>
      <c r="Q67" s="26">
        <f t="shared" si="25"/>
        <v>0</v>
      </c>
      <c r="R67" s="27">
        <f t="shared" ref="R67:R73" si="26">O67+P67+Q67</f>
        <v>0</v>
      </c>
      <c r="S67" s="28">
        <f t="shared" si="21"/>
        <v>0</v>
      </c>
    </row>
    <row r="68" spans="1:19" ht="25.5" x14ac:dyDescent="0.25">
      <c r="A68" s="32"/>
      <c r="B68" s="32">
        <v>1865</v>
      </c>
      <c r="C68" s="37" t="s">
        <v>76</v>
      </c>
      <c r="D68" s="25"/>
      <c r="E68" s="33"/>
      <c r="F68" s="33"/>
      <c r="G68" s="25">
        <f t="shared" si="16"/>
        <v>0</v>
      </c>
      <c r="H68" s="26">
        <f t="shared" ref="H68:I69" si="27">-H36</f>
        <v>0</v>
      </c>
      <c r="I68" s="26">
        <f t="shared" si="27"/>
        <v>0</v>
      </c>
      <c r="J68" s="27">
        <f t="shared" si="23"/>
        <v>0</v>
      </c>
      <c r="L68" s="25">
        <f t="shared" ref="L68:L69" si="28">-L36</f>
        <v>0</v>
      </c>
      <c r="M68" s="25"/>
      <c r="N68" s="25"/>
      <c r="O68" s="25">
        <f t="shared" si="19"/>
        <v>0</v>
      </c>
      <c r="P68" s="26">
        <f t="shared" ref="P68:Q69" si="29">-P36</f>
        <v>0</v>
      </c>
      <c r="Q68" s="26">
        <f t="shared" si="29"/>
        <v>0</v>
      </c>
      <c r="R68" s="27">
        <f t="shared" si="26"/>
        <v>0</v>
      </c>
      <c r="S68" s="28">
        <f t="shared" si="21"/>
        <v>0</v>
      </c>
    </row>
    <row r="69" spans="1:19" ht="15" x14ac:dyDescent="0.25">
      <c r="A69" s="32"/>
      <c r="B69" s="32">
        <v>1875</v>
      </c>
      <c r="C69" s="37" t="s">
        <v>77</v>
      </c>
      <c r="D69" s="25"/>
      <c r="E69" s="33"/>
      <c r="F69" s="33"/>
      <c r="G69" s="25">
        <f t="shared" si="16"/>
        <v>0</v>
      </c>
      <c r="H69" s="26">
        <f t="shared" si="27"/>
        <v>0</v>
      </c>
      <c r="I69" s="26">
        <f t="shared" si="27"/>
        <v>0</v>
      </c>
      <c r="J69" s="27">
        <f t="shared" si="23"/>
        <v>0</v>
      </c>
      <c r="L69" s="25">
        <f t="shared" si="28"/>
        <v>0</v>
      </c>
      <c r="M69" s="25"/>
      <c r="N69" s="25"/>
      <c r="O69" s="25">
        <f t="shared" si="19"/>
        <v>0</v>
      </c>
      <c r="P69" s="26">
        <f t="shared" si="29"/>
        <v>0</v>
      </c>
      <c r="Q69" s="26">
        <f t="shared" si="29"/>
        <v>0</v>
      </c>
      <c r="R69" s="27">
        <f t="shared" si="26"/>
        <v>0</v>
      </c>
      <c r="S69" s="28">
        <f t="shared" si="21"/>
        <v>0</v>
      </c>
    </row>
    <row r="70" spans="1:19" ht="25.5" x14ac:dyDescent="0.25">
      <c r="A70" s="32"/>
      <c r="B70" s="32" t="s">
        <v>61</v>
      </c>
      <c r="C70" s="37" t="s">
        <v>62</v>
      </c>
      <c r="D70" s="25"/>
      <c r="E70" s="33"/>
      <c r="F70" s="33"/>
      <c r="G70" s="25">
        <f t="shared" si="16"/>
        <v>0</v>
      </c>
      <c r="H70" s="26">
        <f t="shared" ref="H70:I70" si="30">-H56</f>
        <v>0</v>
      </c>
      <c r="I70" s="26">
        <f t="shared" si="30"/>
        <v>0</v>
      </c>
      <c r="J70" s="27">
        <f t="shared" si="23"/>
        <v>0</v>
      </c>
      <c r="L70" s="25">
        <f t="shared" ref="L70" si="31">-L56</f>
        <v>0</v>
      </c>
      <c r="M70" s="25"/>
      <c r="N70" s="25"/>
      <c r="O70" s="25">
        <f t="shared" si="19"/>
        <v>0</v>
      </c>
      <c r="P70" s="26">
        <f t="shared" ref="P70:Q70" si="32">-P56</f>
        <v>0</v>
      </c>
      <c r="Q70" s="26">
        <f t="shared" si="32"/>
        <v>0</v>
      </c>
      <c r="R70" s="27">
        <f t="shared" si="26"/>
        <v>0</v>
      </c>
      <c r="S70" s="28">
        <f t="shared" si="21"/>
        <v>0</v>
      </c>
    </row>
    <row r="71" spans="1:19" ht="25.5" x14ac:dyDescent="0.25">
      <c r="A71" s="32"/>
      <c r="B71" s="32" t="s">
        <v>64</v>
      </c>
      <c r="C71" s="37" t="s">
        <v>78</v>
      </c>
      <c r="D71" s="25"/>
      <c r="E71" s="33"/>
      <c r="F71" s="33"/>
      <c r="G71" s="25">
        <f t="shared" si="16"/>
        <v>0</v>
      </c>
      <c r="H71" s="26">
        <f t="shared" ref="H71:I71" si="33">-H58</f>
        <v>0</v>
      </c>
      <c r="I71" s="26">
        <f t="shared" si="33"/>
        <v>0</v>
      </c>
      <c r="J71" s="27">
        <f t="shared" si="23"/>
        <v>0</v>
      </c>
      <c r="L71" s="25">
        <f t="shared" ref="L71" si="34">-L58</f>
        <v>0</v>
      </c>
      <c r="M71" s="25"/>
      <c r="N71" s="25"/>
      <c r="O71" s="25">
        <f t="shared" si="19"/>
        <v>0</v>
      </c>
      <c r="P71" s="26">
        <f t="shared" ref="P71:Q71" si="35">-P58</f>
        <v>0</v>
      </c>
      <c r="Q71" s="26">
        <f t="shared" si="35"/>
        <v>0</v>
      </c>
      <c r="R71" s="27">
        <f t="shared" si="26"/>
        <v>0</v>
      </c>
      <c r="S71" s="28">
        <f t="shared" si="21"/>
        <v>0</v>
      </c>
    </row>
    <row r="72" spans="1:19" ht="15" x14ac:dyDescent="0.25">
      <c r="A72" s="32"/>
      <c r="B72" s="32">
        <v>2055</v>
      </c>
      <c r="C72" s="33" t="s">
        <v>70</v>
      </c>
      <c r="D72" s="25"/>
      <c r="E72" s="33"/>
      <c r="F72" s="33"/>
      <c r="G72" s="25">
        <f t="shared" si="16"/>
        <v>0</v>
      </c>
      <c r="H72" s="26">
        <f t="shared" ref="H72:I73" si="36">-H63</f>
        <v>0</v>
      </c>
      <c r="I72" s="26">
        <f t="shared" si="36"/>
        <v>0</v>
      </c>
      <c r="J72" s="27">
        <f t="shared" si="23"/>
        <v>0</v>
      </c>
      <c r="L72" s="25">
        <f t="shared" ref="L72:L73" si="37">-L63</f>
        <v>0</v>
      </c>
      <c r="M72" s="25"/>
      <c r="N72" s="25"/>
      <c r="O72" s="25">
        <f t="shared" si="19"/>
        <v>0</v>
      </c>
      <c r="P72" s="26">
        <f t="shared" ref="P72:Q73" si="38">-P63</f>
        <v>0</v>
      </c>
      <c r="Q72" s="26">
        <f t="shared" si="38"/>
        <v>0</v>
      </c>
      <c r="R72" s="27">
        <f t="shared" si="26"/>
        <v>0</v>
      </c>
      <c r="S72" s="28">
        <f t="shared" si="21"/>
        <v>0</v>
      </c>
    </row>
    <row r="73" spans="1:19" ht="15" x14ac:dyDescent="0.25">
      <c r="A73" s="32"/>
      <c r="B73" s="32" t="s">
        <v>71</v>
      </c>
      <c r="C73" s="33" t="s">
        <v>72</v>
      </c>
      <c r="D73" s="25"/>
      <c r="E73" s="33"/>
      <c r="F73" s="33"/>
      <c r="G73" s="25">
        <f t="shared" si="16"/>
        <v>0</v>
      </c>
      <c r="H73" s="26">
        <f t="shared" si="36"/>
        <v>0</v>
      </c>
      <c r="I73" s="26">
        <f t="shared" si="36"/>
        <v>0</v>
      </c>
      <c r="J73" s="27">
        <f t="shared" si="23"/>
        <v>0</v>
      </c>
      <c r="L73" s="25">
        <f t="shared" si="37"/>
        <v>0</v>
      </c>
      <c r="M73" s="25"/>
      <c r="N73" s="25"/>
      <c r="O73" s="25">
        <f t="shared" si="19"/>
        <v>0</v>
      </c>
      <c r="P73" s="26">
        <f t="shared" si="38"/>
        <v>0</v>
      </c>
      <c r="Q73" s="26">
        <f t="shared" si="38"/>
        <v>0</v>
      </c>
      <c r="R73" s="27">
        <f t="shared" si="26"/>
        <v>0</v>
      </c>
      <c r="S73" s="28">
        <f t="shared" si="21"/>
        <v>0</v>
      </c>
    </row>
    <row r="74" spans="1:19" x14ac:dyDescent="0.2">
      <c r="A74" s="32"/>
      <c r="B74" s="32"/>
      <c r="C74" s="34" t="s">
        <v>79</v>
      </c>
      <c r="D74" s="35">
        <f>SUM(D65:D73)</f>
        <v>0</v>
      </c>
      <c r="E74" s="35">
        <f t="shared" ref="E74:J74" si="39">SUM(E65:E73)</f>
        <v>0</v>
      </c>
      <c r="F74" s="35">
        <f t="shared" si="39"/>
        <v>0</v>
      </c>
      <c r="G74" s="35">
        <f t="shared" si="39"/>
        <v>0</v>
      </c>
      <c r="H74" s="35">
        <f t="shared" si="39"/>
        <v>0</v>
      </c>
      <c r="I74" s="35">
        <f t="shared" si="39"/>
        <v>0</v>
      </c>
      <c r="J74" s="35">
        <f t="shared" si="39"/>
        <v>0</v>
      </c>
      <c r="K74" s="36"/>
      <c r="L74" s="35">
        <f t="shared" ref="L74:S74" si="40">SUM(L65:L73)</f>
        <v>0</v>
      </c>
      <c r="M74" s="35">
        <f t="shared" si="40"/>
        <v>0</v>
      </c>
      <c r="N74" s="35">
        <f t="shared" si="40"/>
        <v>0</v>
      </c>
      <c r="O74" s="35">
        <f t="shared" si="40"/>
        <v>0</v>
      </c>
      <c r="P74" s="35">
        <f t="shared" si="40"/>
        <v>0</v>
      </c>
      <c r="Q74" s="35">
        <f t="shared" si="40"/>
        <v>0</v>
      </c>
      <c r="R74" s="35">
        <f t="shared" si="40"/>
        <v>0</v>
      </c>
      <c r="S74" s="35">
        <f t="shared" si="40"/>
        <v>0</v>
      </c>
    </row>
    <row r="75" spans="1:19" ht="15" x14ac:dyDescent="0.25">
      <c r="A75" s="32"/>
      <c r="B75" s="32"/>
      <c r="C75" s="1220" t="s">
        <v>80</v>
      </c>
      <c r="D75" s="1221"/>
      <c r="E75" s="1221"/>
      <c r="F75" s="1221"/>
      <c r="G75" s="1221"/>
      <c r="H75" s="1221"/>
      <c r="I75" s="1221"/>
      <c r="J75" s="1221"/>
      <c r="K75" s="1221"/>
      <c r="L75" s="1222"/>
      <c r="M75" s="38"/>
      <c r="N75" s="38"/>
      <c r="O75" s="38"/>
      <c r="P75" s="39"/>
      <c r="R75" s="40"/>
      <c r="S75" s="29"/>
    </row>
    <row r="76" spans="1:19" ht="15" x14ac:dyDescent="0.25">
      <c r="A76" s="32"/>
      <c r="B76" s="32"/>
      <c r="C76" s="1220" t="s">
        <v>81</v>
      </c>
      <c r="D76" s="1221"/>
      <c r="E76" s="1221"/>
      <c r="F76" s="1221"/>
      <c r="G76" s="1221"/>
      <c r="H76" s="1221"/>
      <c r="I76" s="1221"/>
      <c r="J76" s="1221"/>
      <c r="K76" s="1221"/>
      <c r="L76" s="1222"/>
      <c r="M76" s="38"/>
      <c r="N76" s="38"/>
      <c r="O76" s="38"/>
      <c r="P76" s="35">
        <f>+P74</f>
        <v>0</v>
      </c>
      <c r="R76" s="40"/>
      <c r="S76" s="29"/>
    </row>
    <row r="77" spans="1:19" x14ac:dyDescent="0.2">
      <c r="D77" s="41">
        <v>0</v>
      </c>
      <c r="E77" s="41"/>
      <c r="F77" s="41"/>
      <c r="G77" s="41"/>
      <c r="H77" s="41">
        <v>0</v>
      </c>
      <c r="I77" s="41">
        <v>0</v>
      </c>
      <c r="J77" s="41">
        <v>0</v>
      </c>
      <c r="K77" s="41"/>
      <c r="L77" s="41">
        <v>0</v>
      </c>
      <c r="M77" s="41"/>
      <c r="N77" s="41"/>
      <c r="O77" s="41">
        <v>0</v>
      </c>
      <c r="P77" s="41">
        <v>0</v>
      </c>
      <c r="Q77" s="41">
        <v>0</v>
      </c>
      <c r="R77" s="41">
        <v>0</v>
      </c>
      <c r="S77" s="41">
        <v>0</v>
      </c>
    </row>
    <row r="78" spans="1:19" x14ac:dyDescent="0.2">
      <c r="L78" s="2" t="s">
        <v>82</v>
      </c>
    </row>
    <row r="79" spans="1:19" ht="15" x14ac:dyDescent="0.25">
      <c r="A79" s="32">
        <v>10</v>
      </c>
      <c r="B79" s="32"/>
      <c r="C79" s="12" t="s">
        <v>83</v>
      </c>
      <c r="D79" s="13"/>
      <c r="E79" s="13"/>
      <c r="F79" s="13"/>
      <c r="G79" s="13"/>
      <c r="H79" s="13"/>
      <c r="I79" s="13"/>
      <c r="J79" s="13"/>
      <c r="K79" s="13"/>
      <c r="L79" s="13" t="s">
        <v>83</v>
      </c>
      <c r="M79" s="13"/>
      <c r="N79" s="13"/>
      <c r="O79" s="13"/>
      <c r="P79" s="13"/>
      <c r="Q79" s="42">
        <f>P43</f>
        <v>0</v>
      </c>
    </row>
    <row r="80" spans="1:19" ht="15" x14ac:dyDescent="0.25">
      <c r="A80" s="32">
        <v>8</v>
      </c>
      <c r="B80" s="32"/>
      <c r="C80" s="12" t="s">
        <v>49</v>
      </c>
      <c r="D80" s="13"/>
      <c r="E80" s="13"/>
      <c r="F80" s="13"/>
      <c r="G80" s="13"/>
      <c r="H80" s="13"/>
      <c r="I80" s="13"/>
      <c r="J80" s="13"/>
      <c r="K80" s="13"/>
      <c r="L80" s="13" t="s">
        <v>49</v>
      </c>
      <c r="M80" s="13"/>
      <c r="N80" s="13"/>
      <c r="O80" s="13"/>
      <c r="P80" s="13"/>
      <c r="Q80" s="42">
        <f>P45+P44</f>
        <v>0</v>
      </c>
    </row>
    <row r="81" spans="1:19" ht="15" x14ac:dyDescent="0.25">
      <c r="A81" s="32">
        <v>47</v>
      </c>
      <c r="B81" s="32"/>
      <c r="C81" s="12" t="s">
        <v>84</v>
      </c>
      <c r="D81" s="13"/>
      <c r="E81" s="13"/>
      <c r="F81" s="13"/>
      <c r="G81" s="13"/>
      <c r="H81" s="13"/>
      <c r="I81" s="13"/>
      <c r="J81" s="13"/>
      <c r="K81" s="13"/>
      <c r="L81" s="13" t="s">
        <v>84</v>
      </c>
      <c r="M81" s="13"/>
      <c r="N81" s="13"/>
      <c r="O81" s="13"/>
      <c r="P81" s="13"/>
      <c r="Q81" s="42"/>
    </row>
    <row r="82" spans="1:19" x14ac:dyDescent="0.2">
      <c r="L82" s="1223" t="s">
        <v>85</v>
      </c>
      <c r="M82" s="1224"/>
      <c r="N82" s="1224"/>
      <c r="O82" s="1224"/>
      <c r="P82" s="1224"/>
      <c r="Q82" s="43">
        <f>P76-Q79-Q80-Q81</f>
        <v>0</v>
      </c>
    </row>
    <row r="84" spans="1:19" ht="14.1" customHeight="1" x14ac:dyDescent="0.4">
      <c r="B84" s="49"/>
    </row>
    <row r="88" spans="1:19" ht="13.5" thickBot="1" x14ac:dyDescent="0.25">
      <c r="H88" s="8" t="s">
        <v>9</v>
      </c>
      <c r="I88" s="9" t="s">
        <v>10</v>
      </c>
    </row>
    <row r="89" spans="1:19" ht="15.75" thickBot="1" x14ac:dyDescent="0.3">
      <c r="H89" s="8" t="s">
        <v>11</v>
      </c>
      <c r="I89" s="10">
        <v>2014</v>
      </c>
      <c r="J89" s="11"/>
    </row>
    <row r="91" spans="1:19" x14ac:dyDescent="0.2">
      <c r="D91" s="1225" t="s">
        <v>12</v>
      </c>
      <c r="E91" s="1226"/>
      <c r="F91" s="1226"/>
      <c r="G91" s="1226"/>
      <c r="H91" s="1226"/>
      <c r="I91" s="1226"/>
      <c r="J91" s="1226"/>
      <c r="L91" s="12"/>
      <c r="M91" s="13"/>
      <c r="N91" s="13"/>
      <c r="O91" s="13"/>
      <c r="P91" s="14" t="s">
        <v>13</v>
      </c>
      <c r="Q91" s="14"/>
      <c r="R91" s="15"/>
    </row>
    <row r="92" spans="1:19" ht="30" customHeight="1" x14ac:dyDescent="0.2">
      <c r="A92" s="16" t="s">
        <v>14</v>
      </c>
      <c r="B92" s="16" t="s">
        <v>15</v>
      </c>
      <c r="C92" s="17" t="s">
        <v>16</v>
      </c>
      <c r="D92" s="18" t="s">
        <v>17</v>
      </c>
      <c r="E92" s="44" t="s">
        <v>90</v>
      </c>
      <c r="F92" s="44" t="s">
        <v>90</v>
      </c>
      <c r="G92" s="18" t="s">
        <v>18</v>
      </c>
      <c r="H92" s="19" t="s">
        <v>19</v>
      </c>
      <c r="I92" s="19" t="s">
        <v>20</v>
      </c>
      <c r="J92" s="16" t="s">
        <v>21</v>
      </c>
      <c r="K92" s="20"/>
      <c r="L92" s="18" t="s">
        <v>17</v>
      </c>
      <c r="M92" s="44" t="s">
        <v>90</v>
      </c>
      <c r="N92" s="44" t="s">
        <v>90</v>
      </c>
      <c r="O92" s="18" t="s">
        <v>18</v>
      </c>
      <c r="P92" s="21" t="s">
        <v>22</v>
      </c>
      <c r="Q92" s="21" t="s">
        <v>20</v>
      </c>
      <c r="R92" s="22" t="s">
        <v>21</v>
      </c>
      <c r="S92" s="16" t="s">
        <v>23</v>
      </c>
    </row>
    <row r="93" spans="1:19" ht="25.5" customHeight="1" x14ac:dyDescent="0.25">
      <c r="A93" s="16"/>
      <c r="B93" s="23">
        <v>1531</v>
      </c>
      <c r="C93" s="24" t="s">
        <v>24</v>
      </c>
      <c r="D93" s="25">
        <f>J19</f>
        <v>0</v>
      </c>
      <c r="E93" s="25"/>
      <c r="F93" s="25"/>
      <c r="G93" s="25">
        <f>SUM(D93:F93)</f>
        <v>0</v>
      </c>
      <c r="H93" s="803"/>
      <c r="I93" s="803"/>
      <c r="J93" s="27">
        <f>SUM(G93:I93)</f>
        <v>0</v>
      </c>
      <c r="K93" s="20"/>
      <c r="L93" s="25">
        <f>R19</f>
        <v>0</v>
      </c>
      <c r="M93" s="25"/>
      <c r="N93" s="25"/>
      <c r="O93" s="25">
        <f>SUM(L93:N93)</f>
        <v>0</v>
      </c>
      <c r="P93" s="803"/>
      <c r="Q93" s="803"/>
      <c r="R93" s="27">
        <f>SUM(O93:Q93)</f>
        <v>0</v>
      </c>
      <c r="S93" s="28">
        <f t="shared" ref="S93:S138" si="41">J93+R93</f>
        <v>0</v>
      </c>
    </row>
    <row r="94" spans="1:19" ht="25.5" customHeight="1" x14ac:dyDescent="0.25">
      <c r="A94" s="16"/>
      <c r="B94" s="23">
        <v>1609</v>
      </c>
      <c r="C94" s="24" t="s">
        <v>25</v>
      </c>
      <c r="D94" s="25">
        <f t="shared" ref="D94:D138" si="42">J20</f>
        <v>0</v>
      </c>
      <c r="E94" s="25"/>
      <c r="F94" s="25"/>
      <c r="G94" s="25">
        <f>SUM(D94:F94)</f>
        <v>0</v>
      </c>
      <c r="H94" s="803"/>
      <c r="I94" s="803"/>
      <c r="J94" s="27">
        <f t="shared" ref="J94:J138" si="43">SUM(G94:I94)</f>
        <v>0</v>
      </c>
      <c r="K94" s="20"/>
      <c r="L94" s="25">
        <f t="shared" ref="L94:L138" si="44">R20</f>
        <v>0</v>
      </c>
      <c r="M94" s="25"/>
      <c r="N94" s="25"/>
      <c r="O94" s="25">
        <f t="shared" ref="O94:O129" si="45">SUM(L94:N94)</f>
        <v>0</v>
      </c>
      <c r="P94" s="803"/>
      <c r="Q94" s="803"/>
      <c r="R94" s="27">
        <f t="shared" ref="R94:R138" si="46">SUM(O94:Q94)</f>
        <v>0</v>
      </c>
      <c r="S94" s="28">
        <f t="shared" si="41"/>
        <v>0</v>
      </c>
    </row>
    <row r="95" spans="1:19" ht="25.5" x14ac:dyDescent="0.25">
      <c r="A95" s="23">
        <v>12</v>
      </c>
      <c r="B95" s="23">
        <v>1611</v>
      </c>
      <c r="C95" s="24" t="s">
        <v>26</v>
      </c>
      <c r="D95" s="25">
        <f t="shared" si="42"/>
        <v>0</v>
      </c>
      <c r="E95" s="25"/>
      <c r="F95" s="25"/>
      <c r="G95" s="25">
        <f t="shared" ref="G95:G109" si="47">SUM(D95:F95)</f>
        <v>0</v>
      </c>
      <c r="H95" s="803"/>
      <c r="I95" s="803"/>
      <c r="J95" s="27">
        <f t="shared" si="43"/>
        <v>0</v>
      </c>
      <c r="K95" s="30"/>
      <c r="L95" s="25">
        <f t="shared" si="44"/>
        <v>0</v>
      </c>
      <c r="M95" s="25"/>
      <c r="N95" s="25"/>
      <c r="O95" s="25">
        <f t="shared" si="45"/>
        <v>0</v>
      </c>
      <c r="P95" s="803"/>
      <c r="Q95" s="803"/>
      <c r="R95" s="27">
        <f t="shared" si="46"/>
        <v>0</v>
      </c>
      <c r="S95" s="28">
        <f t="shared" si="41"/>
        <v>0</v>
      </c>
    </row>
    <row r="96" spans="1:19" ht="25.5" x14ac:dyDescent="0.25">
      <c r="A96" s="23" t="s">
        <v>27</v>
      </c>
      <c r="B96" s="23">
        <v>1612</v>
      </c>
      <c r="C96" s="24" t="s">
        <v>28</v>
      </c>
      <c r="D96" s="25">
        <f t="shared" si="42"/>
        <v>0</v>
      </c>
      <c r="E96" s="25"/>
      <c r="F96" s="25"/>
      <c r="G96" s="25">
        <f t="shared" si="47"/>
        <v>0</v>
      </c>
      <c r="H96" s="803"/>
      <c r="I96" s="803"/>
      <c r="J96" s="27">
        <f t="shared" si="43"/>
        <v>0</v>
      </c>
      <c r="K96" s="30"/>
      <c r="L96" s="25">
        <f t="shared" si="44"/>
        <v>0</v>
      </c>
      <c r="M96" s="25"/>
      <c r="N96" s="25"/>
      <c r="O96" s="25">
        <f t="shared" si="45"/>
        <v>0</v>
      </c>
      <c r="P96" s="803"/>
      <c r="Q96" s="803"/>
      <c r="R96" s="27">
        <f t="shared" si="46"/>
        <v>0</v>
      </c>
      <c r="S96" s="28">
        <f t="shared" si="41"/>
        <v>0</v>
      </c>
    </row>
    <row r="97" spans="1:19" ht="15" x14ac:dyDescent="0.25">
      <c r="A97" s="23" t="s">
        <v>29</v>
      </c>
      <c r="B97" s="23">
        <v>1805</v>
      </c>
      <c r="C97" s="24" t="s">
        <v>30</v>
      </c>
      <c r="D97" s="25">
        <f t="shared" si="42"/>
        <v>0</v>
      </c>
      <c r="E97" s="25"/>
      <c r="F97" s="25"/>
      <c r="G97" s="25">
        <f t="shared" si="47"/>
        <v>0</v>
      </c>
      <c r="H97" s="803"/>
      <c r="I97" s="803"/>
      <c r="J97" s="27">
        <f t="shared" si="43"/>
        <v>0</v>
      </c>
      <c r="K97" s="30"/>
      <c r="L97" s="25">
        <f t="shared" si="44"/>
        <v>0</v>
      </c>
      <c r="M97" s="25"/>
      <c r="N97" s="25"/>
      <c r="O97" s="25">
        <f t="shared" si="45"/>
        <v>0</v>
      </c>
      <c r="P97" s="803"/>
      <c r="Q97" s="803"/>
      <c r="R97" s="27">
        <f t="shared" si="46"/>
        <v>0</v>
      </c>
      <c r="S97" s="28">
        <f t="shared" si="41"/>
        <v>0</v>
      </c>
    </row>
    <row r="98" spans="1:19" ht="15" x14ac:dyDescent="0.25">
      <c r="A98" s="23">
        <v>47</v>
      </c>
      <c r="B98" s="23">
        <v>1808</v>
      </c>
      <c r="C98" s="24" t="s">
        <v>31</v>
      </c>
      <c r="D98" s="25">
        <f t="shared" si="42"/>
        <v>0</v>
      </c>
      <c r="E98" s="25"/>
      <c r="F98" s="25"/>
      <c r="G98" s="25">
        <f t="shared" si="47"/>
        <v>0</v>
      </c>
      <c r="H98" s="803"/>
      <c r="I98" s="803"/>
      <c r="J98" s="27">
        <f t="shared" si="43"/>
        <v>0</v>
      </c>
      <c r="K98" s="30"/>
      <c r="L98" s="25">
        <f t="shared" si="44"/>
        <v>0</v>
      </c>
      <c r="M98" s="25"/>
      <c r="N98" s="25"/>
      <c r="O98" s="25">
        <f t="shared" si="45"/>
        <v>0</v>
      </c>
      <c r="P98" s="803"/>
      <c r="Q98" s="803"/>
      <c r="R98" s="27">
        <f t="shared" si="46"/>
        <v>0</v>
      </c>
      <c r="S98" s="28">
        <f t="shared" si="41"/>
        <v>0</v>
      </c>
    </row>
    <row r="99" spans="1:19" ht="15" x14ac:dyDescent="0.25">
      <c r="A99" s="23">
        <v>13</v>
      </c>
      <c r="B99" s="23">
        <v>1810</v>
      </c>
      <c r="C99" s="24" t="s">
        <v>32</v>
      </c>
      <c r="D99" s="25">
        <f t="shared" si="42"/>
        <v>0</v>
      </c>
      <c r="E99" s="25"/>
      <c r="F99" s="25"/>
      <c r="G99" s="25">
        <f t="shared" si="47"/>
        <v>0</v>
      </c>
      <c r="H99" s="803"/>
      <c r="I99" s="803"/>
      <c r="J99" s="27">
        <f t="shared" si="43"/>
        <v>0</v>
      </c>
      <c r="K99" s="30"/>
      <c r="L99" s="25">
        <f t="shared" si="44"/>
        <v>0</v>
      </c>
      <c r="M99" s="25"/>
      <c r="N99" s="25"/>
      <c r="O99" s="25">
        <f t="shared" si="45"/>
        <v>0</v>
      </c>
      <c r="P99" s="803"/>
      <c r="Q99" s="803"/>
      <c r="R99" s="27">
        <f t="shared" si="46"/>
        <v>0</v>
      </c>
      <c r="S99" s="28">
        <f t="shared" si="41"/>
        <v>0</v>
      </c>
    </row>
    <row r="100" spans="1:19" ht="15" x14ac:dyDescent="0.25">
      <c r="A100" s="23">
        <v>47</v>
      </c>
      <c r="B100" s="23">
        <v>1815</v>
      </c>
      <c r="C100" s="24" t="s">
        <v>33</v>
      </c>
      <c r="D100" s="25">
        <f t="shared" si="42"/>
        <v>0</v>
      </c>
      <c r="E100" s="25"/>
      <c r="F100" s="25"/>
      <c r="G100" s="25">
        <f t="shared" si="47"/>
        <v>0</v>
      </c>
      <c r="H100" s="803"/>
      <c r="I100" s="803"/>
      <c r="J100" s="27">
        <f t="shared" si="43"/>
        <v>0</v>
      </c>
      <c r="K100" s="30"/>
      <c r="L100" s="25">
        <f t="shared" si="44"/>
        <v>0</v>
      </c>
      <c r="M100" s="25"/>
      <c r="N100" s="25"/>
      <c r="O100" s="25">
        <f t="shared" si="45"/>
        <v>0</v>
      </c>
      <c r="P100" s="803"/>
      <c r="Q100" s="803"/>
      <c r="R100" s="27">
        <f t="shared" si="46"/>
        <v>0</v>
      </c>
      <c r="S100" s="28">
        <f t="shared" si="41"/>
        <v>0</v>
      </c>
    </row>
    <row r="101" spans="1:19" ht="15" x14ac:dyDescent="0.25">
      <c r="A101" s="23">
        <v>47</v>
      </c>
      <c r="B101" s="23">
        <v>1820</v>
      </c>
      <c r="C101" s="24" t="s">
        <v>34</v>
      </c>
      <c r="D101" s="25">
        <f t="shared" si="42"/>
        <v>0</v>
      </c>
      <c r="E101" s="25"/>
      <c r="F101" s="25"/>
      <c r="G101" s="25">
        <f t="shared" si="47"/>
        <v>0</v>
      </c>
      <c r="H101" s="803"/>
      <c r="I101" s="803"/>
      <c r="J101" s="27">
        <f t="shared" si="43"/>
        <v>0</v>
      </c>
      <c r="K101" s="30"/>
      <c r="L101" s="25">
        <f t="shared" si="44"/>
        <v>0</v>
      </c>
      <c r="M101" s="25"/>
      <c r="N101" s="25"/>
      <c r="O101" s="25">
        <f t="shared" si="45"/>
        <v>0</v>
      </c>
      <c r="P101" s="803"/>
      <c r="Q101" s="803"/>
      <c r="R101" s="27">
        <f t="shared" si="46"/>
        <v>0</v>
      </c>
      <c r="S101" s="28">
        <f t="shared" si="41"/>
        <v>0</v>
      </c>
    </row>
    <row r="102" spans="1:19" ht="15" x14ac:dyDescent="0.25">
      <c r="A102" s="23">
        <v>47</v>
      </c>
      <c r="B102" s="23">
        <v>1825</v>
      </c>
      <c r="C102" s="24" t="s">
        <v>35</v>
      </c>
      <c r="D102" s="25">
        <f t="shared" si="42"/>
        <v>0</v>
      </c>
      <c r="E102" s="25"/>
      <c r="F102" s="25"/>
      <c r="G102" s="25">
        <f t="shared" si="47"/>
        <v>0</v>
      </c>
      <c r="H102" s="803"/>
      <c r="I102" s="803"/>
      <c r="J102" s="27">
        <f t="shared" si="43"/>
        <v>0</v>
      </c>
      <c r="K102" s="30"/>
      <c r="L102" s="25">
        <f t="shared" si="44"/>
        <v>0</v>
      </c>
      <c r="M102" s="25"/>
      <c r="N102" s="25"/>
      <c r="O102" s="25">
        <f t="shared" si="45"/>
        <v>0</v>
      </c>
      <c r="P102" s="803"/>
      <c r="Q102" s="803"/>
      <c r="R102" s="27">
        <f t="shared" si="46"/>
        <v>0</v>
      </c>
      <c r="S102" s="28">
        <f t="shared" si="41"/>
        <v>0</v>
      </c>
    </row>
    <row r="103" spans="1:19" ht="15" x14ac:dyDescent="0.25">
      <c r="A103" s="23">
        <v>47</v>
      </c>
      <c r="B103" s="23">
        <v>1830</v>
      </c>
      <c r="C103" s="24" t="s">
        <v>36</v>
      </c>
      <c r="D103" s="25">
        <f t="shared" si="42"/>
        <v>0</v>
      </c>
      <c r="E103" s="25"/>
      <c r="F103" s="25"/>
      <c r="G103" s="25">
        <f t="shared" si="47"/>
        <v>0</v>
      </c>
      <c r="H103" s="803"/>
      <c r="I103" s="803"/>
      <c r="J103" s="27">
        <f t="shared" si="43"/>
        <v>0</v>
      </c>
      <c r="K103" s="30"/>
      <c r="L103" s="25">
        <f t="shared" si="44"/>
        <v>0</v>
      </c>
      <c r="M103" s="25"/>
      <c r="N103" s="25"/>
      <c r="O103" s="25">
        <f t="shared" si="45"/>
        <v>0</v>
      </c>
      <c r="P103" s="803"/>
      <c r="Q103" s="803"/>
      <c r="R103" s="27">
        <f t="shared" si="46"/>
        <v>0</v>
      </c>
      <c r="S103" s="28">
        <f t="shared" si="41"/>
        <v>0</v>
      </c>
    </row>
    <row r="104" spans="1:19" ht="15" x14ac:dyDescent="0.25">
      <c r="A104" s="23">
        <v>47</v>
      </c>
      <c r="B104" s="23">
        <v>1835</v>
      </c>
      <c r="C104" s="24" t="s">
        <v>37</v>
      </c>
      <c r="D104" s="25">
        <f t="shared" si="42"/>
        <v>0</v>
      </c>
      <c r="E104" s="25"/>
      <c r="F104" s="25"/>
      <c r="G104" s="25">
        <f t="shared" si="47"/>
        <v>0</v>
      </c>
      <c r="H104" s="803"/>
      <c r="I104" s="803"/>
      <c r="J104" s="27">
        <f t="shared" si="43"/>
        <v>0</v>
      </c>
      <c r="K104" s="30"/>
      <c r="L104" s="25">
        <f t="shared" si="44"/>
        <v>0</v>
      </c>
      <c r="M104" s="25"/>
      <c r="N104" s="25"/>
      <c r="O104" s="25">
        <f t="shared" si="45"/>
        <v>0</v>
      </c>
      <c r="P104" s="803"/>
      <c r="Q104" s="803"/>
      <c r="R104" s="27">
        <f t="shared" si="46"/>
        <v>0</v>
      </c>
      <c r="S104" s="28">
        <f t="shared" si="41"/>
        <v>0</v>
      </c>
    </row>
    <row r="105" spans="1:19" ht="15" x14ac:dyDescent="0.25">
      <c r="A105" s="23">
        <v>47</v>
      </c>
      <c r="B105" s="23">
        <v>1840</v>
      </c>
      <c r="C105" s="24" t="s">
        <v>38</v>
      </c>
      <c r="D105" s="25">
        <f t="shared" si="42"/>
        <v>0</v>
      </c>
      <c r="E105" s="25"/>
      <c r="F105" s="25"/>
      <c r="G105" s="25">
        <f t="shared" si="47"/>
        <v>0</v>
      </c>
      <c r="H105" s="803"/>
      <c r="I105" s="803"/>
      <c r="J105" s="27">
        <f t="shared" si="43"/>
        <v>0</v>
      </c>
      <c r="K105" s="30"/>
      <c r="L105" s="25">
        <f t="shared" si="44"/>
        <v>0</v>
      </c>
      <c r="M105" s="25"/>
      <c r="N105" s="25"/>
      <c r="O105" s="25">
        <f t="shared" si="45"/>
        <v>0</v>
      </c>
      <c r="P105" s="803"/>
      <c r="Q105" s="803"/>
      <c r="R105" s="27">
        <f t="shared" si="46"/>
        <v>0</v>
      </c>
      <c r="S105" s="28">
        <f t="shared" si="41"/>
        <v>0</v>
      </c>
    </row>
    <row r="106" spans="1:19" ht="15" x14ac:dyDescent="0.25">
      <c r="A106" s="23">
        <v>47</v>
      </c>
      <c r="B106" s="23">
        <v>1845</v>
      </c>
      <c r="C106" s="24" t="s">
        <v>39</v>
      </c>
      <c r="D106" s="25">
        <f t="shared" si="42"/>
        <v>0</v>
      </c>
      <c r="E106" s="802"/>
      <c r="F106" s="25"/>
      <c r="G106" s="25">
        <f>SUM(D106:F106)</f>
        <v>0</v>
      </c>
      <c r="H106" s="803"/>
      <c r="I106" s="803"/>
      <c r="J106" s="27">
        <f t="shared" si="43"/>
        <v>0</v>
      </c>
      <c r="K106" s="30"/>
      <c r="L106" s="25">
        <f t="shared" si="44"/>
        <v>0</v>
      </c>
      <c r="M106" s="25"/>
      <c r="N106" s="25"/>
      <c r="O106" s="25">
        <f t="shared" si="45"/>
        <v>0</v>
      </c>
      <c r="P106" s="803"/>
      <c r="Q106" s="803"/>
      <c r="R106" s="27">
        <f t="shared" si="46"/>
        <v>0</v>
      </c>
      <c r="S106" s="28">
        <f t="shared" si="41"/>
        <v>0</v>
      </c>
    </row>
    <row r="107" spans="1:19" ht="15" x14ac:dyDescent="0.25">
      <c r="A107" s="23">
        <v>47</v>
      </c>
      <c r="B107" s="23">
        <v>1850</v>
      </c>
      <c r="C107" s="24" t="s">
        <v>40</v>
      </c>
      <c r="D107" s="25">
        <f t="shared" si="42"/>
        <v>0</v>
      </c>
      <c r="E107" s="802"/>
      <c r="F107" s="25"/>
      <c r="G107" s="25">
        <f t="shared" si="47"/>
        <v>0</v>
      </c>
      <c r="H107" s="803"/>
      <c r="I107" s="803"/>
      <c r="J107" s="27">
        <f t="shared" si="43"/>
        <v>0</v>
      </c>
      <c r="K107" s="30"/>
      <c r="L107" s="25">
        <f t="shared" si="44"/>
        <v>0</v>
      </c>
      <c r="M107" s="25"/>
      <c r="N107" s="25"/>
      <c r="O107" s="25">
        <f t="shared" si="45"/>
        <v>0</v>
      </c>
      <c r="P107" s="803"/>
      <c r="Q107" s="803"/>
      <c r="R107" s="27">
        <f t="shared" si="46"/>
        <v>0</v>
      </c>
      <c r="S107" s="28">
        <f t="shared" si="41"/>
        <v>0</v>
      </c>
    </row>
    <row r="108" spans="1:19" ht="15" x14ac:dyDescent="0.25">
      <c r="A108" s="23">
        <v>47</v>
      </c>
      <c r="B108" s="23">
        <v>1855</v>
      </c>
      <c r="C108" s="24" t="s">
        <v>41</v>
      </c>
      <c r="D108" s="25">
        <f t="shared" si="42"/>
        <v>0</v>
      </c>
      <c r="E108" s="25"/>
      <c r="F108" s="25"/>
      <c r="G108" s="25">
        <f t="shared" si="47"/>
        <v>0</v>
      </c>
      <c r="H108" s="803"/>
      <c r="I108" s="803"/>
      <c r="J108" s="27">
        <f t="shared" si="43"/>
        <v>0</v>
      </c>
      <c r="K108" s="30"/>
      <c r="L108" s="25">
        <f t="shared" si="44"/>
        <v>0</v>
      </c>
      <c r="M108" s="25"/>
      <c r="N108" s="25"/>
      <c r="O108" s="25">
        <f t="shared" si="45"/>
        <v>0</v>
      </c>
      <c r="P108" s="803"/>
      <c r="Q108" s="803"/>
      <c r="R108" s="27">
        <f t="shared" si="46"/>
        <v>0</v>
      </c>
      <c r="S108" s="28">
        <f t="shared" si="41"/>
        <v>0</v>
      </c>
    </row>
    <row r="109" spans="1:19" ht="15" x14ac:dyDescent="0.25">
      <c r="A109" s="23">
        <v>47</v>
      </c>
      <c r="B109" s="23">
        <v>1860</v>
      </c>
      <c r="C109" s="24" t="s">
        <v>42</v>
      </c>
      <c r="D109" s="25">
        <f t="shared" si="42"/>
        <v>0</v>
      </c>
      <c r="E109" s="802"/>
      <c r="F109" s="25"/>
      <c r="G109" s="25">
        <f t="shared" si="47"/>
        <v>0</v>
      </c>
      <c r="H109" s="803"/>
      <c r="I109" s="803"/>
      <c r="J109" s="27">
        <f t="shared" si="43"/>
        <v>0</v>
      </c>
      <c r="K109" s="30"/>
      <c r="L109" s="25">
        <f t="shared" si="44"/>
        <v>0</v>
      </c>
      <c r="M109" s="25"/>
      <c r="N109" s="25"/>
      <c r="O109" s="25">
        <f t="shared" si="45"/>
        <v>0</v>
      </c>
      <c r="P109" s="803"/>
      <c r="Q109" s="803"/>
      <c r="R109" s="27">
        <f t="shared" si="46"/>
        <v>0</v>
      </c>
      <c r="S109" s="28">
        <f t="shared" si="41"/>
        <v>0</v>
      </c>
    </row>
    <row r="110" spans="1:19" ht="15" x14ac:dyDescent="0.25">
      <c r="A110" s="46">
        <v>47</v>
      </c>
      <c r="B110" s="46">
        <v>1865</v>
      </c>
      <c r="C110" s="47" t="s">
        <v>43</v>
      </c>
      <c r="D110" s="25">
        <f t="shared" si="42"/>
        <v>0</v>
      </c>
      <c r="E110" s="25"/>
      <c r="F110" s="25"/>
      <c r="G110" s="25"/>
      <c r="H110" s="803"/>
      <c r="I110" s="803"/>
      <c r="J110" s="27">
        <f t="shared" si="43"/>
        <v>0</v>
      </c>
      <c r="K110" s="30"/>
      <c r="L110" s="25">
        <f t="shared" si="44"/>
        <v>0</v>
      </c>
      <c r="M110" s="45"/>
      <c r="N110" s="45"/>
      <c r="O110" s="45">
        <f t="shared" si="45"/>
        <v>0</v>
      </c>
      <c r="P110" s="803"/>
      <c r="Q110" s="803"/>
      <c r="R110" s="27">
        <f t="shared" si="46"/>
        <v>0</v>
      </c>
      <c r="S110" s="28">
        <f t="shared" si="41"/>
        <v>0</v>
      </c>
    </row>
    <row r="111" spans="1:19" ht="15" x14ac:dyDescent="0.25">
      <c r="A111" s="23">
        <v>47</v>
      </c>
      <c r="B111" s="23">
        <v>1875</v>
      </c>
      <c r="C111" s="24" t="s">
        <v>44</v>
      </c>
      <c r="D111" s="25">
        <f t="shared" si="42"/>
        <v>0</v>
      </c>
      <c r="E111" s="25"/>
      <c r="F111" s="25"/>
      <c r="G111" s="25">
        <f t="shared" ref="G111:G138" si="48">SUM(D111:F111)</f>
        <v>0</v>
      </c>
      <c r="H111" s="803"/>
      <c r="I111" s="803"/>
      <c r="J111" s="27">
        <f t="shared" si="43"/>
        <v>0</v>
      </c>
      <c r="K111" s="30"/>
      <c r="L111" s="25">
        <f t="shared" si="44"/>
        <v>0</v>
      </c>
      <c r="M111" s="25"/>
      <c r="N111" s="25"/>
      <c r="O111" s="25">
        <f t="shared" si="45"/>
        <v>0</v>
      </c>
      <c r="P111" s="803"/>
      <c r="Q111" s="803"/>
      <c r="R111" s="27">
        <f t="shared" si="46"/>
        <v>0</v>
      </c>
      <c r="S111" s="28">
        <f t="shared" si="41"/>
        <v>0</v>
      </c>
    </row>
    <row r="112" spans="1:19" ht="15" x14ac:dyDescent="0.25">
      <c r="A112" s="23" t="s">
        <v>29</v>
      </c>
      <c r="B112" s="23">
        <v>1905</v>
      </c>
      <c r="C112" s="24" t="s">
        <v>30</v>
      </c>
      <c r="D112" s="25">
        <f t="shared" si="42"/>
        <v>0</v>
      </c>
      <c r="E112" s="25"/>
      <c r="F112" s="25"/>
      <c r="G112" s="25">
        <f t="shared" si="48"/>
        <v>0</v>
      </c>
      <c r="H112" s="803"/>
      <c r="I112" s="803"/>
      <c r="J112" s="27">
        <f t="shared" si="43"/>
        <v>0</v>
      </c>
      <c r="K112" s="30"/>
      <c r="L112" s="25">
        <f t="shared" si="44"/>
        <v>0</v>
      </c>
      <c r="M112" s="25"/>
      <c r="N112" s="25"/>
      <c r="O112" s="25">
        <f t="shared" si="45"/>
        <v>0</v>
      </c>
      <c r="P112" s="803"/>
      <c r="Q112" s="803"/>
      <c r="R112" s="27">
        <f t="shared" si="46"/>
        <v>0</v>
      </c>
      <c r="S112" s="28">
        <f t="shared" si="41"/>
        <v>0</v>
      </c>
    </row>
    <row r="113" spans="1:19" ht="15" x14ac:dyDescent="0.25">
      <c r="A113" s="23">
        <v>47</v>
      </c>
      <c r="B113" s="23">
        <v>1908</v>
      </c>
      <c r="C113" s="24" t="s">
        <v>45</v>
      </c>
      <c r="D113" s="25">
        <f t="shared" si="42"/>
        <v>0</v>
      </c>
      <c r="E113" s="25"/>
      <c r="F113" s="25"/>
      <c r="G113" s="25">
        <f t="shared" si="48"/>
        <v>0</v>
      </c>
      <c r="H113" s="803"/>
      <c r="I113" s="803"/>
      <c r="J113" s="27">
        <f t="shared" si="43"/>
        <v>0</v>
      </c>
      <c r="K113" s="30"/>
      <c r="L113" s="25">
        <f t="shared" si="44"/>
        <v>0</v>
      </c>
      <c r="M113" s="25"/>
      <c r="N113" s="25"/>
      <c r="O113" s="25">
        <f t="shared" si="45"/>
        <v>0</v>
      </c>
      <c r="P113" s="803"/>
      <c r="Q113" s="803"/>
      <c r="R113" s="27">
        <f t="shared" si="46"/>
        <v>0</v>
      </c>
      <c r="S113" s="28">
        <f t="shared" si="41"/>
        <v>0</v>
      </c>
    </row>
    <row r="114" spans="1:19" ht="15" x14ac:dyDescent="0.25">
      <c r="A114" s="23">
        <v>13</v>
      </c>
      <c r="B114" s="23">
        <v>1910</v>
      </c>
      <c r="C114" s="24" t="s">
        <v>32</v>
      </c>
      <c r="D114" s="25">
        <f t="shared" si="42"/>
        <v>0</v>
      </c>
      <c r="E114" s="25"/>
      <c r="F114" s="25"/>
      <c r="G114" s="25">
        <f t="shared" si="48"/>
        <v>0</v>
      </c>
      <c r="H114" s="803"/>
      <c r="I114" s="803"/>
      <c r="J114" s="27">
        <f t="shared" si="43"/>
        <v>0</v>
      </c>
      <c r="K114" s="30"/>
      <c r="L114" s="25">
        <f t="shared" si="44"/>
        <v>0</v>
      </c>
      <c r="M114" s="25"/>
      <c r="N114" s="25"/>
      <c r="O114" s="25">
        <f t="shared" si="45"/>
        <v>0</v>
      </c>
      <c r="P114" s="803"/>
      <c r="Q114" s="803"/>
      <c r="R114" s="27">
        <f t="shared" si="46"/>
        <v>0</v>
      </c>
      <c r="S114" s="28">
        <f t="shared" si="41"/>
        <v>0</v>
      </c>
    </row>
    <row r="115" spans="1:19" ht="15" x14ac:dyDescent="0.25">
      <c r="A115" s="23">
        <v>8</v>
      </c>
      <c r="B115" s="23">
        <v>1915</v>
      </c>
      <c r="C115" s="24" t="s">
        <v>46</v>
      </c>
      <c r="D115" s="25">
        <f t="shared" si="42"/>
        <v>0</v>
      </c>
      <c r="E115" s="25"/>
      <c r="F115" s="25"/>
      <c r="G115" s="25">
        <f t="shared" si="48"/>
        <v>0</v>
      </c>
      <c r="H115" s="803"/>
      <c r="I115" s="803"/>
      <c r="J115" s="27">
        <f t="shared" si="43"/>
        <v>0</v>
      </c>
      <c r="K115" s="30"/>
      <c r="L115" s="25">
        <f t="shared" si="44"/>
        <v>0</v>
      </c>
      <c r="M115" s="25"/>
      <c r="N115" s="25"/>
      <c r="O115" s="25">
        <f t="shared" si="45"/>
        <v>0</v>
      </c>
      <c r="P115" s="803"/>
      <c r="Q115" s="803"/>
      <c r="R115" s="27">
        <f t="shared" si="46"/>
        <v>0</v>
      </c>
      <c r="S115" s="28">
        <f t="shared" si="41"/>
        <v>0</v>
      </c>
    </row>
    <row r="116" spans="1:19" ht="15" x14ac:dyDescent="0.25">
      <c r="A116" s="23">
        <v>10</v>
      </c>
      <c r="B116" s="23">
        <v>1920</v>
      </c>
      <c r="C116" s="24" t="s">
        <v>47</v>
      </c>
      <c r="D116" s="25">
        <f t="shared" si="42"/>
        <v>0</v>
      </c>
      <c r="E116" s="25"/>
      <c r="F116" s="25"/>
      <c r="G116" s="25">
        <f t="shared" si="48"/>
        <v>0</v>
      </c>
      <c r="H116" s="803"/>
      <c r="I116" s="803"/>
      <c r="J116" s="27">
        <f t="shared" si="43"/>
        <v>0</v>
      </c>
      <c r="K116" s="30"/>
      <c r="L116" s="25">
        <f t="shared" si="44"/>
        <v>0</v>
      </c>
      <c r="M116" s="25"/>
      <c r="N116" s="25"/>
      <c r="O116" s="25">
        <f t="shared" si="45"/>
        <v>0</v>
      </c>
      <c r="P116" s="803"/>
      <c r="Q116" s="803"/>
      <c r="R116" s="27">
        <f t="shared" si="46"/>
        <v>0</v>
      </c>
      <c r="S116" s="28">
        <f t="shared" si="41"/>
        <v>0</v>
      </c>
    </row>
    <row r="117" spans="1:19" ht="15" x14ac:dyDescent="0.25">
      <c r="A117" s="23">
        <v>10</v>
      </c>
      <c r="B117" s="23">
        <v>1930</v>
      </c>
      <c r="C117" s="24" t="s">
        <v>48</v>
      </c>
      <c r="D117" s="25">
        <f t="shared" si="42"/>
        <v>0</v>
      </c>
      <c r="E117" s="25"/>
      <c r="F117" s="25"/>
      <c r="G117" s="25">
        <f t="shared" si="48"/>
        <v>0</v>
      </c>
      <c r="H117" s="803"/>
      <c r="I117" s="803"/>
      <c r="J117" s="27">
        <f t="shared" si="43"/>
        <v>0</v>
      </c>
      <c r="K117" s="30"/>
      <c r="L117" s="25">
        <f t="shared" si="44"/>
        <v>0</v>
      </c>
      <c r="M117" s="25"/>
      <c r="N117" s="25"/>
      <c r="O117" s="25">
        <f t="shared" si="45"/>
        <v>0</v>
      </c>
      <c r="P117" s="803"/>
      <c r="Q117" s="803"/>
      <c r="R117" s="27">
        <f t="shared" si="46"/>
        <v>0</v>
      </c>
      <c r="S117" s="28">
        <f t="shared" si="41"/>
        <v>0</v>
      </c>
    </row>
    <row r="118" spans="1:19" ht="15" x14ac:dyDescent="0.25">
      <c r="A118" s="23">
        <v>8</v>
      </c>
      <c r="B118" s="23">
        <v>1935</v>
      </c>
      <c r="C118" s="24" t="s">
        <v>49</v>
      </c>
      <c r="D118" s="25">
        <f t="shared" si="42"/>
        <v>0</v>
      </c>
      <c r="E118" s="25"/>
      <c r="F118" s="25"/>
      <c r="G118" s="25">
        <f t="shared" si="48"/>
        <v>0</v>
      </c>
      <c r="H118" s="803"/>
      <c r="I118" s="803"/>
      <c r="J118" s="27">
        <f t="shared" si="43"/>
        <v>0</v>
      </c>
      <c r="K118" s="30"/>
      <c r="L118" s="25">
        <f t="shared" si="44"/>
        <v>0</v>
      </c>
      <c r="M118" s="25"/>
      <c r="N118" s="25"/>
      <c r="O118" s="25">
        <f t="shared" si="45"/>
        <v>0</v>
      </c>
      <c r="P118" s="803"/>
      <c r="Q118" s="803"/>
      <c r="R118" s="27">
        <f t="shared" si="46"/>
        <v>0</v>
      </c>
      <c r="S118" s="28">
        <f t="shared" si="41"/>
        <v>0</v>
      </c>
    </row>
    <row r="119" spans="1:19" ht="15" x14ac:dyDescent="0.25">
      <c r="A119" s="23">
        <v>8</v>
      </c>
      <c r="B119" s="23">
        <v>1940</v>
      </c>
      <c r="C119" s="24" t="s">
        <v>50</v>
      </c>
      <c r="D119" s="25">
        <f t="shared" si="42"/>
        <v>0</v>
      </c>
      <c r="E119" s="25"/>
      <c r="F119" s="25"/>
      <c r="G119" s="25">
        <f t="shared" si="48"/>
        <v>0</v>
      </c>
      <c r="H119" s="803"/>
      <c r="I119" s="803"/>
      <c r="J119" s="27">
        <f t="shared" si="43"/>
        <v>0</v>
      </c>
      <c r="K119" s="30"/>
      <c r="L119" s="25">
        <f t="shared" si="44"/>
        <v>0</v>
      </c>
      <c r="M119" s="25"/>
      <c r="N119" s="25"/>
      <c r="O119" s="25">
        <f t="shared" si="45"/>
        <v>0</v>
      </c>
      <c r="P119" s="803"/>
      <c r="Q119" s="803"/>
      <c r="R119" s="27">
        <f t="shared" si="46"/>
        <v>0</v>
      </c>
      <c r="S119" s="28">
        <f t="shared" si="41"/>
        <v>0</v>
      </c>
    </row>
    <row r="120" spans="1:19" ht="15" x14ac:dyDescent="0.25">
      <c r="A120" s="23">
        <v>8</v>
      </c>
      <c r="B120" s="23">
        <v>1945</v>
      </c>
      <c r="C120" s="24" t="s">
        <v>51</v>
      </c>
      <c r="D120" s="25">
        <f t="shared" si="42"/>
        <v>0</v>
      </c>
      <c r="E120" s="25"/>
      <c r="F120" s="25"/>
      <c r="G120" s="25">
        <f t="shared" si="48"/>
        <v>0</v>
      </c>
      <c r="H120" s="803"/>
      <c r="I120" s="803"/>
      <c r="J120" s="27">
        <f t="shared" si="43"/>
        <v>0</v>
      </c>
      <c r="K120" s="30"/>
      <c r="L120" s="25">
        <f t="shared" si="44"/>
        <v>0</v>
      </c>
      <c r="M120" s="25"/>
      <c r="N120" s="25"/>
      <c r="O120" s="25">
        <f t="shared" si="45"/>
        <v>0</v>
      </c>
      <c r="P120" s="803"/>
      <c r="Q120" s="803"/>
      <c r="R120" s="27">
        <f t="shared" si="46"/>
        <v>0</v>
      </c>
      <c r="S120" s="28">
        <f t="shared" si="41"/>
        <v>0</v>
      </c>
    </row>
    <row r="121" spans="1:19" ht="15" x14ac:dyDescent="0.25">
      <c r="A121" s="23">
        <v>8</v>
      </c>
      <c r="B121" s="23">
        <v>1950</v>
      </c>
      <c r="C121" s="24" t="s">
        <v>52</v>
      </c>
      <c r="D121" s="25">
        <f t="shared" si="42"/>
        <v>0</v>
      </c>
      <c r="E121" s="25"/>
      <c r="F121" s="25"/>
      <c r="G121" s="25">
        <f t="shared" si="48"/>
        <v>0</v>
      </c>
      <c r="H121" s="803"/>
      <c r="I121" s="803"/>
      <c r="J121" s="27">
        <f t="shared" si="43"/>
        <v>0</v>
      </c>
      <c r="K121" s="30"/>
      <c r="L121" s="25">
        <f t="shared" si="44"/>
        <v>0</v>
      </c>
      <c r="M121" s="25"/>
      <c r="N121" s="25"/>
      <c r="O121" s="25">
        <f t="shared" si="45"/>
        <v>0</v>
      </c>
      <c r="P121" s="803"/>
      <c r="Q121" s="803"/>
      <c r="R121" s="27">
        <f t="shared" si="46"/>
        <v>0</v>
      </c>
      <c r="S121" s="28">
        <f t="shared" si="41"/>
        <v>0</v>
      </c>
    </row>
    <row r="122" spans="1:19" ht="15" x14ac:dyDescent="0.25">
      <c r="A122" s="23">
        <v>8</v>
      </c>
      <c r="B122" s="23">
        <v>1955</v>
      </c>
      <c r="C122" s="24" t="s">
        <v>53</v>
      </c>
      <c r="D122" s="25">
        <f t="shared" si="42"/>
        <v>0</v>
      </c>
      <c r="E122" s="25"/>
      <c r="F122" s="25"/>
      <c r="G122" s="25">
        <f t="shared" si="48"/>
        <v>0</v>
      </c>
      <c r="H122" s="803"/>
      <c r="I122" s="803"/>
      <c r="J122" s="27">
        <f t="shared" si="43"/>
        <v>0</v>
      </c>
      <c r="K122" s="30"/>
      <c r="L122" s="25">
        <f t="shared" si="44"/>
        <v>0</v>
      </c>
      <c r="M122" s="25"/>
      <c r="N122" s="25"/>
      <c r="O122" s="25">
        <f t="shared" si="45"/>
        <v>0</v>
      </c>
      <c r="P122" s="803"/>
      <c r="Q122" s="803"/>
      <c r="R122" s="27">
        <f t="shared" si="46"/>
        <v>0</v>
      </c>
      <c r="S122" s="28">
        <f t="shared" si="41"/>
        <v>0</v>
      </c>
    </row>
    <row r="123" spans="1:19" ht="15" x14ac:dyDescent="0.25">
      <c r="A123" s="23">
        <v>8</v>
      </c>
      <c r="B123" s="23">
        <v>1960</v>
      </c>
      <c r="C123" s="24" t="s">
        <v>54</v>
      </c>
      <c r="D123" s="25">
        <f t="shared" si="42"/>
        <v>0</v>
      </c>
      <c r="E123" s="25"/>
      <c r="F123" s="25"/>
      <c r="G123" s="25">
        <f t="shared" si="48"/>
        <v>0</v>
      </c>
      <c r="H123" s="803"/>
      <c r="I123" s="803"/>
      <c r="J123" s="27">
        <f t="shared" si="43"/>
        <v>0</v>
      </c>
      <c r="K123" s="30"/>
      <c r="L123" s="25">
        <f t="shared" si="44"/>
        <v>0</v>
      </c>
      <c r="M123" s="25"/>
      <c r="N123" s="25"/>
      <c r="O123" s="25">
        <f t="shared" si="45"/>
        <v>0</v>
      </c>
      <c r="P123" s="803"/>
      <c r="Q123" s="803"/>
      <c r="R123" s="27">
        <f t="shared" si="46"/>
        <v>0</v>
      </c>
      <c r="S123" s="28">
        <f t="shared" si="41"/>
        <v>0</v>
      </c>
    </row>
    <row r="124" spans="1:19" ht="25.5" x14ac:dyDescent="0.25">
      <c r="A124" s="1">
        <v>47</v>
      </c>
      <c r="B124" s="23">
        <v>1970</v>
      </c>
      <c r="C124" s="24" t="s">
        <v>55</v>
      </c>
      <c r="D124" s="25">
        <f t="shared" si="42"/>
        <v>0</v>
      </c>
      <c r="E124" s="25"/>
      <c r="F124" s="25"/>
      <c r="G124" s="25">
        <f t="shared" si="48"/>
        <v>0</v>
      </c>
      <c r="H124" s="803"/>
      <c r="I124" s="803"/>
      <c r="J124" s="27">
        <f t="shared" si="43"/>
        <v>0</v>
      </c>
      <c r="K124" s="30"/>
      <c r="L124" s="25">
        <f t="shared" si="44"/>
        <v>0</v>
      </c>
      <c r="M124" s="25"/>
      <c r="N124" s="25"/>
      <c r="O124" s="25">
        <f t="shared" si="45"/>
        <v>0</v>
      </c>
      <c r="P124" s="803"/>
      <c r="Q124" s="803"/>
      <c r="R124" s="27">
        <f t="shared" si="46"/>
        <v>0</v>
      </c>
      <c r="S124" s="28">
        <f t="shared" si="41"/>
        <v>0</v>
      </c>
    </row>
    <row r="125" spans="1:19" ht="25.5" x14ac:dyDescent="0.25">
      <c r="A125" s="23">
        <v>47</v>
      </c>
      <c r="B125" s="23">
        <v>1975</v>
      </c>
      <c r="C125" s="24" t="s">
        <v>56</v>
      </c>
      <c r="D125" s="25">
        <f t="shared" si="42"/>
        <v>0</v>
      </c>
      <c r="E125" s="25"/>
      <c r="F125" s="25"/>
      <c r="G125" s="25">
        <f t="shared" si="48"/>
        <v>0</v>
      </c>
      <c r="H125" s="803"/>
      <c r="I125" s="803"/>
      <c r="J125" s="27">
        <f t="shared" si="43"/>
        <v>0</v>
      </c>
      <c r="K125" s="30"/>
      <c r="L125" s="25">
        <f t="shared" si="44"/>
        <v>0</v>
      </c>
      <c r="M125" s="25"/>
      <c r="N125" s="25"/>
      <c r="O125" s="25">
        <f t="shared" si="45"/>
        <v>0</v>
      </c>
      <c r="P125" s="803"/>
      <c r="Q125" s="803"/>
      <c r="R125" s="27">
        <f t="shared" si="46"/>
        <v>0</v>
      </c>
      <c r="S125" s="28">
        <f t="shared" si="41"/>
        <v>0</v>
      </c>
    </row>
    <row r="126" spans="1:19" ht="15" x14ac:dyDescent="0.25">
      <c r="A126" s="23">
        <v>47</v>
      </c>
      <c r="B126" s="23">
        <v>1980</v>
      </c>
      <c r="C126" s="24" t="s">
        <v>57</v>
      </c>
      <c r="D126" s="25">
        <f t="shared" si="42"/>
        <v>0</v>
      </c>
      <c r="E126" s="25"/>
      <c r="F126" s="25"/>
      <c r="G126" s="25">
        <f t="shared" si="48"/>
        <v>0</v>
      </c>
      <c r="H126" s="803"/>
      <c r="I126" s="803"/>
      <c r="J126" s="27">
        <f t="shared" si="43"/>
        <v>0</v>
      </c>
      <c r="K126" s="30"/>
      <c r="L126" s="25">
        <f t="shared" si="44"/>
        <v>0</v>
      </c>
      <c r="M126" s="25"/>
      <c r="N126" s="25"/>
      <c r="O126" s="25">
        <f t="shared" si="45"/>
        <v>0</v>
      </c>
      <c r="P126" s="803"/>
      <c r="Q126" s="803"/>
      <c r="R126" s="27">
        <f t="shared" si="46"/>
        <v>0</v>
      </c>
      <c r="S126" s="28">
        <f t="shared" si="41"/>
        <v>0</v>
      </c>
    </row>
    <row r="127" spans="1:19" ht="15" x14ac:dyDescent="0.25">
      <c r="A127" s="23">
        <v>47</v>
      </c>
      <c r="B127" s="23">
        <v>1985</v>
      </c>
      <c r="C127" s="24" t="s">
        <v>58</v>
      </c>
      <c r="D127" s="25">
        <f t="shared" si="42"/>
        <v>0</v>
      </c>
      <c r="E127" s="25"/>
      <c r="F127" s="25"/>
      <c r="G127" s="25">
        <f t="shared" si="48"/>
        <v>0</v>
      </c>
      <c r="H127" s="803"/>
      <c r="I127" s="803"/>
      <c r="J127" s="27">
        <f t="shared" si="43"/>
        <v>0</v>
      </c>
      <c r="K127" s="30"/>
      <c r="L127" s="25">
        <f t="shared" si="44"/>
        <v>0</v>
      </c>
      <c r="M127" s="25"/>
      <c r="N127" s="25"/>
      <c r="O127" s="25">
        <f t="shared" si="45"/>
        <v>0</v>
      </c>
      <c r="P127" s="803"/>
      <c r="Q127" s="803"/>
      <c r="R127" s="27">
        <f t="shared" si="46"/>
        <v>0</v>
      </c>
      <c r="S127" s="28">
        <f t="shared" si="41"/>
        <v>0</v>
      </c>
    </row>
    <row r="128" spans="1:19" ht="15" x14ac:dyDescent="0.25">
      <c r="A128" s="1">
        <v>47</v>
      </c>
      <c r="B128" s="23">
        <v>1990</v>
      </c>
      <c r="C128" s="31" t="s">
        <v>59</v>
      </c>
      <c r="D128" s="25">
        <f t="shared" si="42"/>
        <v>0</v>
      </c>
      <c r="E128" s="25"/>
      <c r="F128" s="25"/>
      <c r="G128" s="25">
        <f t="shared" si="48"/>
        <v>0</v>
      </c>
      <c r="H128" s="803"/>
      <c r="I128" s="803"/>
      <c r="J128" s="27">
        <f t="shared" si="43"/>
        <v>0</v>
      </c>
      <c r="K128" s="30"/>
      <c r="L128" s="25">
        <f t="shared" si="44"/>
        <v>0</v>
      </c>
      <c r="M128" s="25"/>
      <c r="N128" s="25"/>
      <c r="O128" s="25">
        <f t="shared" si="45"/>
        <v>0</v>
      </c>
      <c r="P128" s="803"/>
      <c r="Q128" s="803"/>
      <c r="R128" s="27">
        <f t="shared" si="46"/>
        <v>0</v>
      </c>
      <c r="S128" s="28">
        <f t="shared" si="41"/>
        <v>0</v>
      </c>
    </row>
    <row r="129" spans="1:19" ht="15" x14ac:dyDescent="0.25">
      <c r="A129" s="23">
        <v>47</v>
      </c>
      <c r="B129" s="23">
        <v>1995</v>
      </c>
      <c r="C129" s="24" t="s">
        <v>60</v>
      </c>
      <c r="D129" s="25">
        <f t="shared" si="42"/>
        <v>0</v>
      </c>
      <c r="E129" s="25"/>
      <c r="F129" s="25"/>
      <c r="G129" s="25">
        <f t="shared" si="48"/>
        <v>0</v>
      </c>
      <c r="H129" s="803"/>
      <c r="I129" s="803"/>
      <c r="J129" s="27">
        <f t="shared" si="43"/>
        <v>0</v>
      </c>
      <c r="K129" s="30"/>
      <c r="L129" s="25">
        <f t="shared" si="44"/>
        <v>0</v>
      </c>
      <c r="M129" s="25"/>
      <c r="N129" s="25"/>
      <c r="O129" s="25">
        <f t="shared" si="45"/>
        <v>0</v>
      </c>
      <c r="P129" s="803"/>
      <c r="Q129" s="803"/>
      <c r="R129" s="27">
        <f t="shared" si="46"/>
        <v>0</v>
      </c>
      <c r="S129" s="28">
        <f t="shared" si="41"/>
        <v>0</v>
      </c>
    </row>
    <row r="130" spans="1:19" ht="25.5" x14ac:dyDescent="0.25">
      <c r="A130" s="23">
        <v>47</v>
      </c>
      <c r="B130" s="32" t="s">
        <v>61</v>
      </c>
      <c r="C130" s="24" t="s">
        <v>62</v>
      </c>
      <c r="D130" s="25">
        <f t="shared" si="42"/>
        <v>0</v>
      </c>
      <c r="E130" s="25"/>
      <c r="F130" s="25"/>
      <c r="G130" s="25">
        <f t="shared" si="48"/>
        <v>0</v>
      </c>
      <c r="H130" s="803"/>
      <c r="I130" s="803"/>
      <c r="J130" s="27">
        <f t="shared" si="43"/>
        <v>0</v>
      </c>
      <c r="K130" s="30"/>
      <c r="L130" s="25">
        <f t="shared" si="44"/>
        <v>0</v>
      </c>
      <c r="M130" s="25"/>
      <c r="N130" s="25"/>
      <c r="O130" s="25">
        <f t="shared" ref="O130" si="49">SUM(L130:N130)</f>
        <v>0</v>
      </c>
      <c r="P130" s="803"/>
      <c r="Q130" s="803"/>
      <c r="R130" s="27">
        <f t="shared" si="46"/>
        <v>0</v>
      </c>
      <c r="S130" s="28">
        <f t="shared" si="41"/>
        <v>0</v>
      </c>
    </row>
    <row r="131" spans="1:19" ht="15" x14ac:dyDescent="0.25">
      <c r="A131" s="23">
        <v>47</v>
      </c>
      <c r="B131" s="23">
        <v>2440</v>
      </c>
      <c r="C131" s="24" t="s">
        <v>63</v>
      </c>
      <c r="D131" s="25">
        <f t="shared" si="42"/>
        <v>0</v>
      </c>
      <c r="E131" s="25"/>
      <c r="F131" s="25"/>
      <c r="G131" s="25">
        <f t="shared" si="48"/>
        <v>0</v>
      </c>
      <c r="H131" s="803"/>
      <c r="I131" s="803"/>
      <c r="J131" s="27">
        <f t="shared" si="43"/>
        <v>0</v>
      </c>
      <c r="L131" s="25">
        <f t="shared" si="44"/>
        <v>0</v>
      </c>
      <c r="M131" s="25"/>
      <c r="N131" s="25"/>
      <c r="O131" s="25">
        <f t="shared" ref="O131" si="50">SUM(L131:N131)</f>
        <v>0</v>
      </c>
      <c r="P131" s="803"/>
      <c r="Q131" s="803"/>
      <c r="R131" s="27">
        <f t="shared" si="46"/>
        <v>0</v>
      </c>
      <c r="S131" s="28">
        <f t="shared" si="41"/>
        <v>0</v>
      </c>
    </row>
    <row r="132" spans="1:19" ht="15" x14ac:dyDescent="0.25">
      <c r="A132" s="23">
        <v>47</v>
      </c>
      <c r="B132" s="32" t="s">
        <v>64</v>
      </c>
      <c r="C132" s="24" t="s">
        <v>65</v>
      </c>
      <c r="D132" s="25">
        <f t="shared" si="42"/>
        <v>0</v>
      </c>
      <c r="E132" s="33"/>
      <c r="F132" s="33"/>
      <c r="G132" s="25">
        <f t="shared" si="48"/>
        <v>0</v>
      </c>
      <c r="H132" s="803"/>
      <c r="I132" s="803"/>
      <c r="J132" s="27">
        <f t="shared" si="43"/>
        <v>0</v>
      </c>
      <c r="L132" s="25">
        <f t="shared" si="44"/>
        <v>0</v>
      </c>
      <c r="M132" s="25"/>
      <c r="N132" s="25"/>
      <c r="O132" s="25">
        <f t="shared" ref="O132" si="51">SUM(L132:N132)</f>
        <v>0</v>
      </c>
      <c r="P132" s="803"/>
      <c r="Q132" s="803"/>
      <c r="R132" s="27">
        <f t="shared" si="46"/>
        <v>0</v>
      </c>
      <c r="S132" s="28">
        <f t="shared" si="41"/>
        <v>0</v>
      </c>
    </row>
    <row r="133" spans="1:19" ht="15" x14ac:dyDescent="0.25">
      <c r="A133" s="32"/>
      <c r="B133" s="32">
        <v>2005</v>
      </c>
      <c r="C133" s="33" t="s">
        <v>66</v>
      </c>
      <c r="D133" s="25">
        <f t="shared" si="42"/>
        <v>0</v>
      </c>
      <c r="E133" s="25"/>
      <c r="F133" s="25"/>
      <c r="G133" s="25">
        <f t="shared" si="48"/>
        <v>0</v>
      </c>
      <c r="H133" s="803"/>
      <c r="I133" s="803"/>
      <c r="J133" s="27">
        <f t="shared" si="43"/>
        <v>0</v>
      </c>
      <c r="L133" s="25">
        <f t="shared" si="44"/>
        <v>0</v>
      </c>
      <c r="M133" s="25"/>
      <c r="N133" s="25"/>
      <c r="O133" s="25">
        <f t="shared" ref="O133:O138" si="52">SUM(L133:N133)</f>
        <v>0</v>
      </c>
      <c r="P133" s="803"/>
      <c r="Q133" s="803"/>
      <c r="R133" s="27">
        <f t="shared" si="46"/>
        <v>0</v>
      </c>
      <c r="S133" s="28">
        <f t="shared" si="41"/>
        <v>0</v>
      </c>
    </row>
    <row r="134" spans="1:19" ht="15" x14ac:dyDescent="0.25">
      <c r="A134" s="32"/>
      <c r="B134" s="32">
        <v>2040</v>
      </c>
      <c r="C134" s="33" t="s">
        <v>67</v>
      </c>
      <c r="D134" s="25">
        <f t="shared" si="42"/>
        <v>0</v>
      </c>
      <c r="E134" s="25"/>
      <c r="F134" s="25"/>
      <c r="G134" s="25">
        <f t="shared" si="48"/>
        <v>0</v>
      </c>
      <c r="H134" s="803"/>
      <c r="I134" s="803"/>
      <c r="J134" s="27">
        <f t="shared" si="43"/>
        <v>0</v>
      </c>
      <c r="L134" s="25">
        <f t="shared" si="44"/>
        <v>0</v>
      </c>
      <c r="M134" s="25"/>
      <c r="N134" s="25"/>
      <c r="O134" s="25">
        <f t="shared" si="52"/>
        <v>0</v>
      </c>
      <c r="P134" s="803"/>
      <c r="Q134" s="803"/>
      <c r="R134" s="27">
        <f t="shared" si="46"/>
        <v>0</v>
      </c>
      <c r="S134" s="28">
        <f t="shared" si="41"/>
        <v>0</v>
      </c>
    </row>
    <row r="135" spans="1:19" ht="15" x14ac:dyDescent="0.25">
      <c r="A135" s="32"/>
      <c r="B135" s="32">
        <v>2050</v>
      </c>
      <c r="C135" s="33" t="s">
        <v>68</v>
      </c>
      <c r="D135" s="25">
        <f t="shared" si="42"/>
        <v>0</v>
      </c>
      <c r="E135" s="25"/>
      <c r="F135" s="25"/>
      <c r="G135" s="25">
        <f t="shared" si="48"/>
        <v>0</v>
      </c>
      <c r="H135" s="803"/>
      <c r="I135" s="803"/>
      <c r="J135" s="27">
        <f t="shared" si="43"/>
        <v>0</v>
      </c>
      <c r="L135" s="25">
        <f t="shared" si="44"/>
        <v>0</v>
      </c>
      <c r="M135" s="25"/>
      <c r="N135" s="25"/>
      <c r="O135" s="25">
        <f t="shared" si="52"/>
        <v>0</v>
      </c>
      <c r="P135" s="803"/>
      <c r="Q135" s="803"/>
      <c r="R135" s="27">
        <f t="shared" si="46"/>
        <v>0</v>
      </c>
      <c r="S135" s="28">
        <f t="shared" si="41"/>
        <v>0</v>
      </c>
    </row>
    <row r="136" spans="1:19" ht="15" x14ac:dyDescent="0.25">
      <c r="A136" s="32"/>
      <c r="B136" s="32">
        <v>2075</v>
      </c>
      <c r="C136" s="33" t="s">
        <v>69</v>
      </c>
      <c r="D136" s="25">
        <f t="shared" si="42"/>
        <v>0</v>
      </c>
      <c r="E136" s="25"/>
      <c r="F136" s="25"/>
      <c r="G136" s="25">
        <f t="shared" si="48"/>
        <v>0</v>
      </c>
      <c r="H136" s="803"/>
      <c r="I136" s="803"/>
      <c r="J136" s="27">
        <f t="shared" si="43"/>
        <v>0</v>
      </c>
      <c r="L136" s="25">
        <f t="shared" si="44"/>
        <v>0</v>
      </c>
      <c r="M136" s="25"/>
      <c r="N136" s="25"/>
      <c r="O136" s="25">
        <f t="shared" si="52"/>
        <v>0</v>
      </c>
      <c r="P136" s="803"/>
      <c r="Q136" s="803"/>
      <c r="R136" s="27">
        <f t="shared" si="46"/>
        <v>0</v>
      </c>
      <c r="S136" s="28">
        <f t="shared" si="41"/>
        <v>0</v>
      </c>
    </row>
    <row r="137" spans="1:19" ht="15" x14ac:dyDescent="0.25">
      <c r="A137" s="32"/>
      <c r="B137" s="32">
        <v>2055</v>
      </c>
      <c r="C137" s="33" t="s">
        <v>70</v>
      </c>
      <c r="D137" s="25">
        <f t="shared" si="42"/>
        <v>0</v>
      </c>
      <c r="E137" s="25"/>
      <c r="F137" s="25"/>
      <c r="G137" s="25">
        <f t="shared" si="48"/>
        <v>0</v>
      </c>
      <c r="H137" s="803"/>
      <c r="I137" s="803"/>
      <c r="J137" s="27">
        <f t="shared" si="43"/>
        <v>0</v>
      </c>
      <c r="L137" s="25">
        <f t="shared" si="44"/>
        <v>0</v>
      </c>
      <c r="M137" s="25"/>
      <c r="N137" s="25"/>
      <c r="O137" s="25">
        <f t="shared" si="52"/>
        <v>0</v>
      </c>
      <c r="P137" s="803"/>
      <c r="Q137" s="803"/>
      <c r="R137" s="27">
        <f t="shared" si="46"/>
        <v>0</v>
      </c>
      <c r="S137" s="28">
        <f t="shared" si="41"/>
        <v>0</v>
      </c>
    </row>
    <row r="138" spans="1:19" ht="15" x14ac:dyDescent="0.25">
      <c r="A138" s="32"/>
      <c r="B138" s="32" t="s">
        <v>71</v>
      </c>
      <c r="C138" s="33" t="s">
        <v>72</v>
      </c>
      <c r="D138" s="25">
        <f t="shared" si="42"/>
        <v>0</v>
      </c>
      <c r="E138" s="25"/>
      <c r="F138" s="25"/>
      <c r="G138" s="25">
        <f t="shared" si="48"/>
        <v>0</v>
      </c>
      <c r="H138" s="803"/>
      <c r="I138" s="803"/>
      <c r="J138" s="27">
        <f t="shared" si="43"/>
        <v>0</v>
      </c>
      <c r="L138" s="25">
        <f t="shared" si="44"/>
        <v>0</v>
      </c>
      <c r="M138" s="25"/>
      <c r="N138" s="25"/>
      <c r="O138" s="25">
        <f t="shared" si="52"/>
        <v>0</v>
      </c>
      <c r="P138" s="803"/>
      <c r="Q138" s="803"/>
      <c r="R138" s="27">
        <f t="shared" si="46"/>
        <v>0</v>
      </c>
      <c r="S138" s="28">
        <f t="shared" si="41"/>
        <v>0</v>
      </c>
    </row>
    <row r="139" spans="1:19" x14ac:dyDescent="0.2">
      <c r="A139" s="32"/>
      <c r="B139" s="32"/>
      <c r="C139" s="34" t="s">
        <v>73</v>
      </c>
      <c r="D139" s="35">
        <f t="shared" ref="D139:J139" si="53">SUM(D93:D138)</f>
        <v>0</v>
      </c>
      <c r="E139" s="35">
        <f t="shared" si="53"/>
        <v>0</v>
      </c>
      <c r="F139" s="35">
        <f t="shared" si="53"/>
        <v>0</v>
      </c>
      <c r="G139" s="35">
        <f t="shared" si="53"/>
        <v>0</v>
      </c>
      <c r="H139" s="35">
        <f t="shared" si="53"/>
        <v>0</v>
      </c>
      <c r="I139" s="35">
        <f t="shared" si="53"/>
        <v>0</v>
      </c>
      <c r="J139" s="35">
        <f t="shared" si="53"/>
        <v>0</v>
      </c>
      <c r="K139" s="36"/>
      <c r="L139" s="35">
        <f t="shared" ref="L139:S139" si="54">SUM(L93:L138)</f>
        <v>0</v>
      </c>
      <c r="M139" s="35">
        <f t="shared" si="54"/>
        <v>0</v>
      </c>
      <c r="N139" s="35">
        <f t="shared" si="54"/>
        <v>0</v>
      </c>
      <c r="O139" s="35">
        <f t="shared" si="54"/>
        <v>0</v>
      </c>
      <c r="P139" s="35">
        <f t="shared" si="54"/>
        <v>0</v>
      </c>
      <c r="Q139" s="35">
        <f t="shared" si="54"/>
        <v>0</v>
      </c>
      <c r="R139" s="35">
        <f t="shared" si="54"/>
        <v>0</v>
      </c>
      <c r="S139" s="35">
        <f t="shared" si="54"/>
        <v>0</v>
      </c>
    </row>
    <row r="140" spans="1:19" ht="25.5" x14ac:dyDescent="0.25">
      <c r="A140" s="32"/>
      <c r="B140" s="32">
        <v>1531</v>
      </c>
      <c r="C140" s="24" t="s">
        <v>74</v>
      </c>
      <c r="D140" s="25">
        <f>-D93</f>
        <v>0</v>
      </c>
      <c r="E140" s="25"/>
      <c r="F140" s="25"/>
      <c r="G140" s="25">
        <f t="shared" ref="G140:G147" si="55">SUM(D140:F140)</f>
        <v>0</v>
      </c>
      <c r="H140" s="26">
        <f t="shared" ref="H140:I140" si="56">-H93</f>
        <v>0</v>
      </c>
      <c r="I140" s="26">
        <f t="shared" si="56"/>
        <v>0</v>
      </c>
      <c r="J140" s="27">
        <f>G140+H140+I140</f>
        <v>0</v>
      </c>
      <c r="L140" s="25">
        <f t="shared" ref="L140" si="57">-L93</f>
        <v>0</v>
      </c>
      <c r="M140" s="25"/>
      <c r="N140" s="25"/>
      <c r="O140" s="25">
        <f t="shared" ref="O140:O147" si="58">SUM(L140:N140)</f>
        <v>0</v>
      </c>
      <c r="P140" s="26">
        <f t="shared" ref="P140:Q140" si="59">-P93</f>
        <v>0</v>
      </c>
      <c r="Q140" s="26">
        <f t="shared" si="59"/>
        <v>0</v>
      </c>
      <c r="R140" s="27">
        <f>O140+P140+Q140</f>
        <v>0</v>
      </c>
      <c r="S140" s="28">
        <f t="shared" ref="S140:S147" si="60">J140+R140</f>
        <v>0</v>
      </c>
    </row>
    <row r="141" spans="1:19" ht="25.5" x14ac:dyDescent="0.25">
      <c r="A141" s="32"/>
      <c r="B141" s="32">
        <v>2075</v>
      </c>
      <c r="C141" s="37" t="s">
        <v>75</v>
      </c>
      <c r="D141" s="25">
        <f>-D136</f>
        <v>0</v>
      </c>
      <c r="E141" s="33"/>
      <c r="F141" s="33"/>
      <c r="G141" s="25">
        <f t="shared" si="55"/>
        <v>0</v>
      </c>
      <c r="H141" s="26">
        <f t="shared" ref="H141:I141" si="61">-H136</f>
        <v>0</v>
      </c>
      <c r="I141" s="26">
        <f t="shared" si="61"/>
        <v>0</v>
      </c>
      <c r="J141" s="27">
        <f t="shared" ref="J141:J147" si="62">G141+H141+I141</f>
        <v>0</v>
      </c>
      <c r="L141" s="25">
        <f t="shared" ref="L141" si="63">-L136</f>
        <v>0</v>
      </c>
      <c r="M141" s="25"/>
      <c r="N141" s="25"/>
      <c r="O141" s="25">
        <f t="shared" si="58"/>
        <v>0</v>
      </c>
      <c r="P141" s="26">
        <f t="shared" ref="P141:Q141" si="64">-P136</f>
        <v>0</v>
      </c>
      <c r="Q141" s="26">
        <f t="shared" si="64"/>
        <v>0</v>
      </c>
      <c r="R141" s="27">
        <f t="shared" ref="R141:R147" si="65">O141+P141+Q141</f>
        <v>0</v>
      </c>
      <c r="S141" s="28">
        <f t="shared" si="60"/>
        <v>0</v>
      </c>
    </row>
    <row r="142" spans="1:19" ht="25.5" x14ac:dyDescent="0.25">
      <c r="A142" s="32"/>
      <c r="B142" s="32">
        <v>1865</v>
      </c>
      <c r="C142" s="37" t="s">
        <v>76</v>
      </c>
      <c r="D142" s="25">
        <f>-D110</f>
        <v>0</v>
      </c>
      <c r="E142" s="33"/>
      <c r="F142" s="33"/>
      <c r="G142" s="25">
        <f t="shared" si="55"/>
        <v>0</v>
      </c>
      <c r="H142" s="26">
        <f t="shared" ref="H142:I142" si="66">-H110</f>
        <v>0</v>
      </c>
      <c r="I142" s="26">
        <f t="shared" si="66"/>
        <v>0</v>
      </c>
      <c r="J142" s="27">
        <f t="shared" si="62"/>
        <v>0</v>
      </c>
      <c r="L142" s="25">
        <f t="shared" ref="L142:L143" si="67">-L110</f>
        <v>0</v>
      </c>
      <c r="M142" s="25"/>
      <c r="N142" s="25"/>
      <c r="O142" s="25">
        <f t="shared" si="58"/>
        <v>0</v>
      </c>
      <c r="P142" s="26">
        <f t="shared" ref="P142:Q142" si="68">-P110</f>
        <v>0</v>
      </c>
      <c r="Q142" s="26">
        <f t="shared" si="68"/>
        <v>0</v>
      </c>
      <c r="R142" s="27">
        <f t="shared" si="65"/>
        <v>0</v>
      </c>
      <c r="S142" s="28">
        <f t="shared" si="60"/>
        <v>0</v>
      </c>
    </row>
    <row r="143" spans="1:19" ht="15" x14ac:dyDescent="0.25">
      <c r="A143" s="32"/>
      <c r="B143" s="32">
        <v>1875</v>
      </c>
      <c r="C143" s="37" t="s">
        <v>77</v>
      </c>
      <c r="D143" s="25">
        <f>-D125</f>
        <v>0</v>
      </c>
      <c r="E143" s="33"/>
      <c r="F143" s="33"/>
      <c r="G143" s="25">
        <f t="shared" si="55"/>
        <v>0</v>
      </c>
      <c r="H143" s="26">
        <f t="shared" ref="H143:I143" si="69">-H125</f>
        <v>0</v>
      </c>
      <c r="I143" s="26">
        <f t="shared" si="69"/>
        <v>0</v>
      </c>
      <c r="J143" s="27">
        <f t="shared" si="62"/>
        <v>0</v>
      </c>
      <c r="L143" s="25">
        <f t="shared" si="67"/>
        <v>0</v>
      </c>
      <c r="M143" s="25"/>
      <c r="N143" s="25"/>
      <c r="O143" s="25">
        <f t="shared" si="58"/>
        <v>0</v>
      </c>
      <c r="P143" s="26">
        <f t="shared" ref="P143:Q143" si="70">-P125</f>
        <v>0</v>
      </c>
      <c r="Q143" s="26">
        <f t="shared" si="70"/>
        <v>0</v>
      </c>
      <c r="R143" s="27">
        <f t="shared" si="65"/>
        <v>0</v>
      </c>
      <c r="S143" s="28">
        <f t="shared" si="60"/>
        <v>0</v>
      </c>
    </row>
    <row r="144" spans="1:19" ht="25.5" x14ac:dyDescent="0.25">
      <c r="A144" s="32"/>
      <c r="B144" s="32" t="s">
        <v>61</v>
      </c>
      <c r="C144" s="37" t="s">
        <v>62</v>
      </c>
      <c r="D144" s="25">
        <f>-D130</f>
        <v>0</v>
      </c>
      <c r="E144" s="33"/>
      <c r="F144" s="33"/>
      <c r="G144" s="25">
        <f t="shared" si="55"/>
        <v>0</v>
      </c>
      <c r="H144" s="26">
        <f t="shared" ref="H144:I144" si="71">-H130</f>
        <v>0</v>
      </c>
      <c r="I144" s="26">
        <f t="shared" si="71"/>
        <v>0</v>
      </c>
      <c r="J144" s="27">
        <f t="shared" si="62"/>
        <v>0</v>
      </c>
      <c r="L144" s="25">
        <f t="shared" ref="L144" si="72">-L130</f>
        <v>0</v>
      </c>
      <c r="M144" s="25"/>
      <c r="N144" s="25"/>
      <c r="O144" s="25">
        <f t="shared" si="58"/>
        <v>0</v>
      </c>
      <c r="P144" s="26">
        <f t="shared" ref="P144:Q144" si="73">-P130</f>
        <v>0</v>
      </c>
      <c r="Q144" s="26">
        <f t="shared" si="73"/>
        <v>0</v>
      </c>
      <c r="R144" s="27">
        <f t="shared" si="65"/>
        <v>0</v>
      </c>
      <c r="S144" s="28">
        <f t="shared" si="60"/>
        <v>0</v>
      </c>
    </row>
    <row r="145" spans="1:19" ht="25.5" x14ac:dyDescent="0.25">
      <c r="A145" s="32"/>
      <c r="B145" s="32" t="s">
        <v>64</v>
      </c>
      <c r="C145" s="37" t="s">
        <v>78</v>
      </c>
      <c r="D145" s="25">
        <f>-D132</f>
        <v>0</v>
      </c>
      <c r="E145" s="33"/>
      <c r="F145" s="33"/>
      <c r="G145" s="25">
        <f t="shared" si="55"/>
        <v>0</v>
      </c>
      <c r="H145" s="26">
        <f t="shared" ref="H145:I145" si="74">-H132</f>
        <v>0</v>
      </c>
      <c r="I145" s="26">
        <f t="shared" si="74"/>
        <v>0</v>
      </c>
      <c r="J145" s="27">
        <f t="shared" si="62"/>
        <v>0</v>
      </c>
      <c r="L145" s="25">
        <f t="shared" ref="L145" si="75">-L132</f>
        <v>0</v>
      </c>
      <c r="M145" s="25"/>
      <c r="N145" s="25"/>
      <c r="O145" s="25">
        <f t="shared" si="58"/>
        <v>0</v>
      </c>
      <c r="P145" s="26">
        <f t="shared" ref="P145:Q145" si="76">-P132</f>
        <v>0</v>
      </c>
      <c r="Q145" s="26">
        <f t="shared" si="76"/>
        <v>0</v>
      </c>
      <c r="R145" s="27">
        <f t="shared" si="65"/>
        <v>0</v>
      </c>
      <c r="S145" s="28">
        <f t="shared" si="60"/>
        <v>0</v>
      </c>
    </row>
    <row r="146" spans="1:19" ht="15" x14ac:dyDescent="0.25">
      <c r="A146" s="32"/>
      <c r="B146" s="32">
        <v>2055</v>
      </c>
      <c r="C146" s="33" t="s">
        <v>70</v>
      </c>
      <c r="D146" s="25">
        <f>-D137</f>
        <v>0</v>
      </c>
      <c r="E146" s="33"/>
      <c r="F146" s="33"/>
      <c r="G146" s="25">
        <f t="shared" si="55"/>
        <v>0</v>
      </c>
      <c r="H146" s="26">
        <f t="shared" ref="H146:I147" si="77">-H137</f>
        <v>0</v>
      </c>
      <c r="I146" s="26">
        <f t="shared" si="77"/>
        <v>0</v>
      </c>
      <c r="J146" s="27">
        <f t="shared" si="62"/>
        <v>0</v>
      </c>
      <c r="L146" s="25">
        <f t="shared" ref="L146:L147" si="78">-L137</f>
        <v>0</v>
      </c>
      <c r="M146" s="25"/>
      <c r="N146" s="25"/>
      <c r="O146" s="25">
        <f t="shared" si="58"/>
        <v>0</v>
      </c>
      <c r="P146" s="26">
        <f t="shared" ref="P146:Q147" si="79">-P137</f>
        <v>0</v>
      </c>
      <c r="Q146" s="26">
        <f t="shared" si="79"/>
        <v>0</v>
      </c>
      <c r="R146" s="27">
        <f t="shared" si="65"/>
        <v>0</v>
      </c>
      <c r="S146" s="28">
        <f t="shared" si="60"/>
        <v>0</v>
      </c>
    </row>
    <row r="147" spans="1:19" ht="15" x14ac:dyDescent="0.25">
      <c r="A147" s="32"/>
      <c r="B147" s="32" t="s">
        <v>71</v>
      </c>
      <c r="C147" s="33" t="s">
        <v>72</v>
      </c>
      <c r="D147" s="25">
        <f>-D138</f>
        <v>0</v>
      </c>
      <c r="E147" s="33"/>
      <c r="F147" s="33"/>
      <c r="G147" s="25">
        <f t="shared" si="55"/>
        <v>0</v>
      </c>
      <c r="H147" s="26">
        <f t="shared" si="77"/>
        <v>0</v>
      </c>
      <c r="I147" s="26">
        <f t="shared" si="77"/>
        <v>0</v>
      </c>
      <c r="J147" s="27">
        <f t="shared" si="62"/>
        <v>0</v>
      </c>
      <c r="L147" s="25">
        <f t="shared" si="78"/>
        <v>0</v>
      </c>
      <c r="M147" s="25"/>
      <c r="N147" s="25"/>
      <c r="O147" s="25">
        <f t="shared" si="58"/>
        <v>0</v>
      </c>
      <c r="P147" s="26">
        <f t="shared" si="79"/>
        <v>0</v>
      </c>
      <c r="Q147" s="26">
        <f t="shared" si="79"/>
        <v>0</v>
      </c>
      <c r="R147" s="27">
        <f t="shared" si="65"/>
        <v>0</v>
      </c>
      <c r="S147" s="28">
        <f t="shared" si="60"/>
        <v>0</v>
      </c>
    </row>
    <row r="148" spans="1:19" x14ac:dyDescent="0.2">
      <c r="A148" s="32"/>
      <c r="B148" s="32"/>
      <c r="C148" s="34" t="s">
        <v>79</v>
      </c>
      <c r="D148" s="35">
        <f>SUM(D139:D147)</f>
        <v>0</v>
      </c>
      <c r="E148" s="35">
        <f t="shared" ref="E148:J148" si="80">SUM(E139:E147)</f>
        <v>0</v>
      </c>
      <c r="F148" s="35">
        <f t="shared" si="80"/>
        <v>0</v>
      </c>
      <c r="G148" s="35">
        <f t="shared" si="80"/>
        <v>0</v>
      </c>
      <c r="H148" s="35">
        <f t="shared" si="80"/>
        <v>0</v>
      </c>
      <c r="I148" s="35">
        <f t="shared" si="80"/>
        <v>0</v>
      </c>
      <c r="J148" s="35">
        <f t="shared" si="80"/>
        <v>0</v>
      </c>
      <c r="K148" s="36"/>
      <c r="L148" s="35">
        <f t="shared" ref="L148:S148" si="81">SUM(L139:L147)</f>
        <v>0</v>
      </c>
      <c r="M148" s="35">
        <f t="shared" si="81"/>
        <v>0</v>
      </c>
      <c r="N148" s="35">
        <f t="shared" si="81"/>
        <v>0</v>
      </c>
      <c r="O148" s="35">
        <f t="shared" si="81"/>
        <v>0</v>
      </c>
      <c r="P148" s="35">
        <f t="shared" si="81"/>
        <v>0</v>
      </c>
      <c r="Q148" s="35">
        <f t="shared" si="81"/>
        <v>0</v>
      </c>
      <c r="R148" s="35">
        <f t="shared" si="81"/>
        <v>0</v>
      </c>
      <c r="S148" s="35">
        <f t="shared" si="81"/>
        <v>0</v>
      </c>
    </row>
    <row r="149" spans="1:19" ht="15" x14ac:dyDescent="0.25">
      <c r="A149" s="32"/>
      <c r="B149" s="32"/>
      <c r="C149" s="1220" t="s">
        <v>80</v>
      </c>
      <c r="D149" s="1221"/>
      <c r="E149" s="1221"/>
      <c r="F149" s="1221"/>
      <c r="G149" s="1221"/>
      <c r="H149" s="1221"/>
      <c r="I149" s="1221"/>
      <c r="J149" s="1221"/>
      <c r="K149" s="1221"/>
      <c r="L149" s="1222"/>
      <c r="M149" s="38"/>
      <c r="N149" s="38"/>
      <c r="O149" s="38"/>
      <c r="P149" s="39"/>
      <c r="R149" s="40"/>
      <c r="S149" s="29"/>
    </row>
    <row r="150" spans="1:19" ht="15" x14ac:dyDescent="0.25">
      <c r="A150" s="32"/>
      <c r="B150" s="32"/>
      <c r="C150" s="1220" t="s">
        <v>81</v>
      </c>
      <c r="D150" s="1221"/>
      <c r="E150" s="1221"/>
      <c r="F150" s="1221"/>
      <c r="G150" s="1221"/>
      <c r="H150" s="1221"/>
      <c r="I150" s="1221"/>
      <c r="J150" s="1221"/>
      <c r="K150" s="1221"/>
      <c r="L150" s="1222"/>
      <c r="M150" s="38"/>
      <c r="N150" s="38"/>
      <c r="O150" s="38"/>
      <c r="P150" s="35">
        <f>+P148</f>
        <v>0</v>
      </c>
      <c r="R150" s="40"/>
      <c r="S150" s="29"/>
    </row>
    <row r="151" spans="1:19" x14ac:dyDescent="0.2">
      <c r="D151" s="41">
        <v>0</v>
      </c>
      <c r="E151" s="41"/>
      <c r="F151" s="41"/>
      <c r="G151" s="41"/>
      <c r="H151" s="41">
        <v>0</v>
      </c>
      <c r="I151" s="41">
        <v>0</v>
      </c>
      <c r="J151" s="41">
        <v>0</v>
      </c>
      <c r="K151" s="41"/>
      <c r="L151" s="41">
        <v>0</v>
      </c>
      <c r="M151" s="41"/>
      <c r="N151" s="41"/>
      <c r="O151" s="41">
        <v>0</v>
      </c>
      <c r="P151" s="41">
        <v>0</v>
      </c>
      <c r="Q151" s="41">
        <v>0</v>
      </c>
      <c r="R151" s="41">
        <v>0</v>
      </c>
      <c r="S151" s="41">
        <v>0</v>
      </c>
    </row>
    <row r="152" spans="1:19" x14ac:dyDescent="0.2">
      <c r="L152" s="2" t="s">
        <v>82</v>
      </c>
    </row>
    <row r="153" spans="1:19" ht="15" x14ac:dyDescent="0.25">
      <c r="A153" s="32">
        <v>10</v>
      </c>
      <c r="B153" s="32"/>
      <c r="C153" s="12" t="s">
        <v>83</v>
      </c>
      <c r="D153" s="13"/>
      <c r="E153" s="13"/>
      <c r="F153" s="13"/>
      <c r="G153" s="13"/>
      <c r="H153" s="13"/>
      <c r="I153" s="13"/>
      <c r="J153" s="13"/>
      <c r="K153" s="13"/>
      <c r="L153" s="13" t="s">
        <v>83</v>
      </c>
      <c r="M153" s="13"/>
      <c r="N153" s="13"/>
      <c r="O153" s="13"/>
      <c r="P153" s="13"/>
      <c r="Q153" s="42">
        <f>P117</f>
        <v>0</v>
      </c>
    </row>
    <row r="154" spans="1:19" ht="15" x14ac:dyDescent="0.25">
      <c r="A154" s="32">
        <v>8</v>
      </c>
      <c r="B154" s="32"/>
      <c r="C154" s="12" t="s">
        <v>49</v>
      </c>
      <c r="D154" s="13"/>
      <c r="E154" s="13"/>
      <c r="F154" s="13"/>
      <c r="G154" s="13"/>
      <c r="H154" s="13"/>
      <c r="I154" s="13"/>
      <c r="J154" s="13"/>
      <c r="K154" s="13"/>
      <c r="L154" s="13" t="s">
        <v>49</v>
      </c>
      <c r="M154" s="13"/>
      <c r="N154" s="13"/>
      <c r="O154" s="13"/>
      <c r="P154" s="13"/>
      <c r="Q154" s="42">
        <f>P119+P118</f>
        <v>0</v>
      </c>
    </row>
    <row r="155" spans="1:19" ht="15" x14ac:dyDescent="0.25">
      <c r="A155" s="32">
        <v>47</v>
      </c>
      <c r="B155" s="32"/>
      <c r="C155" s="12" t="s">
        <v>84</v>
      </c>
      <c r="D155" s="13"/>
      <c r="E155" s="13"/>
      <c r="F155" s="13"/>
      <c r="G155" s="13"/>
      <c r="H155" s="13"/>
      <c r="I155" s="13"/>
      <c r="J155" s="13"/>
      <c r="K155" s="13"/>
      <c r="L155" s="13" t="s">
        <v>84</v>
      </c>
      <c r="M155" s="13"/>
      <c r="N155" s="13"/>
      <c r="O155" s="13"/>
      <c r="P155" s="13"/>
      <c r="Q155" s="42"/>
    </row>
    <row r="156" spans="1:19" x14ac:dyDescent="0.2">
      <c r="L156" s="1223" t="s">
        <v>85</v>
      </c>
      <c r="M156" s="1224"/>
      <c r="N156" s="1224"/>
      <c r="O156" s="1224"/>
      <c r="P156" s="1224"/>
      <c r="Q156" s="43">
        <f>P150-Q153-Q154-Q155</f>
        <v>0</v>
      </c>
    </row>
    <row r="162" spans="1:19" ht="13.5" thickBot="1" x14ac:dyDescent="0.25">
      <c r="H162" s="8" t="s">
        <v>9</v>
      </c>
      <c r="I162" s="9" t="s">
        <v>10</v>
      </c>
    </row>
    <row r="163" spans="1:19" ht="15.75" thickBot="1" x14ac:dyDescent="0.3">
      <c r="H163" s="8" t="s">
        <v>11</v>
      </c>
      <c r="I163" s="10">
        <v>2015</v>
      </c>
      <c r="J163" s="11"/>
    </row>
    <row r="165" spans="1:19" x14ac:dyDescent="0.2">
      <c r="D165" s="1225" t="s">
        <v>12</v>
      </c>
      <c r="E165" s="1226"/>
      <c r="F165" s="1226"/>
      <c r="G165" s="1226"/>
      <c r="H165" s="1226"/>
      <c r="I165" s="1226"/>
      <c r="J165" s="1226"/>
      <c r="L165" s="12"/>
      <c r="M165" s="13"/>
      <c r="N165" s="13"/>
      <c r="O165" s="13"/>
      <c r="P165" s="14" t="s">
        <v>13</v>
      </c>
      <c r="Q165" s="14"/>
      <c r="R165" s="15"/>
    </row>
    <row r="166" spans="1:19" ht="30" customHeight="1" x14ac:dyDescent="0.2">
      <c r="A166" s="16" t="s">
        <v>14</v>
      </c>
      <c r="B166" s="16" t="s">
        <v>15</v>
      </c>
      <c r="C166" s="17" t="s">
        <v>16</v>
      </c>
      <c r="D166" s="18" t="s">
        <v>17</v>
      </c>
      <c r="E166" s="44" t="s">
        <v>90</v>
      </c>
      <c r="F166" s="44" t="s">
        <v>90</v>
      </c>
      <c r="G166" s="18" t="s">
        <v>18</v>
      </c>
      <c r="H166" s="19" t="s">
        <v>19</v>
      </c>
      <c r="I166" s="19" t="s">
        <v>20</v>
      </c>
      <c r="J166" s="16" t="s">
        <v>21</v>
      </c>
      <c r="K166" s="20"/>
      <c r="L166" s="18" t="s">
        <v>17</v>
      </c>
      <c r="M166" s="44" t="s">
        <v>90</v>
      </c>
      <c r="N166" s="44" t="s">
        <v>90</v>
      </c>
      <c r="O166" s="18" t="s">
        <v>18</v>
      </c>
      <c r="P166" s="21" t="s">
        <v>22</v>
      </c>
      <c r="Q166" s="21" t="s">
        <v>20</v>
      </c>
      <c r="R166" s="22" t="s">
        <v>21</v>
      </c>
      <c r="S166" s="16" t="s">
        <v>23</v>
      </c>
    </row>
    <row r="167" spans="1:19" ht="25.5" customHeight="1" x14ac:dyDescent="0.25">
      <c r="A167" s="16"/>
      <c r="B167" s="23">
        <v>1531</v>
      </c>
      <c r="C167" s="24" t="s">
        <v>24</v>
      </c>
      <c r="D167" s="802">
        <f>SUMIFS('HZ - 2015'!$E$9:$E$76,'HZ - 2015'!$O$9:$O$76,$B167)</f>
        <v>0</v>
      </c>
      <c r="E167" s="25"/>
      <c r="F167" s="25"/>
      <c r="G167" s="25">
        <f>SUM(D167:F167)</f>
        <v>0</v>
      </c>
      <c r="H167" s="803">
        <f>SUMIFS('HZ - 2015'!$F$9:$F$76,'HZ - 2015'!$O$9:$O$76,$B167)</f>
        <v>0</v>
      </c>
      <c r="I167" s="803">
        <f>SUMIFS('HZ - 2015'!$G$9:$G$76,'HZ - 2015'!$O$9:$O$76,$B167)</f>
        <v>0</v>
      </c>
      <c r="J167" s="27">
        <f>D167+H167+I167</f>
        <v>0</v>
      </c>
      <c r="K167" s="20"/>
      <c r="L167" s="802">
        <f>-SUMIFS('HZ - 2015'!$J$9:$J$76,'HZ - 2015'!$O$9:$O$76,$B167)</f>
        <v>0</v>
      </c>
      <c r="M167" s="25"/>
      <c r="N167" s="25"/>
      <c r="O167" s="25">
        <f>SUM(L167:N167)</f>
        <v>0</v>
      </c>
      <c r="P167" s="803">
        <f>-SUMIFS('HZ - 2015'!$K$9:$K$76,'HZ - 2015'!$O$9:$O$76,$B167)</f>
        <v>0</v>
      </c>
      <c r="Q167" s="803">
        <f>-SUMIFS('HZ - 2015'!$L$9:$L$76,'HZ - 2015'!$O$9:$O$76,$B167)</f>
        <v>0</v>
      </c>
      <c r="R167" s="27">
        <f>L167+P167+Q167</f>
        <v>0</v>
      </c>
      <c r="S167" s="28">
        <f t="shared" ref="S167:S212" si="82">J167+R167</f>
        <v>0</v>
      </c>
    </row>
    <row r="168" spans="1:19" ht="25.5" customHeight="1" x14ac:dyDescent="0.25">
      <c r="A168" s="16"/>
      <c r="B168" s="23">
        <v>1609</v>
      </c>
      <c r="C168" s="24" t="s">
        <v>25</v>
      </c>
      <c r="D168" s="802">
        <f>SUMIFS('HZ - 2015'!$E$9:$E$76,'HZ - 2015'!$O$9:$O$76,$B168)</f>
        <v>20467063.940000001</v>
      </c>
      <c r="E168" s="25"/>
      <c r="F168" s="25"/>
      <c r="G168" s="25">
        <f>SUM(D168:F168)</f>
        <v>20467063.940000001</v>
      </c>
      <c r="H168" s="803">
        <f>SUMIFS('HZ - 2015'!$F$9:$F$76,'HZ - 2015'!$O$9:$O$76,$B168)</f>
        <v>6626000</v>
      </c>
      <c r="I168" s="803">
        <f>SUMIFS('HZ - 2015'!$G$9:$G$76,'HZ - 2015'!$O$9:$O$76,$B168)</f>
        <v>0</v>
      </c>
      <c r="J168" s="27">
        <f>D168+H168+I168</f>
        <v>27093063.940000001</v>
      </c>
      <c r="K168" s="20"/>
      <c r="L168" s="802">
        <f>-SUMIFS('HZ - 2015'!$J$9:$J$76,'HZ - 2015'!$O$9:$O$76,$B168)</f>
        <v>-2973499.9299999997</v>
      </c>
      <c r="M168" s="25"/>
      <c r="N168" s="25"/>
      <c r="O168" s="25">
        <f t="shared" ref="O168:O203" si="83">SUM(L168:N168)</f>
        <v>-2973499.9299999997</v>
      </c>
      <c r="P168" s="803">
        <f>-SUMIFS('HZ - 2015'!$K$9:$K$76,'HZ - 2015'!$O$9:$O$76,$B168)</f>
        <v>-1157462.92</v>
      </c>
      <c r="Q168" s="803">
        <f>-SUMIFS('HZ - 2015'!$L$9:$L$76,'HZ - 2015'!$O$9:$O$76,$B168)</f>
        <v>0</v>
      </c>
      <c r="R168" s="27">
        <f t="shared" ref="R168:R205" si="84">L168+P168+Q168</f>
        <v>-4130962.8499999996</v>
      </c>
      <c r="S168" s="28">
        <f t="shared" si="82"/>
        <v>22962101.090000004</v>
      </c>
    </row>
    <row r="169" spans="1:19" ht="25.5" x14ac:dyDescent="0.25">
      <c r="A169" s="23">
        <v>12</v>
      </c>
      <c r="B169" s="23">
        <v>1611</v>
      </c>
      <c r="C169" s="24" t="s">
        <v>26</v>
      </c>
      <c r="D169" s="802">
        <f>SUMIFS('HZ - 2015'!$E$9:$E$76,'HZ - 2015'!$O$9:$O$76,$B169)</f>
        <v>13693678.389999999</v>
      </c>
      <c r="E169" s="25"/>
      <c r="F169" s="25"/>
      <c r="G169" s="25">
        <f t="shared" ref="G169:G183" si="85">SUM(D169:F169)</f>
        <v>13693678.389999999</v>
      </c>
      <c r="H169" s="803">
        <f>SUMIFS('HZ - 2015'!$F$9:$F$76,'HZ - 2015'!$O$9:$O$76,$B169)</f>
        <v>1957181.2000000016</v>
      </c>
      <c r="I169" s="803">
        <f>SUMIFS('HZ - 2015'!$G$9:$G$76,'HZ - 2015'!$O$9:$O$76,$B169)</f>
        <v>0</v>
      </c>
      <c r="J169" s="27">
        <f>D169+H169+I169</f>
        <v>15650859.59</v>
      </c>
      <c r="K169" s="30"/>
      <c r="L169" s="802">
        <f>-SUMIFS('HZ - 2015'!$J$9:$J$76,'HZ - 2015'!$O$9:$O$76,$B169)</f>
        <v>-7103421.79</v>
      </c>
      <c r="M169" s="25"/>
      <c r="N169" s="25"/>
      <c r="O169" s="25">
        <f t="shared" si="83"/>
        <v>-7103421.79</v>
      </c>
      <c r="P169" s="803">
        <f>-SUMIFS('HZ - 2015'!$K$9:$K$76,'HZ - 2015'!$O$9:$O$76,$B169)</f>
        <v>-2062697.1700000004</v>
      </c>
      <c r="Q169" s="803">
        <f>-SUMIFS('HZ - 2015'!$L$9:$L$76,'HZ - 2015'!$O$9:$O$76,$B169)</f>
        <v>0</v>
      </c>
      <c r="R169" s="27">
        <f t="shared" si="84"/>
        <v>-9166118.9600000009</v>
      </c>
      <c r="S169" s="28">
        <f t="shared" si="82"/>
        <v>6484740.629999999</v>
      </c>
    </row>
    <row r="170" spans="1:19" ht="25.5" x14ac:dyDescent="0.25">
      <c r="A170" s="23" t="s">
        <v>27</v>
      </c>
      <c r="B170" s="23">
        <v>1612</v>
      </c>
      <c r="C170" s="24" t="s">
        <v>28</v>
      </c>
      <c r="D170" s="802">
        <f>SUMIFS('HZ - 2015'!$E$9:$E$76,'HZ - 2015'!$O$9:$O$76,$B170)</f>
        <v>0</v>
      </c>
      <c r="E170" s="25"/>
      <c r="F170" s="25"/>
      <c r="G170" s="25">
        <f t="shared" si="85"/>
        <v>0</v>
      </c>
      <c r="H170" s="803">
        <f>SUMIFS('HZ - 2015'!$F$9:$F$76,'HZ - 2015'!$O$9:$O$76,$B170)</f>
        <v>0</v>
      </c>
      <c r="I170" s="803">
        <f>SUMIFS('HZ - 2015'!$G$9:$G$76,'HZ - 2015'!$O$9:$O$76,$B170)</f>
        <v>0</v>
      </c>
      <c r="J170" s="27">
        <f>D170+H170+I170</f>
        <v>0</v>
      </c>
      <c r="K170" s="30"/>
      <c r="L170" s="802">
        <f>-SUMIFS('HZ - 2015'!$J$9:$J$76,'HZ - 2015'!$O$9:$O$76,$B170)</f>
        <v>0</v>
      </c>
      <c r="M170" s="25"/>
      <c r="N170" s="25"/>
      <c r="O170" s="25">
        <f t="shared" si="83"/>
        <v>0</v>
      </c>
      <c r="P170" s="803">
        <f>-SUMIFS('HZ - 2015'!$K$9:$K$76,'HZ - 2015'!$O$9:$O$76,$B170)</f>
        <v>0</v>
      </c>
      <c r="Q170" s="803">
        <f>-SUMIFS('HZ - 2015'!$L$9:$L$76,'HZ - 2015'!$O$9:$O$76,$B170)</f>
        <v>0</v>
      </c>
      <c r="R170" s="27">
        <f t="shared" si="84"/>
        <v>0</v>
      </c>
      <c r="S170" s="28">
        <f t="shared" si="82"/>
        <v>0</v>
      </c>
    </row>
    <row r="171" spans="1:19" ht="15" x14ac:dyDescent="0.25">
      <c r="A171" s="23" t="s">
        <v>29</v>
      </c>
      <c r="B171" s="23">
        <v>1805</v>
      </c>
      <c r="C171" s="24" t="s">
        <v>30</v>
      </c>
      <c r="D171" s="802">
        <f>SUMIFS('HZ - 2015'!$E$9:$E$76,'HZ - 2015'!$O$9:$O$76,$B171)</f>
        <v>1482370.8599999999</v>
      </c>
      <c r="E171" s="25"/>
      <c r="F171" s="25"/>
      <c r="G171" s="25">
        <f t="shared" si="85"/>
        <v>1482370.8599999999</v>
      </c>
      <c r="H171" s="803">
        <f>SUMIFS('HZ - 2015'!$F$9:$F$76,'HZ - 2015'!$O$9:$O$76,$B171)</f>
        <v>0</v>
      </c>
      <c r="I171" s="803">
        <f>SUMIFS('HZ - 2015'!$G$9:$G$76,'HZ - 2015'!$O$9:$O$76,$B171)</f>
        <v>0</v>
      </c>
      <c r="J171" s="27">
        <f>D171+H171+I171</f>
        <v>1482370.8599999999</v>
      </c>
      <c r="K171" s="30"/>
      <c r="L171" s="802">
        <f>-SUMIFS('HZ - 2015'!$J$9:$J$76,'HZ - 2015'!$O$9:$O$76,$B171)</f>
        <v>0</v>
      </c>
      <c r="M171" s="25"/>
      <c r="N171" s="25"/>
      <c r="O171" s="25">
        <f t="shared" si="83"/>
        <v>0</v>
      </c>
      <c r="P171" s="803">
        <f>-SUMIFS('HZ - 2015'!$K$9:$K$76,'HZ - 2015'!$O$9:$O$76,$B171)</f>
        <v>0</v>
      </c>
      <c r="Q171" s="803">
        <f>-SUMIFS('HZ - 2015'!$L$9:$L$76,'HZ - 2015'!$O$9:$O$76,$B171)</f>
        <v>0</v>
      </c>
      <c r="R171" s="27">
        <f t="shared" si="84"/>
        <v>0</v>
      </c>
      <c r="S171" s="28">
        <f t="shared" si="82"/>
        <v>1482370.8599999999</v>
      </c>
    </row>
    <row r="172" spans="1:19" ht="15" x14ac:dyDescent="0.25">
      <c r="A172" s="23">
        <v>47</v>
      </c>
      <c r="B172" s="23">
        <v>1808</v>
      </c>
      <c r="C172" s="24" t="s">
        <v>31</v>
      </c>
      <c r="D172" s="802">
        <f>SUMIFS('HZ - 2015'!$E$9:$E$76,'HZ - 2015'!$O$9:$O$76,$B172)</f>
        <v>880969.47000000009</v>
      </c>
      <c r="E172" s="25"/>
      <c r="F172" s="25"/>
      <c r="G172" s="25">
        <f t="shared" si="85"/>
        <v>880969.47000000009</v>
      </c>
      <c r="H172" s="803">
        <f>SUMIFS('HZ - 2015'!$F$9:$F$76,'HZ - 2015'!$O$9:$O$76,$B172)</f>
        <v>-30636.609999999986</v>
      </c>
      <c r="I172" s="803">
        <f>SUMIFS('HZ - 2015'!$G$9:$G$76,'HZ - 2015'!$O$9:$O$76,$B172)</f>
        <v>0</v>
      </c>
      <c r="J172" s="27">
        <f t="shared" ref="J172:J205" si="86">D172+H172+I172</f>
        <v>850332.8600000001</v>
      </c>
      <c r="K172" s="30"/>
      <c r="L172" s="802">
        <f>-SUMIFS('HZ - 2015'!$J$9:$J$76,'HZ - 2015'!$O$9:$O$76,$B172)</f>
        <v>-294855.56000000006</v>
      </c>
      <c r="M172" s="25"/>
      <c r="N172" s="25"/>
      <c r="O172" s="25">
        <f t="shared" si="83"/>
        <v>-294855.56000000006</v>
      </c>
      <c r="P172" s="803">
        <f>-SUMIFS('HZ - 2015'!$K$9:$K$76,'HZ - 2015'!$O$9:$O$76,$B172)</f>
        <v>-38702.479999999981</v>
      </c>
      <c r="Q172" s="803">
        <f>-SUMIFS('HZ - 2015'!$L$9:$L$76,'HZ - 2015'!$O$9:$O$76,$B172)</f>
        <v>0</v>
      </c>
      <c r="R172" s="27">
        <f t="shared" si="84"/>
        <v>-333558.04000000004</v>
      </c>
      <c r="S172" s="28">
        <f t="shared" si="82"/>
        <v>516774.82000000007</v>
      </c>
    </row>
    <row r="173" spans="1:19" ht="15" x14ac:dyDescent="0.25">
      <c r="A173" s="23">
        <v>13</v>
      </c>
      <c r="B173" s="23">
        <v>1810</v>
      </c>
      <c r="C173" s="24" t="s">
        <v>32</v>
      </c>
      <c r="D173" s="802">
        <f>SUMIFS('HZ - 2015'!$E$9:$E$76,'HZ - 2015'!$O$9:$O$76,$B173)</f>
        <v>0.01</v>
      </c>
      <c r="E173" s="25"/>
      <c r="F173" s="25"/>
      <c r="G173" s="25">
        <f t="shared" si="85"/>
        <v>0.01</v>
      </c>
      <c r="H173" s="803">
        <f>SUMIFS('HZ - 2015'!$F$9:$F$76,'HZ - 2015'!$O$9:$O$76,$B173)</f>
        <v>0</v>
      </c>
      <c r="I173" s="803">
        <f>SUMIFS('HZ - 2015'!$G$9:$G$76,'HZ - 2015'!$O$9:$O$76,$B173)</f>
        <v>0</v>
      </c>
      <c r="J173" s="27">
        <f t="shared" si="86"/>
        <v>0.01</v>
      </c>
      <c r="K173" s="30"/>
      <c r="L173" s="802">
        <f>-SUMIFS('HZ - 2015'!$J$9:$J$76,'HZ - 2015'!$O$9:$O$76,$B173)</f>
        <v>-0.01</v>
      </c>
      <c r="M173" s="25"/>
      <c r="N173" s="25"/>
      <c r="O173" s="25">
        <f t="shared" si="83"/>
        <v>-0.01</v>
      </c>
      <c r="P173" s="803">
        <f>-SUMIFS('HZ - 2015'!$K$9:$K$76,'HZ - 2015'!$O$9:$O$76,$B173)</f>
        <v>0</v>
      </c>
      <c r="Q173" s="803">
        <f>-SUMIFS('HZ - 2015'!$L$9:$L$76,'HZ - 2015'!$O$9:$O$76,$B173)</f>
        <v>0</v>
      </c>
      <c r="R173" s="27">
        <f t="shared" si="84"/>
        <v>-0.01</v>
      </c>
      <c r="S173" s="28">
        <f t="shared" si="82"/>
        <v>0</v>
      </c>
    </row>
    <row r="174" spans="1:19" ht="15" x14ac:dyDescent="0.25">
      <c r="A174" s="23">
        <v>47</v>
      </c>
      <c r="B174" s="23">
        <v>1815</v>
      </c>
      <c r="C174" s="24" t="s">
        <v>33</v>
      </c>
      <c r="D174" s="802">
        <f>SUMIFS('HZ - 2015'!$E$9:$E$76,'HZ - 2015'!$O$9:$O$76,$B174)</f>
        <v>0</v>
      </c>
      <c r="E174" s="25"/>
      <c r="F174" s="25"/>
      <c r="G174" s="25">
        <f t="shared" si="85"/>
        <v>0</v>
      </c>
      <c r="H174" s="803">
        <f>SUMIFS('HZ - 2015'!$F$9:$F$76,'HZ - 2015'!$O$9:$O$76,$B174)</f>
        <v>0</v>
      </c>
      <c r="I174" s="803">
        <f>SUMIFS('HZ - 2015'!$G$9:$G$76,'HZ - 2015'!$O$9:$O$76,$B174)</f>
        <v>0</v>
      </c>
      <c r="J174" s="27">
        <f t="shared" si="86"/>
        <v>0</v>
      </c>
      <c r="K174" s="30"/>
      <c r="L174" s="802">
        <f>-SUMIFS('HZ - 2015'!$J$9:$J$76,'HZ - 2015'!$O$9:$O$76,$B174)</f>
        <v>0</v>
      </c>
      <c r="M174" s="25"/>
      <c r="N174" s="25"/>
      <c r="O174" s="25">
        <f t="shared" si="83"/>
        <v>0</v>
      </c>
      <c r="P174" s="803">
        <f>-SUMIFS('HZ - 2015'!$K$9:$K$76,'HZ - 2015'!$O$9:$O$76,$B174)</f>
        <v>0</v>
      </c>
      <c r="Q174" s="803">
        <f>-SUMIFS('HZ - 2015'!$L$9:$L$76,'HZ - 2015'!$O$9:$O$76,$B174)</f>
        <v>0</v>
      </c>
      <c r="R174" s="27">
        <f t="shared" si="84"/>
        <v>0</v>
      </c>
      <c r="S174" s="28">
        <f t="shared" si="82"/>
        <v>0</v>
      </c>
    </row>
    <row r="175" spans="1:19" ht="15" x14ac:dyDescent="0.25">
      <c r="A175" s="23">
        <v>47</v>
      </c>
      <c r="B175" s="23">
        <v>1820</v>
      </c>
      <c r="C175" s="24" t="s">
        <v>34</v>
      </c>
      <c r="D175" s="802">
        <f>SUMIFS('HZ - 2015'!$E$9:$E$76,'HZ - 2015'!$O$9:$O$76,$B175)</f>
        <v>12383548.52</v>
      </c>
      <c r="E175" s="25"/>
      <c r="F175" s="25"/>
      <c r="G175" s="25">
        <f t="shared" si="85"/>
        <v>12383548.52</v>
      </c>
      <c r="H175" s="803">
        <f>SUMIFS('HZ - 2015'!$F$9:$F$76,'HZ - 2015'!$O$9:$O$76,$B175)</f>
        <v>267991.36999999953</v>
      </c>
      <c r="I175" s="803">
        <f>SUMIFS('HZ - 2015'!$G$9:$G$76,'HZ - 2015'!$O$9:$O$76,$B175)</f>
        <v>0</v>
      </c>
      <c r="J175" s="27">
        <f t="shared" si="86"/>
        <v>12651539.889999999</v>
      </c>
      <c r="K175" s="30"/>
      <c r="L175" s="802">
        <f>-SUMIFS('HZ - 2015'!$J$9:$J$76,'HZ - 2015'!$O$9:$O$76,$B175)</f>
        <v>-765345.5</v>
      </c>
      <c r="M175" s="25"/>
      <c r="N175" s="25"/>
      <c r="O175" s="25">
        <f t="shared" si="83"/>
        <v>-765345.5</v>
      </c>
      <c r="P175" s="803">
        <f>-SUMIFS('HZ - 2015'!$K$9:$K$76,'HZ - 2015'!$O$9:$O$76,$B175)</f>
        <v>-318354.75000000006</v>
      </c>
      <c r="Q175" s="803">
        <f>-SUMIFS('HZ - 2015'!$L$9:$L$76,'HZ - 2015'!$O$9:$O$76,$B175)</f>
        <v>0</v>
      </c>
      <c r="R175" s="27">
        <f t="shared" si="84"/>
        <v>-1083700.25</v>
      </c>
      <c r="S175" s="28">
        <f t="shared" si="82"/>
        <v>11567839.639999999</v>
      </c>
    </row>
    <row r="176" spans="1:19" ht="15" x14ac:dyDescent="0.25">
      <c r="A176" s="23">
        <v>47</v>
      </c>
      <c r="B176" s="23">
        <v>1825</v>
      </c>
      <c r="C176" s="24" t="s">
        <v>35</v>
      </c>
      <c r="D176" s="802">
        <f>SUMIFS('HZ - 2015'!$E$9:$E$76,'HZ - 2015'!$O$9:$O$76,$B176)</f>
        <v>0</v>
      </c>
      <c r="E176" s="25"/>
      <c r="F176" s="25"/>
      <c r="G176" s="25">
        <f t="shared" si="85"/>
        <v>0</v>
      </c>
      <c r="H176" s="803">
        <f>SUMIFS('HZ - 2015'!$F$9:$F$76,'HZ - 2015'!$O$9:$O$76,$B176)</f>
        <v>0</v>
      </c>
      <c r="I176" s="803">
        <f>SUMIFS('HZ - 2015'!$G$9:$G$76,'HZ - 2015'!$O$9:$O$76,$B176)</f>
        <v>0</v>
      </c>
      <c r="J176" s="27">
        <f t="shared" si="86"/>
        <v>0</v>
      </c>
      <c r="K176" s="30"/>
      <c r="L176" s="802">
        <f>-SUMIFS('HZ - 2015'!$J$9:$J$76,'HZ - 2015'!$O$9:$O$76,$B176)</f>
        <v>0</v>
      </c>
      <c r="M176" s="25"/>
      <c r="N176" s="25"/>
      <c r="O176" s="25">
        <f t="shared" si="83"/>
        <v>0</v>
      </c>
      <c r="P176" s="803">
        <f>-SUMIFS('HZ - 2015'!$K$9:$K$76,'HZ - 2015'!$O$9:$O$76,$B176)</f>
        <v>0</v>
      </c>
      <c r="Q176" s="803">
        <f>-SUMIFS('HZ - 2015'!$L$9:$L$76,'HZ - 2015'!$O$9:$O$76,$B176)</f>
        <v>0</v>
      </c>
      <c r="R176" s="27">
        <f t="shared" si="84"/>
        <v>0</v>
      </c>
      <c r="S176" s="28">
        <f t="shared" si="82"/>
        <v>0</v>
      </c>
    </row>
    <row r="177" spans="1:19" ht="15" x14ac:dyDescent="0.25">
      <c r="A177" s="23">
        <v>47</v>
      </c>
      <c r="B177" s="23">
        <v>1830</v>
      </c>
      <c r="C177" s="24" t="s">
        <v>36</v>
      </c>
      <c r="D177" s="802">
        <f>SUMIFS('HZ - 2015'!$E$9:$E$76,'HZ - 2015'!$O$9:$O$76,$B177)</f>
        <v>74562087.810000002</v>
      </c>
      <c r="E177" s="25"/>
      <c r="F177" s="25"/>
      <c r="G177" s="25">
        <f t="shared" si="85"/>
        <v>74562087.810000002</v>
      </c>
      <c r="H177" s="803">
        <f>SUMIFS('HZ - 2015'!$F$9:$F$76,'HZ - 2015'!$O$9:$O$76,$B177)</f>
        <v>7342026.6400000043</v>
      </c>
      <c r="I177" s="803">
        <f>SUMIFS('HZ - 2015'!$G$9:$G$76,'HZ - 2015'!$O$9:$O$76,$B177)</f>
        <v>-341400.63000000006</v>
      </c>
      <c r="J177" s="27">
        <f t="shared" si="86"/>
        <v>81562713.820000008</v>
      </c>
      <c r="K177" s="30"/>
      <c r="L177" s="802">
        <f>-SUMIFS('HZ - 2015'!$J$9:$J$76,'HZ - 2015'!$O$9:$O$76,$B177)</f>
        <v>-6593566.7700000005</v>
      </c>
      <c r="M177" s="25"/>
      <c r="N177" s="25"/>
      <c r="O177" s="25">
        <f t="shared" si="83"/>
        <v>-6593566.7700000005</v>
      </c>
      <c r="P177" s="803">
        <f>-SUMIFS('HZ - 2015'!$K$9:$K$76,'HZ - 2015'!$O$9:$O$76,$B177)</f>
        <v>-2051987.8099999991</v>
      </c>
      <c r="Q177" s="803">
        <f>-SUMIFS('HZ - 2015'!$L$9:$L$76,'HZ - 2015'!$O$9:$O$76,$B177)</f>
        <v>43656.470000000008</v>
      </c>
      <c r="R177" s="27">
        <f t="shared" si="84"/>
        <v>-8601898.1099999994</v>
      </c>
      <c r="S177" s="28">
        <f t="shared" si="82"/>
        <v>72960815.710000008</v>
      </c>
    </row>
    <row r="178" spans="1:19" ht="15" x14ac:dyDescent="0.25">
      <c r="A178" s="23">
        <v>47</v>
      </c>
      <c r="B178" s="23">
        <v>1835</v>
      </c>
      <c r="C178" s="24" t="s">
        <v>37</v>
      </c>
      <c r="D178" s="802">
        <f>SUMIFS('HZ - 2015'!$E$9:$E$76,'HZ - 2015'!$O$9:$O$76,$B178)</f>
        <v>57113020.899999991</v>
      </c>
      <c r="E178" s="25"/>
      <c r="F178" s="25"/>
      <c r="G178" s="25">
        <f t="shared" si="85"/>
        <v>57113020.899999991</v>
      </c>
      <c r="H178" s="803">
        <f>SUMIFS('HZ - 2015'!$F$9:$F$76,'HZ - 2015'!$O$9:$O$76,$B178)</f>
        <v>5240954.9499999983</v>
      </c>
      <c r="I178" s="803">
        <f>SUMIFS('HZ - 2015'!$G$9:$G$76,'HZ - 2015'!$O$9:$O$76,$B178)</f>
        <v>-887107.06</v>
      </c>
      <c r="J178" s="27">
        <f t="shared" si="86"/>
        <v>61466868.789999984</v>
      </c>
      <c r="K178" s="30"/>
      <c r="L178" s="802">
        <f>-SUMIFS('HZ - 2015'!$J$9:$J$76,'HZ - 2015'!$O$9:$O$76,$B178)-'HZ - 2015'!J78</f>
        <v>5507914.7100000009</v>
      </c>
      <c r="M178" s="25"/>
      <c r="N178" s="25"/>
      <c r="O178" s="25">
        <f t="shared" si="83"/>
        <v>5507914.7100000009</v>
      </c>
      <c r="P178" s="803">
        <f>-SUMIFS('HZ - 2015'!$K$9:$K$76,'HZ - 2015'!$O$9:$O$76,$B178)</f>
        <v>-1483340.1199999999</v>
      </c>
      <c r="Q178" s="803">
        <f>-SUMIFS('HZ - 2015'!$L$9:$L$76,'HZ - 2015'!$O$9:$O$76,$B178)</f>
        <v>127367.75</v>
      </c>
      <c r="R178" s="27">
        <f t="shared" si="84"/>
        <v>4151942.3400000008</v>
      </c>
      <c r="S178" s="28">
        <f t="shared" si="82"/>
        <v>65618811.129999988</v>
      </c>
    </row>
    <row r="179" spans="1:19" ht="15" x14ac:dyDescent="0.25">
      <c r="A179" s="23">
        <v>47</v>
      </c>
      <c r="B179" s="23">
        <v>1840</v>
      </c>
      <c r="C179" s="24" t="s">
        <v>38</v>
      </c>
      <c r="D179" s="802">
        <f>SUMIFS('HZ - 2015'!$E$9:$E$76,'HZ - 2015'!$O$9:$O$76,$B179)</f>
        <v>69273725</v>
      </c>
      <c r="E179" s="25"/>
      <c r="F179" s="25"/>
      <c r="G179" s="25">
        <f t="shared" si="85"/>
        <v>69273725</v>
      </c>
      <c r="H179" s="803">
        <f>SUMIFS('HZ - 2015'!$F$9:$F$76,'HZ - 2015'!$O$9:$O$76,$B179)</f>
        <v>6267621.8499999978</v>
      </c>
      <c r="I179" s="803">
        <f>SUMIFS('HZ - 2015'!$G$9:$G$76,'HZ - 2015'!$O$9:$O$76,$B179)</f>
        <v>-2593.3999999999992</v>
      </c>
      <c r="J179" s="27">
        <f t="shared" si="86"/>
        <v>75538753.449999988</v>
      </c>
      <c r="K179" s="30"/>
      <c r="L179" s="802">
        <f>-SUMIFS('HZ - 2015'!$J$9:$J$76,'HZ - 2015'!$O$9:$O$76,$B179)</f>
        <v>-8088912.7300000004</v>
      </c>
      <c r="M179" s="25"/>
      <c r="N179" s="25"/>
      <c r="O179" s="25">
        <f t="shared" si="83"/>
        <v>-8088912.7300000004</v>
      </c>
      <c r="P179" s="803">
        <f>-SUMIFS('HZ - 2015'!$K$9:$K$76,'HZ - 2015'!$O$9:$O$76,$B179)</f>
        <v>-2324491.6599999974</v>
      </c>
      <c r="Q179" s="803">
        <f>-SUMIFS('HZ - 2015'!$L$9:$L$76,'HZ - 2015'!$O$9:$O$76,$B179)</f>
        <v>2201.2300000000005</v>
      </c>
      <c r="R179" s="27">
        <f t="shared" si="84"/>
        <v>-10411203.159999996</v>
      </c>
      <c r="S179" s="28">
        <f t="shared" si="82"/>
        <v>65127550.289999992</v>
      </c>
    </row>
    <row r="180" spans="1:19" ht="15" x14ac:dyDescent="0.25">
      <c r="A180" s="23">
        <v>47</v>
      </c>
      <c r="B180" s="23">
        <v>1845</v>
      </c>
      <c r="C180" s="24" t="s">
        <v>39</v>
      </c>
      <c r="D180" s="802">
        <f>SUMIFS('HZ - 2015'!$E$9:$E$76,'HZ - 2015'!$O$9:$O$76,$B180)</f>
        <v>88837098.63000001</v>
      </c>
      <c r="E180" s="25"/>
      <c r="F180" s="25"/>
      <c r="G180" s="25">
        <f t="shared" si="85"/>
        <v>88837098.63000001</v>
      </c>
      <c r="H180" s="803">
        <f>SUMIFS('HZ - 2015'!$F$9:$F$76,'HZ - 2015'!$O$9:$O$76,$B180)</f>
        <v>7675802.0499999961</v>
      </c>
      <c r="I180" s="803">
        <f>SUMIFS('HZ - 2015'!$G$9:$G$76,'HZ - 2015'!$O$9:$O$76,$B180)</f>
        <v>-257251.55000000002</v>
      </c>
      <c r="J180" s="27">
        <f t="shared" si="86"/>
        <v>96255649.13000001</v>
      </c>
      <c r="K180" s="30"/>
      <c r="L180" s="802">
        <f>-SUMIFS('HZ - 2015'!$J$9:$J$76,'HZ - 2015'!$O$9:$O$76,$B180)</f>
        <v>-9923617.3300000001</v>
      </c>
      <c r="M180" s="25"/>
      <c r="N180" s="25"/>
      <c r="O180" s="25">
        <f t="shared" si="83"/>
        <v>-9923617.3300000001</v>
      </c>
      <c r="P180" s="803">
        <f>-SUMIFS('HZ - 2015'!$K$9:$K$76,'HZ - 2015'!$O$9:$O$76,$B180)</f>
        <v>-2667563.0299999998</v>
      </c>
      <c r="Q180" s="803">
        <f>-SUMIFS('HZ - 2015'!$L$9:$L$76,'HZ - 2015'!$O$9:$O$76,$B180)</f>
        <v>68016.45</v>
      </c>
      <c r="R180" s="27">
        <f t="shared" si="84"/>
        <v>-12523163.91</v>
      </c>
      <c r="S180" s="28">
        <f t="shared" si="82"/>
        <v>83732485.220000014</v>
      </c>
    </row>
    <row r="181" spans="1:19" ht="15" x14ac:dyDescent="0.25">
      <c r="A181" s="23">
        <v>47</v>
      </c>
      <c r="B181" s="23">
        <v>1850</v>
      </c>
      <c r="C181" s="24" t="s">
        <v>40</v>
      </c>
      <c r="D181" s="802">
        <f>SUMIFS('HZ - 2015'!$E$9:$E$76,'HZ - 2015'!$O$9:$O$76,$B181)</f>
        <v>70119141.920000002</v>
      </c>
      <c r="E181" s="25"/>
      <c r="F181" s="25"/>
      <c r="G181" s="25">
        <f t="shared" si="85"/>
        <v>70119141.920000002</v>
      </c>
      <c r="H181" s="803">
        <f>SUMIFS('HZ - 2015'!$F$9:$F$76,'HZ - 2015'!$O$9:$O$76,$B181)</f>
        <v>5797425.490000003</v>
      </c>
      <c r="I181" s="803">
        <f>SUMIFS('HZ - 2015'!$G$9:$G$76,'HZ - 2015'!$O$9:$O$76,$B181)</f>
        <v>-726472.85</v>
      </c>
      <c r="J181" s="27">
        <f t="shared" si="86"/>
        <v>75190094.560000017</v>
      </c>
      <c r="K181" s="30"/>
      <c r="L181" s="802">
        <f>-SUMIFS('HZ - 2015'!$J$9:$J$76,'HZ - 2015'!$O$9:$O$76,$B181)</f>
        <v>-8972034.9800000004</v>
      </c>
      <c r="M181" s="25"/>
      <c r="N181" s="25"/>
      <c r="O181" s="25">
        <f t="shared" si="83"/>
        <v>-8972034.9800000004</v>
      </c>
      <c r="P181" s="803">
        <f>-SUMIFS('HZ - 2015'!$K$9:$K$76,'HZ - 2015'!$O$9:$O$76,$B181)</f>
        <v>-2588468.3099999996</v>
      </c>
      <c r="Q181" s="803">
        <f>-SUMIFS('HZ - 2015'!$L$9:$L$76,'HZ - 2015'!$O$9:$O$76,$B181)</f>
        <v>114199.90999999997</v>
      </c>
      <c r="R181" s="27">
        <f t="shared" si="84"/>
        <v>-11446303.379999999</v>
      </c>
      <c r="S181" s="28">
        <f t="shared" si="82"/>
        <v>63743791.180000022</v>
      </c>
    </row>
    <row r="182" spans="1:19" ht="15" x14ac:dyDescent="0.25">
      <c r="A182" s="23">
        <v>47</v>
      </c>
      <c r="B182" s="23">
        <v>1855</v>
      </c>
      <c r="C182" s="24" t="s">
        <v>41</v>
      </c>
      <c r="D182" s="802">
        <f>SUMIFS('HZ - 2015'!$E$9:$E$76,'HZ - 2015'!$O$9:$O$76,$B182)</f>
        <v>19674315.170000002</v>
      </c>
      <c r="E182" s="25"/>
      <c r="F182" s="25"/>
      <c r="G182" s="25">
        <f t="shared" si="85"/>
        <v>19674315.170000002</v>
      </c>
      <c r="H182" s="803">
        <f>SUMIFS('HZ - 2015'!$F$9:$F$76,'HZ - 2015'!$O$9:$O$76,$B182)</f>
        <v>953399.44000000041</v>
      </c>
      <c r="I182" s="803">
        <f>SUMIFS('HZ - 2015'!$G$9:$G$76,'HZ - 2015'!$O$9:$O$76,$B182)</f>
        <v>0</v>
      </c>
      <c r="J182" s="27">
        <f t="shared" si="86"/>
        <v>20627714.610000003</v>
      </c>
      <c r="K182" s="30"/>
      <c r="L182" s="802">
        <f>-SUMIFS('HZ - 2015'!$J$9:$J$76,'HZ - 2015'!$O$9:$O$76,$B182)</f>
        <v>-1641242.29</v>
      </c>
      <c r="M182" s="25"/>
      <c r="N182" s="25"/>
      <c r="O182" s="25">
        <f t="shared" si="83"/>
        <v>-1641242.29</v>
      </c>
      <c r="P182" s="803">
        <f>-SUMIFS('HZ - 2015'!$K$9:$K$76,'HZ - 2015'!$O$9:$O$76,$B182)</f>
        <v>-448446.9299999997</v>
      </c>
      <c r="Q182" s="803">
        <f>-SUMIFS('HZ - 2015'!$L$9:$L$76,'HZ - 2015'!$O$9:$O$76,$B182)</f>
        <v>0</v>
      </c>
      <c r="R182" s="27">
        <f t="shared" si="84"/>
        <v>-2089689.2199999997</v>
      </c>
      <c r="S182" s="28">
        <f t="shared" si="82"/>
        <v>18538025.390000004</v>
      </c>
    </row>
    <row r="183" spans="1:19" ht="15" x14ac:dyDescent="0.25">
      <c r="A183" s="23">
        <v>47</v>
      </c>
      <c r="B183" s="23">
        <v>1860</v>
      </c>
      <c r="C183" s="24" t="s">
        <v>42</v>
      </c>
      <c r="D183" s="802">
        <f>SUMIFS('HZ - 2015'!$E$9:$E$76,'HZ - 2015'!$O$9:$O$76,$B183)+'HZ - 2015'!E78</f>
        <v>42184212.049999997</v>
      </c>
      <c r="E183" s="25"/>
      <c r="F183" s="25"/>
      <c r="G183" s="25">
        <f t="shared" si="85"/>
        <v>42184212.049999997</v>
      </c>
      <c r="H183" s="803">
        <f>SUMIFS('HZ - 2015'!$F$9:$F$76,'HZ - 2015'!$O$9:$O$76,$B183)</f>
        <v>2281597.4800000032</v>
      </c>
      <c r="I183" s="803">
        <f>SUMIFS('HZ - 2015'!$G$9:$G$76,'HZ - 2015'!$O$9:$O$76,$B183)</f>
        <v>-148435.53</v>
      </c>
      <c r="J183" s="27">
        <f t="shared" si="86"/>
        <v>44317374</v>
      </c>
      <c r="K183" s="30"/>
      <c r="L183" s="802">
        <f>-SUMIFS('HZ - 2015'!$J$9:$J$76,'HZ - 2015'!$O$9:$O$76,$B183)</f>
        <v>-9491646.5</v>
      </c>
      <c r="M183" s="25"/>
      <c r="N183" s="25"/>
      <c r="O183" s="25">
        <f t="shared" si="83"/>
        <v>-9491646.5</v>
      </c>
      <c r="P183" s="803">
        <f>-SUMIFS('HZ - 2015'!$K$9:$K$76,'HZ - 2015'!$O$9:$O$76,$B183)</f>
        <v>-5163846.830000001</v>
      </c>
      <c r="Q183" s="803">
        <f>-SUMIFS('HZ - 2015'!$L$9:$L$76,'HZ - 2015'!$O$9:$O$76,$B183)</f>
        <v>57987.37000000001</v>
      </c>
      <c r="R183" s="27">
        <f t="shared" si="84"/>
        <v>-14597505.960000003</v>
      </c>
      <c r="S183" s="28">
        <f t="shared" si="82"/>
        <v>29719868.039999999</v>
      </c>
    </row>
    <row r="184" spans="1:19" ht="15" x14ac:dyDescent="0.25">
      <c r="A184" s="46">
        <v>47</v>
      </c>
      <c r="B184" s="46">
        <v>1865</v>
      </c>
      <c r="C184" s="47" t="s">
        <v>43</v>
      </c>
      <c r="D184" s="802">
        <f>SUMIFS('HZ - 2015'!$E$9:$E$76,'HZ - 2015'!$O$9:$O$76,$B184)</f>
        <v>0</v>
      </c>
      <c r="E184" s="25"/>
      <c r="F184" s="25"/>
      <c r="G184" s="25"/>
      <c r="H184" s="803">
        <f>SUMIFS('HZ - 2015'!$F$9:$F$76,'HZ - 2015'!$O$9:$O$76,$B184)</f>
        <v>0</v>
      </c>
      <c r="I184" s="803">
        <f>SUMIFS('HZ - 2015'!$G$9:$G$76,'HZ - 2015'!$O$9:$O$76,$B184)</f>
        <v>0</v>
      </c>
      <c r="J184" s="27">
        <f t="shared" si="86"/>
        <v>0</v>
      </c>
      <c r="K184" s="30"/>
      <c r="L184" s="802">
        <f>-SUMIFS('HZ - 2015'!$J$9:$J$76,'HZ - 2015'!$O$9:$O$76,$B184)</f>
        <v>0</v>
      </c>
      <c r="M184" s="45"/>
      <c r="N184" s="45"/>
      <c r="O184" s="45">
        <f t="shared" si="83"/>
        <v>0</v>
      </c>
      <c r="P184" s="803">
        <f>-SUMIFS('HZ - 2015'!$K$9:$K$76,'HZ - 2015'!$O$9:$O$76,$B184)</f>
        <v>0</v>
      </c>
      <c r="Q184" s="803">
        <f>-SUMIFS('HZ - 2015'!$L$9:$L$76,'HZ - 2015'!$O$9:$O$76,$B184)</f>
        <v>0</v>
      </c>
      <c r="R184" s="27">
        <f t="shared" si="84"/>
        <v>0</v>
      </c>
      <c r="S184" s="28">
        <f t="shared" si="82"/>
        <v>0</v>
      </c>
    </row>
    <row r="185" spans="1:19" ht="15" x14ac:dyDescent="0.25">
      <c r="A185" s="23">
        <v>47</v>
      </c>
      <c r="B185" s="23">
        <v>1875</v>
      </c>
      <c r="C185" s="24" t="s">
        <v>44</v>
      </c>
      <c r="D185" s="802">
        <f>SUMIFS('HZ - 2015'!$E$9:$E$76,'HZ - 2015'!$O$9:$O$76,$B185)</f>
        <v>0</v>
      </c>
      <c r="E185" s="25"/>
      <c r="F185" s="25"/>
      <c r="G185" s="25">
        <f t="shared" ref="G185:G212" si="87">SUM(D185:F185)</f>
        <v>0</v>
      </c>
      <c r="H185" s="803">
        <f>SUMIFS('HZ - 2015'!$F$9:$F$76,'HZ - 2015'!$O$9:$O$76,$B185)</f>
        <v>0</v>
      </c>
      <c r="I185" s="803">
        <f>SUMIFS('HZ - 2015'!$G$9:$G$76,'HZ - 2015'!$O$9:$O$76,$B185)</f>
        <v>0</v>
      </c>
      <c r="J185" s="27">
        <f t="shared" si="86"/>
        <v>0</v>
      </c>
      <c r="K185" s="30"/>
      <c r="L185" s="802">
        <f>-SUMIFS('HZ - 2015'!$J$9:$J$76,'HZ - 2015'!$O$9:$O$76,$B185)</f>
        <v>0</v>
      </c>
      <c r="M185" s="25"/>
      <c r="N185" s="25"/>
      <c r="O185" s="25">
        <f t="shared" si="83"/>
        <v>0</v>
      </c>
      <c r="P185" s="803">
        <f>-SUMIFS('HZ - 2015'!$K$9:$K$76,'HZ - 2015'!$O$9:$O$76,$B185)</f>
        <v>0</v>
      </c>
      <c r="Q185" s="803">
        <f>-SUMIFS('HZ - 2015'!$L$9:$L$76,'HZ - 2015'!$O$9:$O$76,$B185)</f>
        <v>0</v>
      </c>
      <c r="R185" s="27">
        <f t="shared" si="84"/>
        <v>0</v>
      </c>
      <c r="S185" s="28">
        <f t="shared" si="82"/>
        <v>0</v>
      </c>
    </row>
    <row r="186" spans="1:19" ht="15" x14ac:dyDescent="0.25">
      <c r="A186" s="23" t="s">
        <v>29</v>
      </c>
      <c r="B186" s="23">
        <v>1905</v>
      </c>
      <c r="C186" s="24" t="s">
        <v>30</v>
      </c>
      <c r="D186" s="802">
        <f>SUMIFS('HZ - 2015'!$E$9:$E$76,'HZ - 2015'!$O$9:$O$76,$B186)</f>
        <v>0</v>
      </c>
      <c r="E186" s="25"/>
      <c r="F186" s="25"/>
      <c r="G186" s="25">
        <f t="shared" si="87"/>
        <v>0</v>
      </c>
      <c r="H186" s="803">
        <f>SUMIFS('HZ - 2015'!$F$9:$F$76,'HZ - 2015'!$O$9:$O$76,$B186)</f>
        <v>0</v>
      </c>
      <c r="I186" s="803">
        <f>SUMIFS('HZ - 2015'!$G$9:$G$76,'HZ - 2015'!$O$9:$O$76,$B186)</f>
        <v>0</v>
      </c>
      <c r="J186" s="27">
        <f t="shared" si="86"/>
        <v>0</v>
      </c>
      <c r="K186" s="30"/>
      <c r="L186" s="802">
        <f>-SUMIFS('HZ - 2015'!$J$9:$J$76,'HZ - 2015'!$O$9:$O$76,$B186)</f>
        <v>0</v>
      </c>
      <c r="M186" s="25"/>
      <c r="N186" s="25"/>
      <c r="O186" s="25">
        <f t="shared" si="83"/>
        <v>0</v>
      </c>
      <c r="P186" s="803">
        <f>-SUMIFS('HZ - 2015'!$K$9:$K$76,'HZ - 2015'!$O$9:$O$76,$B186)</f>
        <v>0</v>
      </c>
      <c r="Q186" s="803">
        <f>-SUMIFS('HZ - 2015'!$L$9:$L$76,'HZ - 2015'!$O$9:$O$76,$B186)</f>
        <v>0</v>
      </c>
      <c r="R186" s="27">
        <f t="shared" si="84"/>
        <v>0</v>
      </c>
      <c r="S186" s="28">
        <f t="shared" si="82"/>
        <v>0</v>
      </c>
    </row>
    <row r="187" spans="1:19" ht="15" x14ac:dyDescent="0.25">
      <c r="A187" s="23">
        <v>47</v>
      </c>
      <c r="B187" s="23">
        <v>1908</v>
      </c>
      <c r="C187" s="24" t="s">
        <v>45</v>
      </c>
      <c r="D187" s="802">
        <f>SUMIFS('HZ - 2015'!$E$9:$E$76,'HZ - 2015'!$O$9:$O$76,$B187)</f>
        <v>24819792.440000001</v>
      </c>
      <c r="E187" s="25"/>
      <c r="F187" s="25"/>
      <c r="G187" s="25">
        <f t="shared" si="87"/>
        <v>24819792.440000001</v>
      </c>
      <c r="H187" s="803">
        <f>SUMIFS('HZ - 2015'!$F$9:$F$76,'HZ - 2015'!$O$9:$O$76,$B187)</f>
        <v>4212686.5599999977</v>
      </c>
      <c r="I187" s="803">
        <f>SUMIFS('HZ - 2015'!$G$9:$G$76,'HZ - 2015'!$O$9:$O$76,$B187)</f>
        <v>-339674.56</v>
      </c>
      <c r="J187" s="27">
        <f t="shared" si="86"/>
        <v>28692804.440000001</v>
      </c>
      <c r="K187" s="30"/>
      <c r="L187" s="802">
        <f>-SUMIFS('HZ - 2015'!$J$9:$J$76,'HZ - 2015'!$O$9:$O$76,$B187)</f>
        <v>-4564535.72</v>
      </c>
      <c r="M187" s="25"/>
      <c r="N187" s="25"/>
      <c r="O187" s="25">
        <f t="shared" si="83"/>
        <v>-4564535.72</v>
      </c>
      <c r="P187" s="803">
        <f>-SUMIFS('HZ - 2015'!$K$9:$K$76,'HZ - 2015'!$O$9:$O$76,$B187)</f>
        <v>-1249893.1499999997</v>
      </c>
      <c r="Q187" s="803">
        <f>-SUMIFS('HZ - 2015'!$L$9:$L$76,'HZ - 2015'!$O$9:$O$76,$B187)</f>
        <v>339674.56</v>
      </c>
      <c r="R187" s="27">
        <f t="shared" si="84"/>
        <v>-5474754.3099999996</v>
      </c>
      <c r="S187" s="28">
        <f t="shared" si="82"/>
        <v>23218050.130000003</v>
      </c>
    </row>
    <row r="188" spans="1:19" ht="15" x14ac:dyDescent="0.25">
      <c r="A188" s="23">
        <v>13</v>
      </c>
      <c r="B188" s="23">
        <v>1910</v>
      </c>
      <c r="C188" s="24" t="s">
        <v>32</v>
      </c>
      <c r="D188" s="802">
        <f>SUMIFS('HZ - 2015'!$E$9:$E$76,'HZ - 2015'!$O$9:$O$76,$B188)</f>
        <v>0</v>
      </c>
      <c r="E188" s="25"/>
      <c r="F188" s="25"/>
      <c r="G188" s="25">
        <f t="shared" si="87"/>
        <v>0</v>
      </c>
      <c r="H188" s="803">
        <f>SUMIFS('HZ - 2015'!$F$9:$F$76,'HZ - 2015'!$O$9:$O$76,$B188)</f>
        <v>0</v>
      </c>
      <c r="I188" s="803">
        <f>SUMIFS('HZ - 2015'!$G$9:$G$76,'HZ - 2015'!$O$9:$O$76,$B188)</f>
        <v>0</v>
      </c>
      <c r="J188" s="27">
        <f t="shared" si="86"/>
        <v>0</v>
      </c>
      <c r="K188" s="30"/>
      <c r="L188" s="802">
        <f>-SUMIFS('HZ - 2015'!$J$9:$J$76,'HZ - 2015'!$O$9:$O$76,$B188)</f>
        <v>0</v>
      </c>
      <c r="M188" s="25"/>
      <c r="N188" s="25"/>
      <c r="O188" s="25">
        <f t="shared" si="83"/>
        <v>0</v>
      </c>
      <c r="P188" s="803">
        <f>-SUMIFS('HZ - 2015'!$K$9:$K$76,'HZ - 2015'!$O$9:$O$76,$B188)</f>
        <v>0</v>
      </c>
      <c r="Q188" s="803">
        <f>-SUMIFS('HZ - 2015'!$L$9:$L$76,'HZ - 2015'!$O$9:$O$76,$B188)</f>
        <v>0</v>
      </c>
      <c r="R188" s="27">
        <f t="shared" si="84"/>
        <v>0</v>
      </c>
      <c r="S188" s="28">
        <f t="shared" si="82"/>
        <v>0</v>
      </c>
    </row>
    <row r="189" spans="1:19" ht="15" x14ac:dyDescent="0.25">
      <c r="A189" s="23">
        <v>8</v>
      </c>
      <c r="B189" s="23">
        <v>1915</v>
      </c>
      <c r="C189" s="24" t="s">
        <v>46</v>
      </c>
      <c r="D189" s="802">
        <f>SUMIFS('HZ - 2015'!$E$9:$E$76,'HZ - 2015'!$O$9:$O$76,$B189)</f>
        <v>4012921.46</v>
      </c>
      <c r="E189" s="25"/>
      <c r="F189" s="25"/>
      <c r="G189" s="25">
        <f t="shared" si="87"/>
        <v>4012921.46</v>
      </c>
      <c r="H189" s="803">
        <f>SUMIFS('HZ - 2015'!$F$9:$F$76,'HZ - 2015'!$O$9:$O$76,$B189)</f>
        <v>400374.1100000001</v>
      </c>
      <c r="I189" s="803">
        <f>SUMIFS('HZ - 2015'!$G$9:$G$76,'HZ - 2015'!$O$9:$O$76,$B189)</f>
        <v>0</v>
      </c>
      <c r="J189" s="27">
        <f t="shared" si="86"/>
        <v>4413295.57</v>
      </c>
      <c r="K189" s="30"/>
      <c r="L189" s="802">
        <f>-SUMIFS('HZ - 2015'!$J$9:$J$76,'HZ - 2015'!$O$9:$O$76,$B189)</f>
        <v>-1281114.5899999999</v>
      </c>
      <c r="M189" s="25"/>
      <c r="N189" s="25"/>
      <c r="O189" s="25">
        <f t="shared" si="83"/>
        <v>-1281114.5899999999</v>
      </c>
      <c r="P189" s="803">
        <f>-SUMIFS('HZ - 2015'!$K$9:$K$76,'HZ - 2015'!$O$9:$O$76,$B189)</f>
        <v>-447950.3000000001</v>
      </c>
      <c r="Q189" s="803">
        <f>-SUMIFS('HZ - 2015'!$L$9:$L$76,'HZ - 2015'!$O$9:$O$76,$B189)</f>
        <v>0</v>
      </c>
      <c r="R189" s="27">
        <f t="shared" si="84"/>
        <v>-1729064.89</v>
      </c>
      <c r="S189" s="28">
        <f t="shared" si="82"/>
        <v>2684230.6800000006</v>
      </c>
    </row>
    <row r="190" spans="1:19" ht="15" x14ac:dyDescent="0.25">
      <c r="A190" s="23">
        <v>10</v>
      </c>
      <c r="B190" s="23">
        <v>1920</v>
      </c>
      <c r="C190" s="24" t="s">
        <v>47</v>
      </c>
      <c r="D190" s="802">
        <f>SUMIFS('HZ - 2015'!$E$9:$E$76,'HZ - 2015'!$O$9:$O$76,$B190)</f>
        <v>7472668.910000002</v>
      </c>
      <c r="E190" s="25"/>
      <c r="F190" s="25"/>
      <c r="G190" s="25">
        <f t="shared" si="87"/>
        <v>7472668.910000002</v>
      </c>
      <c r="H190" s="803">
        <f>SUMIFS('HZ - 2015'!$F$9:$F$76,'HZ - 2015'!$O$9:$O$76,$B190)</f>
        <v>1142283.3299999991</v>
      </c>
      <c r="I190" s="803">
        <f>SUMIFS('HZ - 2015'!$G$9:$G$76,'HZ - 2015'!$O$9:$O$76,$B190)</f>
        <v>0</v>
      </c>
      <c r="J190" s="27">
        <f t="shared" si="86"/>
        <v>8614952.2400000021</v>
      </c>
      <c r="K190" s="30"/>
      <c r="L190" s="802">
        <f>-SUMIFS('HZ - 2015'!$J$9:$J$76,'HZ - 2015'!$O$9:$O$76,$B190)</f>
        <v>-4383866.5300000012</v>
      </c>
      <c r="M190" s="25"/>
      <c r="N190" s="25"/>
      <c r="O190" s="25">
        <f t="shared" si="83"/>
        <v>-4383866.5300000012</v>
      </c>
      <c r="P190" s="803">
        <f>-SUMIFS('HZ - 2015'!$K$9:$K$76,'HZ - 2015'!$O$9:$O$76,$B190)</f>
        <v>-1396918.2699999982</v>
      </c>
      <c r="Q190" s="803">
        <f>-SUMIFS('HZ - 2015'!$L$9:$L$76,'HZ - 2015'!$O$9:$O$76,$B190)</f>
        <v>0</v>
      </c>
      <c r="R190" s="27">
        <f t="shared" si="84"/>
        <v>-5780784.7999999989</v>
      </c>
      <c r="S190" s="28">
        <f t="shared" si="82"/>
        <v>2834167.4400000032</v>
      </c>
    </row>
    <row r="191" spans="1:19" ht="15" x14ac:dyDescent="0.25">
      <c r="A191" s="23">
        <v>10</v>
      </c>
      <c r="B191" s="23">
        <v>1930</v>
      </c>
      <c r="C191" s="24" t="s">
        <v>48</v>
      </c>
      <c r="D191" s="802">
        <f>SUMIFS('HZ - 2015'!$E$9:$E$76,'HZ - 2015'!$O$9:$O$76,$B191)</f>
        <v>8807545.9100000001</v>
      </c>
      <c r="E191" s="25"/>
      <c r="F191" s="25"/>
      <c r="G191" s="25">
        <f t="shared" si="87"/>
        <v>8807545.9100000001</v>
      </c>
      <c r="H191" s="803">
        <f>SUMIFS('HZ - 2015'!$F$9:$F$76,'HZ - 2015'!$O$9:$O$76,$B191)</f>
        <v>655349.61999999965</v>
      </c>
      <c r="I191" s="803">
        <f>SUMIFS('HZ - 2015'!$G$9:$G$76,'HZ - 2015'!$O$9:$O$76,$B191)</f>
        <v>-0.02</v>
      </c>
      <c r="J191" s="27">
        <f t="shared" si="86"/>
        <v>9462895.5099999998</v>
      </c>
      <c r="K191" s="30"/>
      <c r="L191" s="802">
        <f>-SUMIFS('HZ - 2015'!$J$9:$J$76,'HZ - 2015'!$O$9:$O$76,$B191)</f>
        <v>-4662672.92</v>
      </c>
      <c r="M191" s="25"/>
      <c r="N191" s="25"/>
      <c r="O191" s="25">
        <f t="shared" si="83"/>
        <v>-4662672.92</v>
      </c>
      <c r="P191" s="803">
        <f>-SUMIFS('HZ - 2015'!$K$9:$K$76,'HZ - 2015'!$O$9:$O$76,$B191)</f>
        <v>-974847.89999999967</v>
      </c>
      <c r="Q191" s="803">
        <f>-SUMIFS('HZ - 2015'!$L$9:$L$76,'HZ - 2015'!$O$9:$O$76,$B191)</f>
        <v>0.02</v>
      </c>
      <c r="R191" s="27">
        <f t="shared" si="84"/>
        <v>-5637520.7999999998</v>
      </c>
      <c r="S191" s="28">
        <f t="shared" si="82"/>
        <v>3825374.71</v>
      </c>
    </row>
    <row r="192" spans="1:19" ht="15" x14ac:dyDescent="0.25">
      <c r="A192" s="23">
        <v>8</v>
      </c>
      <c r="B192" s="23">
        <v>1935</v>
      </c>
      <c r="C192" s="24" t="s">
        <v>49</v>
      </c>
      <c r="D192" s="802">
        <f>SUMIFS('HZ - 2015'!$E$9:$E$76,'HZ - 2015'!$O$9:$O$76,$B192)</f>
        <v>421165.68000000005</v>
      </c>
      <c r="E192" s="25"/>
      <c r="F192" s="25"/>
      <c r="G192" s="25">
        <f t="shared" si="87"/>
        <v>421165.68000000005</v>
      </c>
      <c r="H192" s="803">
        <f>SUMIFS('HZ - 2015'!$F$9:$F$76,'HZ - 2015'!$O$9:$O$76,$B192)</f>
        <v>0</v>
      </c>
      <c r="I192" s="803">
        <f>SUMIFS('HZ - 2015'!$G$9:$G$76,'HZ - 2015'!$O$9:$O$76,$B192)</f>
        <v>0</v>
      </c>
      <c r="J192" s="27">
        <f t="shared" si="86"/>
        <v>421165.68000000005</v>
      </c>
      <c r="K192" s="30"/>
      <c r="L192" s="802">
        <f>-SUMIFS('HZ - 2015'!$J$9:$J$76,'HZ - 2015'!$O$9:$O$76,$B192)</f>
        <v>-212444.76</v>
      </c>
      <c r="M192" s="25"/>
      <c r="N192" s="25"/>
      <c r="O192" s="25">
        <f t="shared" si="83"/>
        <v>-212444.76</v>
      </c>
      <c r="P192" s="803">
        <f>-SUMIFS('HZ - 2015'!$K$9:$K$76,'HZ - 2015'!$O$9:$O$76,$B192)</f>
        <v>-48436.710000000006</v>
      </c>
      <c r="Q192" s="803">
        <f>-SUMIFS('HZ - 2015'!$L$9:$L$76,'HZ - 2015'!$O$9:$O$76,$B192)</f>
        <v>0</v>
      </c>
      <c r="R192" s="27">
        <f t="shared" si="84"/>
        <v>-260881.47000000003</v>
      </c>
      <c r="S192" s="28">
        <f t="shared" si="82"/>
        <v>160284.21000000002</v>
      </c>
    </row>
    <row r="193" spans="1:19" ht="15" x14ac:dyDescent="0.25">
      <c r="A193" s="23">
        <v>8</v>
      </c>
      <c r="B193" s="23">
        <v>1940</v>
      </c>
      <c r="C193" s="24" t="s">
        <v>50</v>
      </c>
      <c r="D193" s="802">
        <f>SUMIFS('HZ - 2015'!$E$9:$E$76,'HZ - 2015'!$O$9:$O$76,$B193)</f>
        <v>3893997.23</v>
      </c>
      <c r="E193" s="25"/>
      <c r="F193" s="25"/>
      <c r="G193" s="25">
        <f t="shared" si="87"/>
        <v>3893997.23</v>
      </c>
      <c r="H193" s="803">
        <f>SUMIFS('HZ - 2015'!$F$9:$F$76,'HZ - 2015'!$O$9:$O$76,$B193)</f>
        <v>382980.9600000002</v>
      </c>
      <c r="I193" s="803">
        <f>SUMIFS('HZ - 2015'!$G$9:$G$76,'HZ - 2015'!$O$9:$O$76,$B193)</f>
        <v>0</v>
      </c>
      <c r="J193" s="27">
        <f t="shared" si="86"/>
        <v>4276978.1900000004</v>
      </c>
      <c r="K193" s="30"/>
      <c r="L193" s="802">
        <f>-SUMIFS('HZ - 2015'!$J$9:$J$76,'HZ - 2015'!$O$9:$O$76,$B193)</f>
        <v>-1432250.79</v>
      </c>
      <c r="M193" s="25"/>
      <c r="N193" s="25"/>
      <c r="O193" s="25">
        <f t="shared" si="83"/>
        <v>-1432250.79</v>
      </c>
      <c r="P193" s="803">
        <f>-SUMIFS('HZ - 2015'!$K$9:$K$76,'HZ - 2015'!$O$9:$O$76,$B193)</f>
        <v>-427995.39000000007</v>
      </c>
      <c r="Q193" s="803">
        <f>-SUMIFS('HZ - 2015'!$L$9:$L$76,'HZ - 2015'!$O$9:$O$76,$B193)</f>
        <v>0</v>
      </c>
      <c r="R193" s="27">
        <f t="shared" si="84"/>
        <v>-1860246.1800000002</v>
      </c>
      <c r="S193" s="28">
        <f t="shared" si="82"/>
        <v>2416732.0100000002</v>
      </c>
    </row>
    <row r="194" spans="1:19" ht="15" x14ac:dyDescent="0.25">
      <c r="A194" s="23">
        <v>8</v>
      </c>
      <c r="B194" s="23">
        <v>1945</v>
      </c>
      <c r="C194" s="24" t="s">
        <v>51</v>
      </c>
      <c r="D194" s="802">
        <f>SUMIFS('HZ - 2015'!$E$9:$E$76,'HZ - 2015'!$O$9:$O$76,$B194)</f>
        <v>1132988.939</v>
      </c>
      <c r="E194" s="25"/>
      <c r="F194" s="25"/>
      <c r="G194" s="25">
        <f t="shared" si="87"/>
        <v>1132988.939</v>
      </c>
      <c r="H194" s="803">
        <f>SUMIFS('HZ - 2015'!$F$9:$F$76,'HZ - 2015'!$O$9:$O$76,$B194)</f>
        <v>36705.160000000033</v>
      </c>
      <c r="I194" s="803">
        <f>SUMIFS('HZ - 2015'!$G$9:$G$76,'HZ - 2015'!$O$9:$O$76,$B194)</f>
        <v>0</v>
      </c>
      <c r="J194" s="27">
        <f t="shared" si="86"/>
        <v>1169694.0989999999</v>
      </c>
      <c r="K194" s="30"/>
      <c r="L194" s="802">
        <f>-SUMIFS('HZ - 2015'!$J$9:$J$76,'HZ - 2015'!$O$9:$O$76,$B194)</f>
        <v>-476052.25</v>
      </c>
      <c r="M194" s="25"/>
      <c r="N194" s="25"/>
      <c r="O194" s="25">
        <f t="shared" si="83"/>
        <v>-476052.25</v>
      </c>
      <c r="P194" s="803">
        <f>-SUMIFS('HZ - 2015'!$K$9:$K$76,'HZ - 2015'!$O$9:$O$76,$B194)</f>
        <v>-123641.39000000004</v>
      </c>
      <c r="Q194" s="803">
        <f>-SUMIFS('HZ - 2015'!$L$9:$L$76,'HZ - 2015'!$O$9:$O$76,$B194)</f>
        <v>0</v>
      </c>
      <c r="R194" s="27">
        <f t="shared" si="84"/>
        <v>-599693.64</v>
      </c>
      <c r="S194" s="28">
        <f t="shared" si="82"/>
        <v>570000.45899999992</v>
      </c>
    </row>
    <row r="195" spans="1:19" ht="15" x14ac:dyDescent="0.25">
      <c r="A195" s="23">
        <v>8</v>
      </c>
      <c r="B195" s="23">
        <v>1950</v>
      </c>
      <c r="C195" s="24" t="s">
        <v>52</v>
      </c>
      <c r="D195" s="802">
        <f>SUMIFS('HZ - 2015'!$E$9:$E$76,'HZ - 2015'!$O$9:$O$76,$B195)</f>
        <v>0</v>
      </c>
      <c r="E195" s="25"/>
      <c r="F195" s="25"/>
      <c r="G195" s="25">
        <f t="shared" si="87"/>
        <v>0</v>
      </c>
      <c r="H195" s="803">
        <f>SUMIFS('HZ - 2015'!$F$9:$F$76,'HZ - 2015'!$O$9:$O$76,$B195)</f>
        <v>0</v>
      </c>
      <c r="I195" s="803">
        <f>SUMIFS('HZ - 2015'!$G$9:$G$76,'HZ - 2015'!$O$9:$O$76,$B195)</f>
        <v>0</v>
      </c>
      <c r="J195" s="27">
        <f t="shared" si="86"/>
        <v>0</v>
      </c>
      <c r="K195" s="30"/>
      <c r="L195" s="802">
        <f>-SUMIFS('HZ - 2015'!$J$9:$J$76,'HZ - 2015'!$O$9:$O$76,$B195)</f>
        <v>0</v>
      </c>
      <c r="M195" s="25"/>
      <c r="N195" s="25"/>
      <c r="O195" s="25">
        <f t="shared" si="83"/>
        <v>0</v>
      </c>
      <c r="P195" s="803">
        <f>-SUMIFS('HZ - 2015'!$K$9:$K$76,'HZ - 2015'!$O$9:$O$76,$B195)</f>
        <v>0</v>
      </c>
      <c r="Q195" s="803">
        <f>-SUMIFS('HZ - 2015'!$L$9:$L$76,'HZ - 2015'!$O$9:$O$76,$B195)</f>
        <v>0</v>
      </c>
      <c r="R195" s="27">
        <f t="shared" si="84"/>
        <v>0</v>
      </c>
      <c r="S195" s="28">
        <f t="shared" si="82"/>
        <v>0</v>
      </c>
    </row>
    <row r="196" spans="1:19" ht="15" x14ac:dyDescent="0.25">
      <c r="A196" s="23">
        <v>8</v>
      </c>
      <c r="B196" s="23">
        <v>1955</v>
      </c>
      <c r="C196" s="24" t="s">
        <v>53</v>
      </c>
      <c r="D196" s="802">
        <f>SUMIFS('HZ - 2015'!$E$9:$E$76,'HZ - 2015'!$O$9:$O$76,$B196)</f>
        <v>1769731.44</v>
      </c>
      <c r="E196" s="25"/>
      <c r="F196" s="25"/>
      <c r="G196" s="25">
        <f t="shared" si="87"/>
        <v>1769731.44</v>
      </c>
      <c r="H196" s="803">
        <f>SUMIFS('HZ - 2015'!$F$9:$F$76,'HZ - 2015'!$O$9:$O$76,$B196)</f>
        <v>114889.37000000017</v>
      </c>
      <c r="I196" s="803">
        <f>SUMIFS('HZ - 2015'!$G$9:$G$76,'HZ - 2015'!$O$9:$O$76,$B196)</f>
        <v>0</v>
      </c>
      <c r="J196" s="27">
        <f t="shared" si="86"/>
        <v>1884620.81</v>
      </c>
      <c r="K196" s="30"/>
      <c r="L196" s="802">
        <f>-SUMIFS('HZ - 2015'!$J$9:$J$76,'HZ - 2015'!$O$9:$O$76,$B196)</f>
        <v>-810731.07000000018</v>
      </c>
      <c r="M196" s="25"/>
      <c r="N196" s="25"/>
      <c r="O196" s="25">
        <f t="shared" si="83"/>
        <v>-810731.07000000018</v>
      </c>
      <c r="P196" s="803">
        <f>-SUMIFS('HZ - 2015'!$K$9:$K$76,'HZ - 2015'!$O$9:$O$76,$B196)</f>
        <v>-222697.4599999999</v>
      </c>
      <c r="Q196" s="803">
        <f>-SUMIFS('HZ - 2015'!$L$9:$L$76,'HZ - 2015'!$O$9:$O$76,$B196)</f>
        <v>0</v>
      </c>
      <c r="R196" s="27">
        <f t="shared" si="84"/>
        <v>-1033428.53</v>
      </c>
      <c r="S196" s="28">
        <f t="shared" si="82"/>
        <v>851192.28</v>
      </c>
    </row>
    <row r="197" spans="1:19" ht="15" x14ac:dyDescent="0.25">
      <c r="A197" s="23">
        <v>8</v>
      </c>
      <c r="B197" s="23">
        <v>1960</v>
      </c>
      <c r="C197" s="24" t="s">
        <v>54</v>
      </c>
      <c r="D197" s="802">
        <f>SUMIFS('HZ - 2015'!$E$9:$E$76,'HZ - 2015'!$O$9:$O$76,$B197)</f>
        <v>0</v>
      </c>
      <c r="E197" s="25"/>
      <c r="F197" s="25"/>
      <c r="G197" s="25">
        <f t="shared" si="87"/>
        <v>0</v>
      </c>
      <c r="H197" s="803">
        <f>SUMIFS('HZ - 2015'!$F$9:$F$76,'HZ - 2015'!$O$9:$O$76,$B197)</f>
        <v>0</v>
      </c>
      <c r="I197" s="803">
        <f>SUMIFS('HZ - 2015'!$G$9:$G$76,'HZ - 2015'!$O$9:$O$76,$B197)</f>
        <v>0</v>
      </c>
      <c r="J197" s="27">
        <f t="shared" si="86"/>
        <v>0</v>
      </c>
      <c r="K197" s="30"/>
      <c r="L197" s="802">
        <f>-SUMIFS('HZ - 2015'!$J$9:$J$76,'HZ - 2015'!$O$9:$O$76,$B197)</f>
        <v>0</v>
      </c>
      <c r="M197" s="25"/>
      <c r="N197" s="25"/>
      <c r="O197" s="25">
        <f t="shared" si="83"/>
        <v>0</v>
      </c>
      <c r="P197" s="803">
        <f>-SUMIFS('HZ - 2015'!$K$9:$K$76,'HZ - 2015'!$O$9:$O$76,$B197)</f>
        <v>0</v>
      </c>
      <c r="Q197" s="803">
        <f>-SUMIFS('HZ - 2015'!$L$9:$L$76,'HZ - 2015'!$O$9:$O$76,$B197)</f>
        <v>0</v>
      </c>
      <c r="R197" s="27">
        <f t="shared" si="84"/>
        <v>0</v>
      </c>
      <c r="S197" s="28">
        <f t="shared" si="82"/>
        <v>0</v>
      </c>
    </row>
    <row r="198" spans="1:19" ht="25.5" x14ac:dyDescent="0.25">
      <c r="A198" s="1">
        <v>47</v>
      </c>
      <c r="B198" s="23">
        <v>1970</v>
      </c>
      <c r="C198" s="24" t="s">
        <v>55</v>
      </c>
      <c r="D198" s="802">
        <f>SUMIFS('HZ - 2015'!$E$9:$E$76,'HZ - 2015'!$O$9:$O$76,$B198)</f>
        <v>312338.08</v>
      </c>
      <c r="E198" s="25"/>
      <c r="F198" s="25"/>
      <c r="G198" s="25">
        <f t="shared" si="87"/>
        <v>312338.08</v>
      </c>
      <c r="H198" s="803">
        <f>SUMIFS('HZ - 2015'!$F$9:$F$76,'HZ - 2015'!$O$9:$O$76,$B198)</f>
        <v>0</v>
      </c>
      <c r="I198" s="803">
        <f>SUMIFS('HZ - 2015'!$G$9:$G$76,'HZ - 2015'!$O$9:$O$76,$B198)</f>
        <v>0</v>
      </c>
      <c r="J198" s="27">
        <f t="shared" si="86"/>
        <v>312338.08</v>
      </c>
      <c r="K198" s="30"/>
      <c r="L198" s="802">
        <f>-SUMIFS('HZ - 2015'!$J$9:$J$76,'HZ - 2015'!$O$9:$O$76,$B198)</f>
        <v>-206410.08000000002</v>
      </c>
      <c r="M198" s="25"/>
      <c r="N198" s="25"/>
      <c r="O198" s="25">
        <f t="shared" si="83"/>
        <v>-206410.08000000002</v>
      </c>
      <c r="P198" s="803">
        <f>-SUMIFS('HZ - 2015'!$K$9:$K$76,'HZ - 2015'!$O$9:$O$76,$B198)</f>
        <v>-51602.520000000011</v>
      </c>
      <c r="Q198" s="803">
        <f>-SUMIFS('HZ - 2015'!$L$9:$L$76,'HZ - 2015'!$O$9:$O$76,$B198)</f>
        <v>0</v>
      </c>
      <c r="R198" s="27">
        <f t="shared" si="84"/>
        <v>-258012.60000000003</v>
      </c>
      <c r="S198" s="28">
        <f t="shared" si="82"/>
        <v>54325.479999999981</v>
      </c>
    </row>
    <row r="199" spans="1:19" ht="25.5" x14ac:dyDescent="0.25">
      <c r="A199" s="23">
        <v>47</v>
      </c>
      <c r="B199" s="23">
        <v>1975</v>
      </c>
      <c r="C199" s="24" t="s">
        <v>56</v>
      </c>
      <c r="D199" s="802">
        <f>SUMIFS('HZ - 2015'!$E$9:$E$76,'HZ - 2015'!$O$9:$O$76,$B199)</f>
        <v>0</v>
      </c>
      <c r="E199" s="25"/>
      <c r="F199" s="25"/>
      <c r="G199" s="25">
        <f t="shared" si="87"/>
        <v>0</v>
      </c>
      <c r="H199" s="803">
        <f>SUMIFS('HZ - 2015'!$F$9:$F$76,'HZ - 2015'!$O$9:$O$76,$B199)</f>
        <v>0</v>
      </c>
      <c r="I199" s="803">
        <f>SUMIFS('HZ - 2015'!$G$9:$G$76,'HZ - 2015'!$O$9:$O$76,$B199)</f>
        <v>0</v>
      </c>
      <c r="J199" s="27">
        <f t="shared" si="86"/>
        <v>0</v>
      </c>
      <c r="K199" s="30"/>
      <c r="L199" s="802">
        <f>-SUMIFS('HZ - 2015'!$J$9:$J$76,'HZ - 2015'!$O$9:$O$76,$B199)</f>
        <v>0</v>
      </c>
      <c r="M199" s="25"/>
      <c r="N199" s="25"/>
      <c r="O199" s="25">
        <f t="shared" si="83"/>
        <v>0</v>
      </c>
      <c r="P199" s="803">
        <f>-SUMIFS('HZ - 2015'!$K$9:$K$76,'HZ - 2015'!$O$9:$O$76,$B199)</f>
        <v>0</v>
      </c>
      <c r="Q199" s="803">
        <f>-SUMIFS('HZ - 2015'!$L$9:$L$76,'HZ - 2015'!$O$9:$O$76,$B199)</f>
        <v>0</v>
      </c>
      <c r="R199" s="27">
        <f t="shared" si="84"/>
        <v>0</v>
      </c>
      <c r="S199" s="28">
        <f t="shared" si="82"/>
        <v>0</v>
      </c>
    </row>
    <row r="200" spans="1:19" ht="15" x14ac:dyDescent="0.25">
      <c r="A200" s="23">
        <v>47</v>
      </c>
      <c r="B200" s="23">
        <v>1980</v>
      </c>
      <c r="C200" s="24" t="s">
        <v>57</v>
      </c>
      <c r="D200" s="802">
        <f>SUMIFS('HZ - 2015'!$E$9:$E$76,'HZ - 2015'!$O$9:$O$76,$B200)</f>
        <v>989705.84000000008</v>
      </c>
      <c r="E200" s="25"/>
      <c r="F200" s="25"/>
      <c r="G200" s="25">
        <f t="shared" si="87"/>
        <v>989705.84000000008</v>
      </c>
      <c r="H200" s="803">
        <f>SUMIFS('HZ - 2015'!$F$9:$F$76,'HZ - 2015'!$O$9:$O$76,$B200)</f>
        <v>0</v>
      </c>
      <c r="I200" s="803">
        <f>SUMIFS('HZ - 2015'!$G$9:$G$76,'HZ - 2015'!$O$9:$O$76,$B200)</f>
        <v>0</v>
      </c>
      <c r="J200" s="27">
        <f t="shared" si="86"/>
        <v>989705.84000000008</v>
      </c>
      <c r="K200" s="30"/>
      <c r="L200" s="802">
        <f>-SUMIFS('HZ - 2015'!$J$9:$J$76,'HZ - 2015'!$O$9:$O$76,$B200)</f>
        <v>-391264.51</v>
      </c>
      <c r="M200" s="25"/>
      <c r="N200" s="25"/>
      <c r="O200" s="25">
        <f t="shared" si="83"/>
        <v>-391264.51</v>
      </c>
      <c r="P200" s="803">
        <f>-SUMIFS('HZ - 2015'!$K$9:$K$76,'HZ - 2015'!$O$9:$O$76,$B200)</f>
        <v>-79811.450000000012</v>
      </c>
      <c r="Q200" s="803">
        <f>-SUMIFS('HZ - 2015'!$L$9:$L$76,'HZ - 2015'!$O$9:$O$76,$B200)</f>
        <v>0</v>
      </c>
      <c r="R200" s="27">
        <f t="shared" si="84"/>
        <v>-471075.96</v>
      </c>
      <c r="S200" s="28">
        <f t="shared" si="82"/>
        <v>518629.88000000006</v>
      </c>
    </row>
    <row r="201" spans="1:19" ht="15" x14ac:dyDescent="0.25">
      <c r="A201" s="23">
        <v>47</v>
      </c>
      <c r="B201" s="23">
        <v>1985</v>
      </c>
      <c r="C201" s="24" t="s">
        <v>58</v>
      </c>
      <c r="D201" s="802">
        <f>SUMIFS('HZ - 2015'!$E$9:$E$76,'HZ - 2015'!$O$9:$O$76,$B201)</f>
        <v>0</v>
      </c>
      <c r="E201" s="25"/>
      <c r="F201" s="25"/>
      <c r="G201" s="25">
        <f t="shared" si="87"/>
        <v>0</v>
      </c>
      <c r="H201" s="803">
        <f>SUMIFS('HZ - 2015'!$F$9:$F$76,'HZ - 2015'!$O$9:$O$76,$B201)</f>
        <v>0</v>
      </c>
      <c r="I201" s="803">
        <f>SUMIFS('HZ - 2015'!$G$9:$G$76,'HZ - 2015'!$O$9:$O$76,$B201)</f>
        <v>0</v>
      </c>
      <c r="J201" s="27">
        <f t="shared" si="86"/>
        <v>0</v>
      </c>
      <c r="K201" s="30"/>
      <c r="L201" s="802">
        <f>-SUMIFS('HZ - 2015'!$J$9:$J$76,'HZ - 2015'!$O$9:$O$76,$B201)</f>
        <v>0</v>
      </c>
      <c r="M201" s="25"/>
      <c r="N201" s="25"/>
      <c r="O201" s="25">
        <f t="shared" si="83"/>
        <v>0</v>
      </c>
      <c r="P201" s="803">
        <f>-SUMIFS('HZ - 2015'!$K$9:$K$76,'HZ - 2015'!$O$9:$O$76,$B201)</f>
        <v>0</v>
      </c>
      <c r="Q201" s="803">
        <f>-SUMIFS('HZ - 2015'!$L$9:$L$76,'HZ - 2015'!$O$9:$O$76,$B201)</f>
        <v>0</v>
      </c>
      <c r="R201" s="27">
        <f t="shared" si="84"/>
        <v>0</v>
      </c>
      <c r="S201" s="28">
        <f t="shared" si="82"/>
        <v>0</v>
      </c>
    </row>
    <row r="202" spans="1:19" ht="15" x14ac:dyDescent="0.25">
      <c r="A202" s="1">
        <v>47</v>
      </c>
      <c r="B202" s="23">
        <v>1990</v>
      </c>
      <c r="C202" s="31" t="s">
        <v>59</v>
      </c>
      <c r="D202" s="802">
        <f>SUMIFS('HZ - 2015'!$E$9:$E$76,'HZ - 2015'!$O$9:$O$76,$B202)</f>
        <v>0</v>
      </c>
      <c r="E202" s="25"/>
      <c r="F202" s="25"/>
      <c r="G202" s="25">
        <f t="shared" si="87"/>
        <v>0</v>
      </c>
      <c r="H202" s="803">
        <f>SUMIFS('HZ - 2015'!$F$9:$F$76,'HZ - 2015'!$O$9:$O$76,$B202)</f>
        <v>0</v>
      </c>
      <c r="I202" s="803">
        <f>SUMIFS('HZ - 2015'!$G$9:$G$76,'HZ - 2015'!$O$9:$O$76,$B202)</f>
        <v>0</v>
      </c>
      <c r="J202" s="27">
        <f t="shared" si="86"/>
        <v>0</v>
      </c>
      <c r="K202" s="30"/>
      <c r="L202" s="802">
        <f>-SUMIFS('HZ - 2015'!$J$9:$J$76,'HZ - 2015'!$O$9:$O$76,$B202)</f>
        <v>0</v>
      </c>
      <c r="M202" s="25"/>
      <c r="N202" s="25"/>
      <c r="O202" s="25">
        <f t="shared" si="83"/>
        <v>0</v>
      </c>
      <c r="P202" s="803">
        <f>-SUMIFS('HZ - 2015'!$K$9:$K$76,'HZ - 2015'!$O$9:$O$76,$B202)</f>
        <v>0</v>
      </c>
      <c r="Q202" s="803">
        <f>-SUMIFS('HZ - 2015'!$L$9:$L$76,'HZ - 2015'!$O$9:$O$76,$B202)</f>
        <v>0</v>
      </c>
      <c r="R202" s="27">
        <f t="shared" si="84"/>
        <v>0</v>
      </c>
      <c r="S202" s="28">
        <f t="shared" si="82"/>
        <v>0</v>
      </c>
    </row>
    <row r="203" spans="1:19" ht="15" x14ac:dyDescent="0.25">
      <c r="A203" s="23">
        <v>47</v>
      </c>
      <c r="B203" s="23">
        <v>1995</v>
      </c>
      <c r="C203" s="24" t="s">
        <v>60</v>
      </c>
      <c r="D203" s="802">
        <f>SUMIFS('HZ - 2015'!$E$9:$E$76,'HZ - 2015'!$O$9:$O$76,$B203)</f>
        <v>-34882612.160000004</v>
      </c>
      <c r="E203" s="25"/>
      <c r="F203" s="25"/>
      <c r="G203" s="25">
        <f t="shared" si="87"/>
        <v>-34882612.160000004</v>
      </c>
      <c r="H203" s="803">
        <f>SUMIFS('HZ - 2015'!$F$9:$F$76,'HZ - 2015'!$O$9:$O$76,$B203)</f>
        <v>0</v>
      </c>
      <c r="I203" s="803">
        <f>SUMIFS('HZ - 2015'!$G$9:$G$76,'HZ - 2015'!$O$9:$O$76,$B203)</f>
        <v>0</v>
      </c>
      <c r="J203" s="27">
        <f t="shared" si="86"/>
        <v>-34882612.160000004</v>
      </c>
      <c r="K203" s="30"/>
      <c r="L203" s="802">
        <f>-SUMIFS('HZ - 2015'!$J$9:$J$76,'HZ - 2015'!$O$9:$O$76,$B203)</f>
        <v>6497207.2299999995</v>
      </c>
      <c r="M203" s="25"/>
      <c r="N203" s="25"/>
      <c r="O203" s="25">
        <f t="shared" si="83"/>
        <v>6497207.2299999995</v>
      </c>
      <c r="P203" s="803">
        <f>-SUMIFS('HZ - 2015'!$K$9:$K$76,'HZ - 2015'!$O$9:$O$76,$B203)</f>
        <v>1607579.88</v>
      </c>
      <c r="Q203" s="803">
        <f>-SUMIFS('HZ - 2015'!$L$9:$L$76,'HZ - 2015'!$O$9:$O$76,$B203)</f>
        <v>0</v>
      </c>
      <c r="R203" s="27">
        <f t="shared" si="84"/>
        <v>8104787.1099999994</v>
      </c>
      <c r="S203" s="28">
        <f t="shared" si="82"/>
        <v>-26777825.050000004</v>
      </c>
    </row>
    <row r="204" spans="1:19" ht="25.5" x14ac:dyDescent="0.25">
      <c r="A204" s="23">
        <v>47</v>
      </c>
      <c r="B204" s="32" t="s">
        <v>61</v>
      </c>
      <c r="C204" s="24" t="s">
        <v>62</v>
      </c>
      <c r="D204" s="802">
        <f>SUMIFS('HZ - 2015'!$E$9:$E$76,'HZ - 2015'!$O$9:$O$76,$B204)</f>
        <v>0</v>
      </c>
      <c r="E204" s="25"/>
      <c r="F204" s="25"/>
      <c r="G204" s="25">
        <f t="shared" si="87"/>
        <v>0</v>
      </c>
      <c r="H204" s="803">
        <f>SUMIFS('HZ - 2015'!$F$9:$F$76,'HZ - 2015'!$O$9:$O$76,$B204)</f>
        <v>0</v>
      </c>
      <c r="I204" s="803">
        <f>SUMIFS('HZ - 2015'!$G$9:$G$76,'HZ - 2015'!$O$9:$O$76,$B204)</f>
        <v>0</v>
      </c>
      <c r="J204" s="27">
        <f t="shared" si="86"/>
        <v>0</v>
      </c>
      <c r="K204" s="30"/>
      <c r="L204" s="802">
        <f>-SUMIFS('HZ - 2015'!$J$9:$J$76,'HZ - 2015'!$O$9:$O$76,$B204)</f>
        <v>0</v>
      </c>
      <c r="M204" s="25"/>
      <c r="N204" s="25"/>
      <c r="O204" s="25">
        <f t="shared" ref="O204" si="88">SUM(L204:N204)</f>
        <v>0</v>
      </c>
      <c r="P204" s="803">
        <f>-SUMIFS('HZ - 2015'!$K$9:$K$76,'HZ - 2015'!$O$9:$O$76,$B204)</f>
        <v>0</v>
      </c>
      <c r="Q204" s="803">
        <f>-SUMIFS('HZ - 2015'!$L$9:$L$76,'HZ - 2015'!$O$9:$O$76,$B204)</f>
        <v>0</v>
      </c>
      <c r="R204" s="27">
        <f t="shared" si="84"/>
        <v>0</v>
      </c>
      <c r="S204" s="28">
        <f t="shared" si="82"/>
        <v>0</v>
      </c>
    </row>
    <row r="205" spans="1:19" ht="15" x14ac:dyDescent="0.25">
      <c r="A205" s="23">
        <v>47</v>
      </c>
      <c r="B205" s="23">
        <v>2440</v>
      </c>
      <c r="C205" s="24" t="s">
        <v>63</v>
      </c>
      <c r="D205" s="802">
        <f>SUMIFS('HZ - 2015'!$E$9:$E$76,'HZ - 2015'!$O$9:$O$76,$B205)</f>
        <v>-26693639.039999999</v>
      </c>
      <c r="E205" s="25"/>
      <c r="F205" s="25"/>
      <c r="G205" s="25">
        <f t="shared" si="87"/>
        <v>-26693639.039999999</v>
      </c>
      <c r="H205" s="803">
        <f>SUMIFS('HZ - 2015'!$F$9:$F$76,'HZ - 2015'!$O$9:$O$76,$B205)</f>
        <v>-5107299.7600000007</v>
      </c>
      <c r="I205" s="803">
        <f>SUMIFS('HZ - 2015'!$G$9:$G$76,'HZ - 2015'!$O$9:$O$76,$B205)</f>
        <v>0</v>
      </c>
      <c r="J205" s="27">
        <f t="shared" si="86"/>
        <v>-31800938.800000001</v>
      </c>
      <c r="L205" s="802">
        <f>-SUMIFS('HZ - 2015'!$J$9:$J$76,'HZ - 2015'!$O$9:$O$76,$B205)-'HZ - 2015'!J79</f>
        <v>-1798320.9300000002</v>
      </c>
      <c r="M205" s="25"/>
      <c r="N205" s="25"/>
      <c r="O205" s="25">
        <f t="shared" ref="O205" si="89">SUM(L205:N205)</f>
        <v>-1798320.9300000002</v>
      </c>
      <c r="P205" s="803">
        <f>-SUMIFS('HZ - 2015'!$K$9:$K$76,'HZ - 2015'!$O$9:$O$76,$B205)</f>
        <v>777317.60999999987</v>
      </c>
      <c r="Q205" s="803">
        <f>-SUMIFS('HZ - 2015'!$L$9:$L$76,'HZ - 2015'!$O$9:$O$76,$B205)</f>
        <v>0</v>
      </c>
      <c r="R205" s="27">
        <f t="shared" si="84"/>
        <v>-1021003.3200000003</v>
      </c>
      <c r="S205" s="28">
        <f t="shared" si="82"/>
        <v>-32821942.120000001</v>
      </c>
    </row>
    <row r="206" spans="1:19" ht="15" x14ac:dyDescent="0.25">
      <c r="A206" s="23">
        <v>47</v>
      </c>
      <c r="B206" s="32" t="s">
        <v>64</v>
      </c>
      <c r="C206" s="24" t="s">
        <v>65</v>
      </c>
      <c r="D206" s="802">
        <f>SUMIFS('HZ - 2015'!$E$9:$E$76,'HZ - 2015'!$O$9:$O$76,$B206)</f>
        <v>0</v>
      </c>
      <c r="E206" s="33"/>
      <c r="F206" s="33"/>
      <c r="G206" s="25">
        <f t="shared" si="87"/>
        <v>0</v>
      </c>
      <c r="H206" s="803">
        <f>SUMIFS('HZ - 2015'!$F$9:$F$76,'HZ - 2015'!$O$9:$O$76,$B206)</f>
        <v>0</v>
      </c>
      <c r="I206" s="803">
        <f>SUMIFS('HZ - 2015'!$G$9:$G$76,'HZ - 2015'!$O$9:$O$76,$B206)</f>
        <v>0</v>
      </c>
      <c r="J206" s="27">
        <f t="shared" ref="J206" si="90">G206+H206+I206</f>
        <v>0</v>
      </c>
      <c r="L206" s="802">
        <f>-SUMIFS('HZ - 2015'!$J$9:$J$76,'HZ - 2015'!$O$9:$O$76,$B206)</f>
        <v>0</v>
      </c>
      <c r="M206" s="25"/>
      <c r="N206" s="25"/>
      <c r="O206" s="25">
        <f t="shared" ref="O206" si="91">SUM(L206:N206)</f>
        <v>0</v>
      </c>
      <c r="P206" s="803">
        <f>-SUMIFS('HZ - 2015'!$K$9:$K$76,'HZ - 2015'!$O$9:$O$76,$B206)</f>
        <v>0</v>
      </c>
      <c r="Q206" s="803">
        <f>-SUMIFS('HZ - 2015'!$L$9:$L$76,'HZ - 2015'!$O$9:$O$76,$B206)</f>
        <v>0</v>
      </c>
      <c r="R206" s="27">
        <f t="shared" ref="R206" si="92">O206+P206+Q206</f>
        <v>0</v>
      </c>
      <c r="S206" s="28">
        <f t="shared" si="82"/>
        <v>0</v>
      </c>
    </row>
    <row r="207" spans="1:19" ht="15" x14ac:dyDescent="0.25">
      <c r="A207" s="32"/>
      <c r="B207" s="32">
        <v>2005</v>
      </c>
      <c r="C207" s="33" t="s">
        <v>66</v>
      </c>
      <c r="D207" s="802">
        <f>SUMIFS('HZ - 2015'!$E$9:$E$76,'HZ - 2015'!$O$9:$O$76,$B207)</f>
        <v>820130</v>
      </c>
      <c r="E207" s="25"/>
      <c r="F207" s="25"/>
      <c r="G207" s="25">
        <f t="shared" si="87"/>
        <v>820130</v>
      </c>
      <c r="H207" s="803">
        <f>SUMIFS('HZ - 2015'!$F$9:$F$76,'HZ - 2015'!$O$9:$O$76,$B207)</f>
        <v>463233.37000000011</v>
      </c>
      <c r="I207" s="803">
        <f>SUMIFS('HZ - 2015'!$G$9:$G$76,'HZ - 2015'!$O$9:$O$76,$B207)</f>
        <v>0</v>
      </c>
      <c r="J207" s="27">
        <f t="shared" ref="J207:J212" si="93">D207+H207+I207</f>
        <v>1283363.3700000001</v>
      </c>
      <c r="L207" s="802">
        <f>-SUMIFS('HZ - 2015'!$J$9:$J$76,'HZ - 2015'!$O$9:$O$76,$B207)</f>
        <v>-477166.55999999994</v>
      </c>
      <c r="M207" s="25"/>
      <c r="N207" s="25"/>
      <c r="O207" s="25">
        <f t="shared" ref="O207:O212" si="94">SUM(L207:N207)</f>
        <v>-477166.55999999994</v>
      </c>
      <c r="P207" s="803">
        <f>-SUMIFS('HZ - 2015'!$K$9:$K$76,'HZ - 2015'!$O$9:$O$76,$B207)</f>
        <v>-342963.44000000006</v>
      </c>
      <c r="Q207" s="803">
        <f>-SUMIFS('HZ - 2015'!$L$9:$L$76,'HZ - 2015'!$O$9:$O$76,$B207)</f>
        <v>0</v>
      </c>
      <c r="R207" s="27">
        <f t="shared" ref="R207:R212" si="95">L207+P207+Q207</f>
        <v>-820130</v>
      </c>
      <c r="S207" s="28">
        <f t="shared" si="82"/>
        <v>463233.37000000011</v>
      </c>
    </row>
    <row r="208" spans="1:19" ht="15" x14ac:dyDescent="0.25">
      <c r="A208" s="32"/>
      <c r="B208" s="32">
        <v>2040</v>
      </c>
      <c r="C208" s="33" t="s">
        <v>67</v>
      </c>
      <c r="D208" s="802">
        <f>SUMIFS('HZ - 2015'!$E$9:$E$76,'HZ - 2015'!$O$9:$O$76,$B208)</f>
        <v>0</v>
      </c>
      <c r="E208" s="25"/>
      <c r="F208" s="25"/>
      <c r="G208" s="25">
        <f t="shared" si="87"/>
        <v>0</v>
      </c>
      <c r="H208" s="803">
        <f>SUMIFS('HZ - 2015'!$F$9:$F$76,'HZ - 2015'!$O$9:$O$76,$B208)</f>
        <v>0</v>
      </c>
      <c r="I208" s="803">
        <f>SUMIFS('HZ - 2015'!$G$9:$G$76,'HZ - 2015'!$O$9:$O$76,$B208)</f>
        <v>0</v>
      </c>
      <c r="J208" s="27">
        <f t="shared" si="93"/>
        <v>0</v>
      </c>
      <c r="L208" s="802">
        <f>-SUMIFS('HZ - 2015'!$J$9:$J$76,'HZ - 2015'!$O$9:$O$76,$B208)</f>
        <v>0</v>
      </c>
      <c r="M208" s="25"/>
      <c r="N208" s="25"/>
      <c r="O208" s="25">
        <f t="shared" si="94"/>
        <v>0</v>
      </c>
      <c r="P208" s="803">
        <f>-SUMIFS('HZ - 2015'!$K$9:$K$76,'HZ - 2015'!$O$9:$O$76,$B208)</f>
        <v>0</v>
      </c>
      <c r="Q208" s="803">
        <f>-SUMIFS('HZ - 2015'!$L$9:$L$76,'HZ - 2015'!$O$9:$O$76,$B208)</f>
        <v>0</v>
      </c>
      <c r="R208" s="27">
        <f t="shared" si="95"/>
        <v>0</v>
      </c>
      <c r="S208" s="28">
        <f t="shared" si="82"/>
        <v>0</v>
      </c>
    </row>
    <row r="209" spans="1:19" ht="15" x14ac:dyDescent="0.25">
      <c r="A209" s="32"/>
      <c r="B209" s="32">
        <v>2050</v>
      </c>
      <c r="C209" s="33" t="s">
        <v>68</v>
      </c>
      <c r="D209" s="802">
        <f>SUMIFS('HZ - 2015'!$E$9:$E$76,'HZ - 2015'!$O$9:$O$76,$B209)</f>
        <v>770643.29</v>
      </c>
      <c r="E209" s="25"/>
      <c r="F209" s="25"/>
      <c r="G209" s="25">
        <f t="shared" si="87"/>
        <v>770643.29</v>
      </c>
      <c r="H209" s="803">
        <f>SUMIFS('HZ - 2015'!$F$9:$F$76,'HZ - 2015'!$O$9:$O$76,$B209)</f>
        <v>54697.359999999986</v>
      </c>
      <c r="I209" s="803">
        <f>SUMIFS('HZ - 2015'!$G$9:$G$76,'HZ - 2015'!$O$9:$O$76,$B209)</f>
        <v>0</v>
      </c>
      <c r="J209" s="27">
        <f t="shared" si="93"/>
        <v>825340.65</v>
      </c>
      <c r="L209" s="802">
        <f>-SUMIFS('HZ - 2015'!$J$9:$J$76,'HZ - 2015'!$O$9:$O$76,$B209)</f>
        <v>0</v>
      </c>
      <c r="M209" s="25"/>
      <c r="N209" s="25"/>
      <c r="O209" s="25">
        <f t="shared" si="94"/>
        <v>0</v>
      </c>
      <c r="P209" s="803">
        <f>-SUMIFS('HZ - 2015'!$K$9:$K$76,'HZ - 2015'!$O$9:$O$76,$B209)</f>
        <v>0</v>
      </c>
      <c r="Q209" s="803">
        <f>-SUMIFS('HZ - 2015'!$L$9:$L$76,'HZ - 2015'!$O$9:$O$76,$B209)</f>
        <v>0</v>
      </c>
      <c r="R209" s="27">
        <f t="shared" si="95"/>
        <v>0</v>
      </c>
      <c r="S209" s="28">
        <f t="shared" si="82"/>
        <v>825340.65</v>
      </c>
    </row>
    <row r="210" spans="1:19" ht="15" x14ac:dyDescent="0.25">
      <c r="A210" s="32"/>
      <c r="B210" s="32">
        <v>2075</v>
      </c>
      <c r="C210" s="33" t="s">
        <v>69</v>
      </c>
      <c r="D210" s="802">
        <f>SUMIFS('HZ - 2015'!$E$9:$E$76,'HZ - 2015'!$O$9:$O$76,$B210)</f>
        <v>0</v>
      </c>
      <c r="E210" s="25"/>
      <c r="F210" s="25"/>
      <c r="G210" s="25">
        <f t="shared" si="87"/>
        <v>0</v>
      </c>
      <c r="H210" s="803">
        <f>SUMIFS('HZ - 2015'!$F$9:$F$76,'HZ - 2015'!$O$9:$O$76,$B210)</f>
        <v>0</v>
      </c>
      <c r="I210" s="803">
        <f>SUMIFS('HZ - 2015'!$G$9:$G$76,'HZ - 2015'!$O$9:$O$76,$B210)</f>
        <v>0</v>
      </c>
      <c r="J210" s="27">
        <f t="shared" si="93"/>
        <v>0</v>
      </c>
      <c r="L210" s="802">
        <f>-SUMIFS('HZ - 2015'!$J$9:$J$76,'HZ - 2015'!$O$9:$O$76,$B210)</f>
        <v>0</v>
      </c>
      <c r="M210" s="25"/>
      <c r="N210" s="25"/>
      <c r="O210" s="25">
        <f t="shared" si="94"/>
        <v>0</v>
      </c>
      <c r="P210" s="803">
        <f>-SUMIFS('HZ - 2015'!$K$9:$K$76,'HZ - 2015'!$O$9:$O$76,$B210)</f>
        <v>0</v>
      </c>
      <c r="Q210" s="803">
        <f>-SUMIFS('HZ - 2015'!$L$9:$L$76,'HZ - 2015'!$O$9:$O$76,$B210)</f>
        <v>0</v>
      </c>
      <c r="R210" s="27">
        <f t="shared" si="95"/>
        <v>0</v>
      </c>
      <c r="S210" s="28">
        <f t="shared" si="82"/>
        <v>0</v>
      </c>
    </row>
    <row r="211" spans="1:19" ht="15" x14ac:dyDescent="0.25">
      <c r="A211" s="32"/>
      <c r="B211" s="32">
        <v>2055</v>
      </c>
      <c r="C211" s="33" t="s">
        <v>70</v>
      </c>
      <c r="D211" s="802">
        <f>SUMIFS('HZ - 2015'!$E$9:$E$76,'HZ - 2015'!$O$9:$O$76,$B211)</f>
        <v>6152134.1300000008</v>
      </c>
      <c r="E211" s="25"/>
      <c r="F211" s="25"/>
      <c r="G211" s="25">
        <f t="shared" si="87"/>
        <v>6152134.1300000008</v>
      </c>
      <c r="H211" s="803">
        <f>SUMIFS('HZ - 2015'!$F$9:$F$76,'HZ - 2015'!$O$9:$O$76,$B211)</f>
        <v>-428835.60999999993</v>
      </c>
      <c r="I211" s="803">
        <f>SUMIFS('HZ - 2015'!$G$9:$G$76,'HZ - 2015'!$O$9:$O$76,$B211)</f>
        <v>0</v>
      </c>
      <c r="J211" s="27">
        <f t="shared" si="93"/>
        <v>5723298.5200000005</v>
      </c>
      <c r="L211" s="802">
        <f>-SUMIFS('HZ - 2015'!$J$9:$J$76,'HZ - 2015'!$O$9:$O$76,$B211)</f>
        <v>0</v>
      </c>
      <c r="M211" s="25"/>
      <c r="N211" s="25"/>
      <c r="O211" s="25">
        <f t="shared" si="94"/>
        <v>0</v>
      </c>
      <c r="P211" s="803">
        <f>-SUMIFS('HZ - 2015'!$K$9:$K$76,'HZ - 2015'!$O$9:$O$76,$B211)</f>
        <v>0</v>
      </c>
      <c r="Q211" s="803">
        <f>-SUMIFS('HZ - 2015'!$L$9:$L$76,'HZ - 2015'!$O$9:$O$76,$B211)</f>
        <v>0</v>
      </c>
      <c r="R211" s="27">
        <f t="shared" si="95"/>
        <v>0</v>
      </c>
      <c r="S211" s="28">
        <f t="shared" si="82"/>
        <v>5723298.5200000005</v>
      </c>
    </row>
    <row r="212" spans="1:19" ht="15" x14ac:dyDescent="0.25">
      <c r="A212" s="32"/>
      <c r="B212" s="32" t="s">
        <v>71</v>
      </c>
      <c r="C212" s="33" t="s">
        <v>72</v>
      </c>
      <c r="D212" s="802">
        <f>SUMIFS('HZ - 2015'!$E$9:$E$76,'HZ - 2015'!$O$9:$O$76,$B212)</f>
        <v>0</v>
      </c>
      <c r="E212" s="25"/>
      <c r="F212" s="25"/>
      <c r="G212" s="25">
        <f t="shared" si="87"/>
        <v>0</v>
      </c>
      <c r="H212" s="803">
        <f>SUMIFS('HZ - 2015'!$F$9:$F$76,'HZ - 2015'!$O$9:$O$76,$B212)</f>
        <v>0</v>
      </c>
      <c r="I212" s="803">
        <f>SUMIFS('HZ - 2015'!$G$9:$G$76,'HZ - 2015'!$O$9:$O$76,$B212)</f>
        <v>0</v>
      </c>
      <c r="J212" s="27">
        <f t="shared" si="93"/>
        <v>0</v>
      </c>
      <c r="L212" s="802">
        <f>-SUMIFS('HZ - 2015'!$J$9:$J$76,'HZ - 2015'!$O$9:$O$76,$B212)</f>
        <v>0</v>
      </c>
      <c r="M212" s="25"/>
      <c r="N212" s="25"/>
      <c r="O212" s="25">
        <f t="shared" si="94"/>
        <v>0</v>
      </c>
      <c r="P212" s="803">
        <f>-SUMIFS('HZ - 2015'!$K$9:$K$76,'HZ - 2015'!$O$9:$O$76,$B212)</f>
        <v>0</v>
      </c>
      <c r="Q212" s="803">
        <f>-SUMIFS('HZ - 2015'!$L$9:$L$76,'HZ - 2015'!$O$9:$O$76,$B212)</f>
        <v>0</v>
      </c>
      <c r="R212" s="27">
        <f t="shared" si="95"/>
        <v>0</v>
      </c>
      <c r="S212" s="28">
        <f t="shared" si="82"/>
        <v>0</v>
      </c>
    </row>
    <row r="213" spans="1:19" x14ac:dyDescent="0.2">
      <c r="A213" s="32"/>
      <c r="B213" s="32"/>
      <c r="C213" s="34" t="s">
        <v>73</v>
      </c>
      <c r="D213" s="35">
        <f t="shared" ref="D213:J213" si="96">SUM(D167:D212)</f>
        <v>470470744.81900001</v>
      </c>
      <c r="E213" s="35">
        <f t="shared" si="96"/>
        <v>0</v>
      </c>
      <c r="F213" s="35">
        <f t="shared" si="96"/>
        <v>0</v>
      </c>
      <c r="G213" s="35">
        <f t="shared" si="96"/>
        <v>470470744.81900001</v>
      </c>
      <c r="H213" s="35">
        <f t="shared" si="96"/>
        <v>46306428.329999983</v>
      </c>
      <c r="I213" s="35">
        <f>SUM(I167:I212)</f>
        <v>-2702935.6</v>
      </c>
      <c r="J213" s="35">
        <f t="shared" si="96"/>
        <v>514074237.54900008</v>
      </c>
      <c r="K213" s="36"/>
      <c r="L213" s="35">
        <f t="shared" ref="L213:S213" si="97">SUM(L167:L212)</f>
        <v>-64539852.159999996</v>
      </c>
      <c r="M213" s="35">
        <f t="shared" si="97"/>
        <v>0</v>
      </c>
      <c r="N213" s="35">
        <f t="shared" si="97"/>
        <v>0</v>
      </c>
      <c r="O213" s="35">
        <f t="shared" si="97"/>
        <v>-64539852.159999996</v>
      </c>
      <c r="P213" s="35">
        <f t="shared" si="97"/>
        <v>-23287222.5</v>
      </c>
      <c r="Q213" s="35">
        <f t="shared" si="97"/>
        <v>753103.76</v>
      </c>
      <c r="R213" s="35">
        <f t="shared" si="97"/>
        <v>-87073970.900000006</v>
      </c>
      <c r="S213" s="35">
        <f t="shared" si="97"/>
        <v>427000266.64899987</v>
      </c>
    </row>
    <row r="214" spans="1:19" ht="25.5" x14ac:dyDescent="0.25">
      <c r="A214" s="32"/>
      <c r="B214" s="32">
        <v>1531</v>
      </c>
      <c r="C214" s="24" t="s">
        <v>74</v>
      </c>
      <c r="D214" s="25">
        <f>-D167</f>
        <v>0</v>
      </c>
      <c r="E214" s="25">
        <f t="shared" ref="E214:F214" si="98">-E167</f>
        <v>0</v>
      </c>
      <c r="F214" s="25">
        <f t="shared" si="98"/>
        <v>0</v>
      </c>
      <c r="G214" s="25">
        <f t="shared" ref="G214:G221" si="99">SUM(D214:F214)</f>
        <v>0</v>
      </c>
      <c r="H214" s="26">
        <f t="shared" ref="H214:I214" si="100">-H167</f>
        <v>0</v>
      </c>
      <c r="I214" s="26">
        <f t="shared" si="100"/>
        <v>0</v>
      </c>
      <c r="J214" s="27">
        <f>G214+H214+I214</f>
        <v>0</v>
      </c>
      <c r="L214" s="25">
        <f t="shared" ref="L214:N214" si="101">-L167</f>
        <v>0</v>
      </c>
      <c r="M214" s="25">
        <f t="shared" si="101"/>
        <v>0</v>
      </c>
      <c r="N214" s="25">
        <f t="shared" si="101"/>
        <v>0</v>
      </c>
      <c r="O214" s="25">
        <f t="shared" ref="O214:O221" si="102">SUM(L214:N214)</f>
        <v>0</v>
      </c>
      <c r="P214" s="26">
        <f t="shared" ref="P214:Q214" si="103">-P167</f>
        <v>0</v>
      </c>
      <c r="Q214" s="26">
        <f t="shared" si="103"/>
        <v>0</v>
      </c>
      <c r="R214" s="27">
        <f>O214+P214+Q214</f>
        <v>0</v>
      </c>
      <c r="S214" s="28">
        <f t="shared" ref="S214:S221" si="104">J214+R214</f>
        <v>0</v>
      </c>
    </row>
    <row r="215" spans="1:19" ht="25.5" x14ac:dyDescent="0.25">
      <c r="A215" s="32"/>
      <c r="B215" s="32">
        <v>2075</v>
      </c>
      <c r="C215" s="37" t="s">
        <v>75</v>
      </c>
      <c r="D215" s="25">
        <f>-D210</f>
        <v>0</v>
      </c>
      <c r="E215" s="33">
        <f t="shared" ref="E215:F215" si="105">-E210</f>
        <v>0</v>
      </c>
      <c r="F215" s="33">
        <f t="shared" si="105"/>
        <v>0</v>
      </c>
      <c r="G215" s="25">
        <f t="shared" si="99"/>
        <v>0</v>
      </c>
      <c r="H215" s="26">
        <f t="shared" ref="H215:I215" si="106">-H210</f>
        <v>0</v>
      </c>
      <c r="I215" s="26">
        <f t="shared" si="106"/>
        <v>0</v>
      </c>
      <c r="J215" s="27">
        <f t="shared" ref="J215:J221" si="107">G215+H215+I215</f>
        <v>0</v>
      </c>
      <c r="L215" s="25">
        <f t="shared" ref="L215:N215" si="108">-L210</f>
        <v>0</v>
      </c>
      <c r="M215" s="25">
        <f t="shared" si="108"/>
        <v>0</v>
      </c>
      <c r="N215" s="25">
        <f t="shared" si="108"/>
        <v>0</v>
      </c>
      <c r="O215" s="25">
        <f t="shared" si="102"/>
        <v>0</v>
      </c>
      <c r="P215" s="26">
        <f t="shared" ref="P215:Q215" si="109">-P210</f>
        <v>0</v>
      </c>
      <c r="Q215" s="26">
        <f t="shared" si="109"/>
        <v>0</v>
      </c>
      <c r="R215" s="27">
        <f t="shared" ref="R215:R221" si="110">O215+P215+Q215</f>
        <v>0</v>
      </c>
      <c r="S215" s="28">
        <f t="shared" si="104"/>
        <v>0</v>
      </c>
    </row>
    <row r="216" spans="1:19" ht="25.5" x14ac:dyDescent="0.25">
      <c r="A216" s="32"/>
      <c r="B216" s="32">
        <v>1865</v>
      </c>
      <c r="C216" s="37" t="s">
        <v>76</v>
      </c>
      <c r="D216" s="25">
        <f>-D184</f>
        <v>0</v>
      </c>
      <c r="E216" s="33">
        <f t="shared" ref="E216:F216" si="111">-E184</f>
        <v>0</v>
      </c>
      <c r="F216" s="33">
        <f t="shared" si="111"/>
        <v>0</v>
      </c>
      <c r="G216" s="25">
        <f t="shared" si="99"/>
        <v>0</v>
      </c>
      <c r="H216" s="26">
        <f t="shared" ref="H216:I216" si="112">-H184</f>
        <v>0</v>
      </c>
      <c r="I216" s="26">
        <f t="shared" si="112"/>
        <v>0</v>
      </c>
      <c r="J216" s="27">
        <f t="shared" si="107"/>
        <v>0</v>
      </c>
      <c r="L216" s="25">
        <f t="shared" ref="L216:N216" si="113">-L184</f>
        <v>0</v>
      </c>
      <c r="M216" s="25">
        <f t="shared" si="113"/>
        <v>0</v>
      </c>
      <c r="N216" s="25">
        <f t="shared" si="113"/>
        <v>0</v>
      </c>
      <c r="O216" s="25">
        <f t="shared" si="102"/>
        <v>0</v>
      </c>
      <c r="P216" s="26">
        <f t="shared" ref="P216:Q216" si="114">-P184</f>
        <v>0</v>
      </c>
      <c r="Q216" s="26">
        <f t="shared" si="114"/>
        <v>0</v>
      </c>
      <c r="R216" s="27">
        <f t="shared" si="110"/>
        <v>0</v>
      </c>
      <c r="S216" s="28">
        <f t="shared" si="104"/>
        <v>0</v>
      </c>
    </row>
    <row r="217" spans="1:19" ht="15" x14ac:dyDescent="0.25">
      <c r="A217" s="32"/>
      <c r="B217" s="32">
        <v>1875</v>
      </c>
      <c r="C217" s="37" t="s">
        <v>77</v>
      </c>
      <c r="D217" s="25">
        <f>-D199</f>
        <v>0</v>
      </c>
      <c r="E217" s="33">
        <f t="shared" ref="E217:F217" si="115">-E199</f>
        <v>0</v>
      </c>
      <c r="F217" s="33">
        <f t="shared" si="115"/>
        <v>0</v>
      </c>
      <c r="G217" s="25">
        <f t="shared" si="99"/>
        <v>0</v>
      </c>
      <c r="H217" s="26">
        <f t="shared" ref="H217:I217" si="116">-H199</f>
        <v>0</v>
      </c>
      <c r="I217" s="26">
        <f t="shared" si="116"/>
        <v>0</v>
      </c>
      <c r="J217" s="27">
        <f t="shared" si="107"/>
        <v>0</v>
      </c>
      <c r="L217" s="25">
        <f t="shared" ref="L217:N217" si="117">-L199</f>
        <v>0</v>
      </c>
      <c r="M217" s="25">
        <f t="shared" si="117"/>
        <v>0</v>
      </c>
      <c r="N217" s="25">
        <f t="shared" si="117"/>
        <v>0</v>
      </c>
      <c r="O217" s="25">
        <f t="shared" si="102"/>
        <v>0</v>
      </c>
      <c r="P217" s="26">
        <f t="shared" ref="P217:Q217" si="118">-P199</f>
        <v>0</v>
      </c>
      <c r="Q217" s="26">
        <f t="shared" si="118"/>
        <v>0</v>
      </c>
      <c r="R217" s="27">
        <f t="shared" si="110"/>
        <v>0</v>
      </c>
      <c r="S217" s="28">
        <f t="shared" si="104"/>
        <v>0</v>
      </c>
    </row>
    <row r="218" spans="1:19" ht="25.5" x14ac:dyDescent="0.25">
      <c r="A218" s="32"/>
      <c r="B218" s="32" t="s">
        <v>61</v>
      </c>
      <c r="C218" s="37" t="s">
        <v>62</v>
      </c>
      <c r="D218" s="25">
        <f>-D204</f>
        <v>0</v>
      </c>
      <c r="E218" s="33">
        <f t="shared" ref="E218:F218" si="119">-E204</f>
        <v>0</v>
      </c>
      <c r="F218" s="33">
        <f t="shared" si="119"/>
        <v>0</v>
      </c>
      <c r="G218" s="25">
        <f t="shared" si="99"/>
        <v>0</v>
      </c>
      <c r="H218" s="26">
        <f t="shared" ref="H218:I218" si="120">-H204</f>
        <v>0</v>
      </c>
      <c r="I218" s="26">
        <f t="shared" si="120"/>
        <v>0</v>
      </c>
      <c r="J218" s="27">
        <f t="shared" si="107"/>
        <v>0</v>
      </c>
      <c r="L218" s="25">
        <f t="shared" ref="L218:N218" si="121">-L204</f>
        <v>0</v>
      </c>
      <c r="M218" s="25">
        <f t="shared" si="121"/>
        <v>0</v>
      </c>
      <c r="N218" s="25">
        <f t="shared" si="121"/>
        <v>0</v>
      </c>
      <c r="O218" s="25">
        <f t="shared" si="102"/>
        <v>0</v>
      </c>
      <c r="P218" s="26">
        <f t="shared" ref="P218:Q218" si="122">-P204</f>
        <v>0</v>
      </c>
      <c r="Q218" s="26">
        <f t="shared" si="122"/>
        <v>0</v>
      </c>
      <c r="R218" s="27">
        <f t="shared" si="110"/>
        <v>0</v>
      </c>
      <c r="S218" s="28">
        <f t="shared" si="104"/>
        <v>0</v>
      </c>
    </row>
    <row r="219" spans="1:19" ht="25.5" x14ac:dyDescent="0.25">
      <c r="A219" s="32"/>
      <c r="B219" s="32" t="s">
        <v>64</v>
      </c>
      <c r="C219" s="37" t="s">
        <v>78</v>
      </c>
      <c r="D219" s="25">
        <f>-D206</f>
        <v>0</v>
      </c>
      <c r="E219" s="33">
        <f t="shared" ref="E219:F219" si="123">-E206</f>
        <v>0</v>
      </c>
      <c r="F219" s="33">
        <f t="shared" si="123"/>
        <v>0</v>
      </c>
      <c r="G219" s="25">
        <f t="shared" si="99"/>
        <v>0</v>
      </c>
      <c r="H219" s="26">
        <f t="shared" ref="H219:I219" si="124">-H206</f>
        <v>0</v>
      </c>
      <c r="I219" s="26">
        <f t="shared" si="124"/>
        <v>0</v>
      </c>
      <c r="J219" s="27">
        <f t="shared" si="107"/>
        <v>0</v>
      </c>
      <c r="L219" s="25">
        <f t="shared" ref="L219:N219" si="125">-L206</f>
        <v>0</v>
      </c>
      <c r="M219" s="25">
        <f t="shared" si="125"/>
        <v>0</v>
      </c>
      <c r="N219" s="25">
        <f t="shared" si="125"/>
        <v>0</v>
      </c>
      <c r="O219" s="25">
        <f t="shared" si="102"/>
        <v>0</v>
      </c>
      <c r="P219" s="26">
        <f t="shared" ref="P219:Q219" si="126">-P206</f>
        <v>0</v>
      </c>
      <c r="Q219" s="26">
        <f t="shared" si="126"/>
        <v>0</v>
      </c>
      <c r="R219" s="27">
        <f t="shared" si="110"/>
        <v>0</v>
      </c>
      <c r="S219" s="28">
        <f t="shared" si="104"/>
        <v>0</v>
      </c>
    </row>
    <row r="220" spans="1:19" ht="15" x14ac:dyDescent="0.25">
      <c r="A220" s="32"/>
      <c r="B220" s="32">
        <v>2055</v>
      </c>
      <c r="C220" s="33" t="s">
        <v>70</v>
      </c>
      <c r="D220" s="25">
        <f>-D211</f>
        <v>-6152134.1300000008</v>
      </c>
      <c r="E220" s="33">
        <f t="shared" ref="E220:F221" si="127">-E211</f>
        <v>0</v>
      </c>
      <c r="F220" s="33">
        <f t="shared" si="127"/>
        <v>0</v>
      </c>
      <c r="G220" s="25">
        <f t="shared" si="99"/>
        <v>-6152134.1300000008</v>
      </c>
      <c r="H220" s="26">
        <f t="shared" ref="H220:I221" si="128">-H211</f>
        <v>428835.60999999993</v>
      </c>
      <c r="I220" s="26">
        <f t="shared" si="128"/>
        <v>0</v>
      </c>
      <c r="J220" s="27">
        <f t="shared" si="107"/>
        <v>-5723298.5200000005</v>
      </c>
      <c r="L220" s="25">
        <f t="shared" ref="L220:N221" si="129">-L211</f>
        <v>0</v>
      </c>
      <c r="M220" s="25">
        <f t="shared" si="129"/>
        <v>0</v>
      </c>
      <c r="N220" s="25">
        <f t="shared" si="129"/>
        <v>0</v>
      </c>
      <c r="O220" s="25">
        <f t="shared" si="102"/>
        <v>0</v>
      </c>
      <c r="P220" s="26">
        <f t="shared" ref="P220:Q221" si="130">-P211</f>
        <v>0</v>
      </c>
      <c r="Q220" s="26">
        <f t="shared" si="130"/>
        <v>0</v>
      </c>
      <c r="R220" s="27">
        <f t="shared" si="110"/>
        <v>0</v>
      </c>
      <c r="S220" s="28">
        <f t="shared" si="104"/>
        <v>-5723298.5200000005</v>
      </c>
    </row>
    <row r="221" spans="1:19" ht="15" x14ac:dyDescent="0.25">
      <c r="A221" s="32"/>
      <c r="B221" s="32" t="s">
        <v>71</v>
      </c>
      <c r="C221" s="33" t="s">
        <v>72</v>
      </c>
      <c r="D221" s="25">
        <f>-D212</f>
        <v>0</v>
      </c>
      <c r="E221" s="33">
        <f t="shared" si="127"/>
        <v>0</v>
      </c>
      <c r="F221" s="33">
        <f t="shared" si="127"/>
        <v>0</v>
      </c>
      <c r="G221" s="25">
        <f t="shared" si="99"/>
        <v>0</v>
      </c>
      <c r="H221" s="26">
        <f t="shared" si="128"/>
        <v>0</v>
      </c>
      <c r="I221" s="26">
        <f t="shared" si="128"/>
        <v>0</v>
      </c>
      <c r="J221" s="27">
        <f t="shared" si="107"/>
        <v>0</v>
      </c>
      <c r="L221" s="25">
        <f t="shared" si="129"/>
        <v>0</v>
      </c>
      <c r="M221" s="25">
        <f t="shared" si="129"/>
        <v>0</v>
      </c>
      <c r="N221" s="25">
        <f t="shared" si="129"/>
        <v>0</v>
      </c>
      <c r="O221" s="25">
        <f t="shared" si="102"/>
        <v>0</v>
      </c>
      <c r="P221" s="26">
        <f t="shared" si="130"/>
        <v>0</v>
      </c>
      <c r="Q221" s="26">
        <f t="shared" si="130"/>
        <v>0</v>
      </c>
      <c r="R221" s="27">
        <f t="shared" si="110"/>
        <v>0</v>
      </c>
      <c r="S221" s="28">
        <f t="shared" si="104"/>
        <v>0</v>
      </c>
    </row>
    <row r="222" spans="1:19" x14ac:dyDescent="0.2">
      <c r="A222" s="32"/>
      <c r="B222" s="32"/>
      <c r="C222" s="34" t="s">
        <v>79</v>
      </c>
      <c r="D222" s="35">
        <f>SUM(D213:D221)</f>
        <v>464318610.68900001</v>
      </c>
      <c r="E222" s="35">
        <f t="shared" ref="E222:J222" si="131">SUM(E213:E221)</f>
        <v>0</v>
      </c>
      <c r="F222" s="35">
        <f t="shared" si="131"/>
        <v>0</v>
      </c>
      <c r="G222" s="35">
        <f t="shared" si="131"/>
        <v>464318610.68900001</v>
      </c>
      <c r="H222" s="35">
        <f t="shared" si="131"/>
        <v>46735263.939999983</v>
      </c>
      <c r="I222" s="35">
        <f t="shared" si="131"/>
        <v>-2702935.6</v>
      </c>
      <c r="J222" s="35">
        <f t="shared" si="131"/>
        <v>508350939.0290001</v>
      </c>
      <c r="K222" s="36"/>
      <c r="L222" s="35">
        <f t="shared" ref="L222:S222" si="132">SUM(L213:L221)</f>
        <v>-64539852.159999996</v>
      </c>
      <c r="M222" s="35">
        <f t="shared" si="132"/>
        <v>0</v>
      </c>
      <c r="N222" s="35">
        <f t="shared" si="132"/>
        <v>0</v>
      </c>
      <c r="O222" s="35">
        <f t="shared" si="132"/>
        <v>-64539852.159999996</v>
      </c>
      <c r="P222" s="35">
        <f t="shared" si="132"/>
        <v>-23287222.5</v>
      </c>
      <c r="Q222" s="35">
        <f t="shared" si="132"/>
        <v>753103.76</v>
      </c>
      <c r="R222" s="35">
        <f t="shared" si="132"/>
        <v>-87073970.900000006</v>
      </c>
      <c r="S222" s="35">
        <f t="shared" si="132"/>
        <v>421276968.12899989</v>
      </c>
    </row>
    <row r="223" spans="1:19" ht="15" x14ac:dyDescent="0.25">
      <c r="A223" s="32"/>
      <c r="B223" s="32"/>
      <c r="C223" s="1220" t="s">
        <v>80</v>
      </c>
      <c r="D223" s="1221"/>
      <c r="E223" s="1221"/>
      <c r="F223" s="1221"/>
      <c r="G223" s="1221"/>
      <c r="H223" s="1221"/>
      <c r="I223" s="1221"/>
      <c r="J223" s="1221"/>
      <c r="K223" s="1221"/>
      <c r="L223" s="1222"/>
      <c r="M223" s="38"/>
      <c r="N223" s="38"/>
      <c r="O223" s="38"/>
      <c r="P223" s="39"/>
      <c r="R223" s="40"/>
      <c r="S223" s="29"/>
    </row>
    <row r="224" spans="1:19" ht="15" x14ac:dyDescent="0.25">
      <c r="A224" s="32"/>
      <c r="B224" s="32"/>
      <c r="C224" s="1220" t="s">
        <v>81</v>
      </c>
      <c r="D224" s="1221"/>
      <c r="E224" s="1221"/>
      <c r="F224" s="1221"/>
      <c r="G224" s="1221"/>
      <c r="H224" s="1221"/>
      <c r="I224" s="1221"/>
      <c r="J224" s="1221"/>
      <c r="K224" s="1221"/>
      <c r="L224" s="1222"/>
      <c r="M224" s="38"/>
      <c r="N224" s="38"/>
      <c r="O224" s="38"/>
      <c r="P224" s="35">
        <f>+P222</f>
        <v>-23287222.5</v>
      </c>
      <c r="R224" s="40"/>
      <c r="S224" s="29"/>
    </row>
    <row r="225" spans="1:19" x14ac:dyDescent="0.2">
      <c r="D225" s="41">
        <v>0</v>
      </c>
      <c r="E225" s="41"/>
      <c r="F225" s="41"/>
      <c r="G225" s="41"/>
      <c r="H225" s="41">
        <v>0</v>
      </c>
      <c r="I225" s="41">
        <v>0</v>
      </c>
      <c r="J225" s="41">
        <v>0</v>
      </c>
      <c r="K225" s="41"/>
      <c r="L225" s="41">
        <v>0</v>
      </c>
      <c r="M225" s="41"/>
      <c r="N225" s="41"/>
      <c r="O225" s="41">
        <v>0</v>
      </c>
      <c r="P225" s="41">
        <v>0</v>
      </c>
      <c r="Q225" s="41">
        <v>0</v>
      </c>
      <c r="R225" s="41">
        <v>0</v>
      </c>
      <c r="S225" s="41">
        <v>0</v>
      </c>
    </row>
    <row r="226" spans="1:19" x14ac:dyDescent="0.2">
      <c r="L226" s="2" t="s">
        <v>82</v>
      </c>
    </row>
    <row r="227" spans="1:19" ht="15" x14ac:dyDescent="0.25">
      <c r="A227" s="32">
        <v>10</v>
      </c>
      <c r="B227" s="32"/>
      <c r="C227" s="12" t="s">
        <v>83</v>
      </c>
      <c r="D227" s="13"/>
      <c r="E227" s="13"/>
      <c r="F227" s="13"/>
      <c r="G227" s="13"/>
      <c r="H227" s="13"/>
      <c r="I227" s="13"/>
      <c r="J227" s="13"/>
      <c r="K227" s="13"/>
      <c r="L227" s="13" t="s">
        <v>83</v>
      </c>
      <c r="M227" s="13"/>
      <c r="N227" s="13"/>
      <c r="O227" s="13"/>
      <c r="P227" s="13"/>
      <c r="Q227" s="42">
        <f>P191</f>
        <v>-974847.89999999967</v>
      </c>
    </row>
    <row r="228" spans="1:19" ht="15" x14ac:dyDescent="0.25">
      <c r="A228" s="32">
        <v>8</v>
      </c>
      <c r="B228" s="32"/>
      <c r="C228" s="12" t="s">
        <v>49</v>
      </c>
      <c r="D228" s="13"/>
      <c r="E228" s="13"/>
      <c r="F228" s="13"/>
      <c r="G228" s="13"/>
      <c r="H228" s="13"/>
      <c r="I228" s="13"/>
      <c r="J228" s="13"/>
      <c r="K228" s="13"/>
      <c r="L228" s="13" t="s">
        <v>49</v>
      </c>
      <c r="M228" s="13"/>
      <c r="N228" s="13"/>
      <c r="O228" s="13"/>
      <c r="P228" s="13"/>
      <c r="Q228" s="42">
        <f>P193+P192</f>
        <v>-476432.10000000009</v>
      </c>
    </row>
    <row r="229" spans="1:19" ht="15" x14ac:dyDescent="0.25">
      <c r="A229" s="32">
        <v>47</v>
      </c>
      <c r="B229" s="32"/>
      <c r="C229" s="12" t="s">
        <v>84</v>
      </c>
      <c r="D229" s="13"/>
      <c r="E229" s="13"/>
      <c r="F229" s="13"/>
      <c r="G229" s="13"/>
      <c r="H229" s="13"/>
      <c r="I229" s="13"/>
      <c r="J229" s="13"/>
      <c r="K229" s="13"/>
      <c r="L229" s="13" t="s">
        <v>84</v>
      </c>
      <c r="M229" s="13"/>
      <c r="N229" s="13"/>
      <c r="O229" s="13"/>
      <c r="P229" s="13"/>
      <c r="Q229" s="42"/>
    </row>
    <row r="230" spans="1:19" x14ac:dyDescent="0.2">
      <c r="L230" s="1223" t="s">
        <v>85</v>
      </c>
      <c r="M230" s="1224"/>
      <c r="N230" s="1224"/>
      <c r="O230" s="1224"/>
      <c r="P230" s="1224"/>
      <c r="Q230" s="43">
        <f>P224-Q227-Q228-Q229</f>
        <v>-21835942.5</v>
      </c>
    </row>
    <row r="236" spans="1:19" ht="13.5" thickBot="1" x14ac:dyDescent="0.25">
      <c r="H236" s="8" t="s">
        <v>9</v>
      </c>
      <c r="I236" s="9" t="s">
        <v>10</v>
      </c>
    </row>
    <row r="237" spans="1:19" ht="15.75" thickBot="1" x14ac:dyDescent="0.3">
      <c r="H237" s="8" t="s">
        <v>11</v>
      </c>
      <c r="I237" s="10">
        <v>2016</v>
      </c>
      <c r="J237" s="11"/>
    </row>
    <row r="239" spans="1:19" x14ac:dyDescent="0.2">
      <c r="D239" s="1225" t="s">
        <v>12</v>
      </c>
      <c r="E239" s="1226"/>
      <c r="F239" s="1226"/>
      <c r="G239" s="1226"/>
      <c r="H239" s="1226"/>
      <c r="I239" s="1226"/>
      <c r="J239" s="1226"/>
      <c r="L239" s="12"/>
      <c r="M239" s="13"/>
      <c r="N239" s="13"/>
      <c r="O239" s="13"/>
      <c r="P239" s="14" t="s">
        <v>13</v>
      </c>
      <c r="Q239" s="14"/>
      <c r="R239" s="15"/>
    </row>
    <row r="240" spans="1:19" ht="30" customHeight="1" x14ac:dyDescent="0.2">
      <c r="A240" s="16" t="s">
        <v>14</v>
      </c>
      <c r="B240" s="16" t="s">
        <v>15</v>
      </c>
      <c r="C240" s="17" t="s">
        <v>16</v>
      </c>
      <c r="D240" s="18" t="s">
        <v>17</v>
      </c>
      <c r="E240" s="44" t="s">
        <v>90</v>
      </c>
      <c r="F240" s="44" t="s">
        <v>90</v>
      </c>
      <c r="G240" s="18" t="s">
        <v>18</v>
      </c>
      <c r="H240" s="19" t="s">
        <v>19</v>
      </c>
      <c r="I240" s="19" t="s">
        <v>20</v>
      </c>
      <c r="J240" s="16" t="s">
        <v>21</v>
      </c>
      <c r="K240" s="20"/>
      <c r="L240" s="18" t="s">
        <v>17</v>
      </c>
      <c r="M240" s="44" t="s">
        <v>90</v>
      </c>
      <c r="N240" s="44" t="s">
        <v>90</v>
      </c>
      <c r="O240" s="18" t="s">
        <v>18</v>
      </c>
      <c r="P240" s="21" t="s">
        <v>22</v>
      </c>
      <c r="Q240" s="21" t="s">
        <v>20</v>
      </c>
      <c r="R240" s="22" t="s">
        <v>21</v>
      </c>
      <c r="S240" s="16" t="s">
        <v>23</v>
      </c>
    </row>
    <row r="241" spans="1:19" ht="25.5" customHeight="1" x14ac:dyDescent="0.25">
      <c r="A241" s="16"/>
      <c r="B241" s="23">
        <v>1531</v>
      </c>
      <c r="C241" s="24" t="s">
        <v>24</v>
      </c>
      <c r="D241" s="25">
        <f t="shared" ref="D241:D286" si="133">J167</f>
        <v>0</v>
      </c>
      <c r="E241" s="25"/>
      <c r="F241" s="25"/>
      <c r="G241" s="25">
        <f>SUM(D241:F241)</f>
        <v>0</v>
      </c>
      <c r="H241" s="803">
        <f>SUMIFS('HZ - 2016'!$F$9:$F$78,'HZ - 2016'!$O$9:$O$78,$B241)</f>
        <v>0</v>
      </c>
      <c r="I241" s="803">
        <f>SUMIFS('HZ - 2016'!$G$9:$G$78,'HZ - 2016'!$O$9:$O$78,$B241)</f>
        <v>0</v>
      </c>
      <c r="J241" s="27">
        <f>SUM(G241:I241)</f>
        <v>0</v>
      </c>
      <c r="K241" s="20"/>
      <c r="L241" s="25">
        <f t="shared" ref="L241:L286" si="134">R167</f>
        <v>0</v>
      </c>
      <c r="M241" s="25"/>
      <c r="N241" s="25"/>
      <c r="O241" s="25">
        <f>SUM(L241:N241)</f>
        <v>0</v>
      </c>
      <c r="P241" s="803">
        <f>-SUMIFS('HZ - 2016'!$K$9:$K$78,'HZ - 2016'!$O$9:$O$78,$B241)</f>
        <v>0</v>
      </c>
      <c r="Q241" s="803">
        <f>-SUMIFS('HZ - 2016'!$L$9:$L$78,'HZ - 2016'!$O$9:$O$78,$B241)</f>
        <v>0</v>
      </c>
      <c r="R241" s="27">
        <f>SUM(O241:Q241)</f>
        <v>0</v>
      </c>
      <c r="S241" s="28">
        <f t="shared" ref="S241:S286" si="135">J241+R241</f>
        <v>0</v>
      </c>
    </row>
    <row r="242" spans="1:19" ht="25.5" customHeight="1" x14ac:dyDescent="0.25">
      <c r="A242" s="16"/>
      <c r="B242" s="23">
        <v>1609</v>
      </c>
      <c r="C242" s="24" t="s">
        <v>25</v>
      </c>
      <c r="D242" s="25">
        <f t="shared" si="133"/>
        <v>27093063.940000001</v>
      </c>
      <c r="E242" s="25"/>
      <c r="F242" s="25"/>
      <c r="G242" s="25">
        <f>SUM(D242:F242)</f>
        <v>27093063.940000001</v>
      </c>
      <c r="H242" s="803">
        <f>SUMIFS('HZ - 2016'!$F$9:$F$78,'HZ - 2016'!$O$9:$O$78,$B242)</f>
        <v>-504000</v>
      </c>
      <c r="I242" s="803">
        <f>SUMIFS('HZ - 2016'!$G$9:$G$78,'HZ - 2016'!$O$9:$O$78,$B242)</f>
        <v>0</v>
      </c>
      <c r="J242" s="27">
        <f t="shared" ref="J242:J286" si="136">SUM(G242:I242)</f>
        <v>26589063.940000001</v>
      </c>
      <c r="K242" s="20"/>
      <c r="L242" s="25">
        <f t="shared" si="134"/>
        <v>-4130962.8499999996</v>
      </c>
      <c r="M242" s="25">
        <f>-M244</f>
        <v>-3336.84</v>
      </c>
      <c r="N242" s="25"/>
      <c r="O242" s="25">
        <f t="shared" ref="O242:O277" si="137">SUM(L242:N242)</f>
        <v>-4134299.6899999995</v>
      </c>
      <c r="P242" s="803">
        <f>-SUMIFS('HZ - 2016'!$K$9:$K$78,'HZ - 2016'!$O$9:$O$78,$B242)</f>
        <v>-1345770.81</v>
      </c>
      <c r="Q242" s="803">
        <f>-SUMIFS('HZ - 2016'!$L$9:$L$78,'HZ - 2016'!$O$9:$O$78,$B242)</f>
        <v>0</v>
      </c>
      <c r="R242" s="27">
        <f t="shared" ref="R242:R286" si="138">SUM(O242:Q242)</f>
        <v>-5480070.5</v>
      </c>
      <c r="S242" s="28">
        <f t="shared" si="135"/>
        <v>21108993.440000001</v>
      </c>
    </row>
    <row r="243" spans="1:19" ht="25.5" x14ac:dyDescent="0.25">
      <c r="A243" s="23">
        <v>12</v>
      </c>
      <c r="B243" s="23">
        <v>1611</v>
      </c>
      <c r="C243" s="24" t="s">
        <v>26</v>
      </c>
      <c r="D243" s="25">
        <f t="shared" si="133"/>
        <v>15650859.59</v>
      </c>
      <c r="E243" s="25"/>
      <c r="F243" s="25"/>
      <c r="G243" s="25">
        <f t="shared" ref="G243:G257" si="139">SUM(D243:F243)</f>
        <v>15650859.59</v>
      </c>
      <c r="H243" s="803">
        <f>SUMIFS('HZ - 2016'!$F$9:$F$78,'HZ - 2016'!$O$9:$O$78,$B243)</f>
        <v>469959.47</v>
      </c>
      <c r="I243" s="803">
        <f>SUMIFS('HZ - 2016'!$G$9:$G$78,'HZ - 2016'!$O$9:$O$78,$B243)</f>
        <v>0</v>
      </c>
      <c r="J243" s="27">
        <f t="shared" si="136"/>
        <v>16120819.060000001</v>
      </c>
      <c r="K243" s="30"/>
      <c r="L243" s="25">
        <f t="shared" si="134"/>
        <v>-9166118.9600000009</v>
      </c>
      <c r="M243" s="25"/>
      <c r="N243" s="25"/>
      <c r="O243" s="25">
        <f t="shared" si="137"/>
        <v>-9166118.9600000009</v>
      </c>
      <c r="P243" s="803">
        <f>-SUMIFS('HZ - 2016'!$K$9:$K$78,'HZ - 2016'!$O$9:$O$78,$B243)</f>
        <v>-2337068.6</v>
      </c>
      <c r="Q243" s="803">
        <f>-SUMIFS('HZ - 2016'!$L$9:$L$78,'HZ - 2016'!$O$9:$O$78,$B243)</f>
        <v>0</v>
      </c>
      <c r="R243" s="27">
        <f t="shared" si="138"/>
        <v>-11503187.560000001</v>
      </c>
      <c r="S243" s="28">
        <f t="shared" si="135"/>
        <v>4617631.5</v>
      </c>
    </row>
    <row r="244" spans="1:19" ht="25.5" x14ac:dyDescent="0.25">
      <c r="A244" s="23" t="s">
        <v>27</v>
      </c>
      <c r="B244" s="23">
        <v>1612</v>
      </c>
      <c r="C244" s="24" t="s">
        <v>28</v>
      </c>
      <c r="D244" s="25">
        <f t="shared" si="133"/>
        <v>0</v>
      </c>
      <c r="E244" s="25"/>
      <c r="F244" s="25"/>
      <c r="G244" s="25">
        <f t="shared" si="139"/>
        <v>0</v>
      </c>
      <c r="H244" s="803">
        <f>SUMIFS('HZ - 2016'!$F$9:$F$78,'HZ - 2016'!$O$9:$O$78,$B244)</f>
        <v>0</v>
      </c>
      <c r="I244" s="803">
        <f>SUMIFS('HZ - 2016'!$G$9:$G$78,'HZ - 2016'!$O$9:$O$78,$B244)</f>
        <v>0</v>
      </c>
      <c r="J244" s="27">
        <f t="shared" si="136"/>
        <v>0</v>
      </c>
      <c r="K244" s="30"/>
      <c r="L244" s="25">
        <f t="shared" si="134"/>
        <v>0</v>
      </c>
      <c r="M244" s="25">
        <v>3336.84</v>
      </c>
      <c r="N244" s="25"/>
      <c r="O244" s="25">
        <f t="shared" si="137"/>
        <v>3336.84</v>
      </c>
      <c r="P244" s="803">
        <f>-SUMIFS('HZ - 2016'!$K$9:$K$78,'HZ - 2016'!$O$9:$O$78,$B244)</f>
        <v>0</v>
      </c>
      <c r="Q244" s="803">
        <f>-SUMIFS('HZ - 2016'!$L$9:$L$78,'HZ - 2016'!$O$9:$O$78,$B244)</f>
        <v>0</v>
      </c>
      <c r="R244" s="27">
        <f t="shared" si="138"/>
        <v>3336.84</v>
      </c>
      <c r="S244" s="28">
        <f t="shared" si="135"/>
        <v>3336.84</v>
      </c>
    </row>
    <row r="245" spans="1:19" ht="15" x14ac:dyDescent="0.25">
      <c r="A245" s="23" t="s">
        <v>29</v>
      </c>
      <c r="B245" s="23">
        <v>1805</v>
      </c>
      <c r="C245" s="24" t="s">
        <v>30</v>
      </c>
      <c r="D245" s="25">
        <f t="shared" si="133"/>
        <v>1482370.8599999999</v>
      </c>
      <c r="E245" s="25"/>
      <c r="F245" s="25"/>
      <c r="G245" s="25">
        <f t="shared" si="139"/>
        <v>1482370.8599999999</v>
      </c>
      <c r="H245" s="803">
        <f>SUMIFS('HZ - 2016'!$F$9:$F$78,'HZ - 2016'!$O$9:$O$78,$B245)</f>
        <v>0</v>
      </c>
      <c r="I245" s="803">
        <f>SUMIFS('HZ - 2016'!$G$9:$G$78,'HZ - 2016'!$O$9:$O$78,$B245)</f>
        <v>0</v>
      </c>
      <c r="J245" s="27">
        <f t="shared" si="136"/>
        <v>1482370.8599999999</v>
      </c>
      <c r="K245" s="30"/>
      <c r="L245" s="25">
        <f t="shared" si="134"/>
        <v>0</v>
      </c>
      <c r="M245" s="25"/>
      <c r="N245" s="25"/>
      <c r="O245" s="25">
        <f t="shared" si="137"/>
        <v>0</v>
      </c>
      <c r="P245" s="803">
        <f>-SUMIFS('HZ - 2016'!$K$9:$K$78,'HZ - 2016'!$O$9:$O$78,$B245)</f>
        <v>0</v>
      </c>
      <c r="Q245" s="803">
        <f>-SUMIFS('HZ - 2016'!$L$9:$L$78,'HZ - 2016'!$O$9:$O$78,$B245)</f>
        <v>0</v>
      </c>
      <c r="R245" s="27">
        <f t="shared" si="138"/>
        <v>0</v>
      </c>
      <c r="S245" s="28">
        <f t="shared" si="135"/>
        <v>1482370.8599999999</v>
      </c>
    </row>
    <row r="246" spans="1:19" ht="15" x14ac:dyDescent="0.25">
      <c r="A246" s="23">
        <v>47</v>
      </c>
      <c r="B246" s="23">
        <v>1808</v>
      </c>
      <c r="C246" s="24" t="s">
        <v>31</v>
      </c>
      <c r="D246" s="25">
        <f t="shared" si="133"/>
        <v>850332.8600000001</v>
      </c>
      <c r="E246" s="25"/>
      <c r="F246" s="25"/>
      <c r="G246" s="25">
        <f t="shared" si="139"/>
        <v>850332.8600000001</v>
      </c>
      <c r="H246" s="803">
        <f>SUMIFS('HZ - 2016'!$F$9:$F$78,'HZ - 2016'!$O$9:$O$78,$B246)</f>
        <v>0</v>
      </c>
      <c r="I246" s="803">
        <f>SUMIFS('HZ - 2016'!$G$9:$G$78,'HZ - 2016'!$O$9:$O$78,$B246)</f>
        <v>0</v>
      </c>
      <c r="J246" s="27">
        <f t="shared" si="136"/>
        <v>850332.8600000001</v>
      </c>
      <c r="K246" s="30"/>
      <c r="L246" s="25">
        <f t="shared" si="134"/>
        <v>-333558.04000000004</v>
      </c>
      <c r="M246" s="25"/>
      <c r="N246" s="25"/>
      <c r="O246" s="25">
        <f t="shared" si="137"/>
        <v>-333558.04000000004</v>
      </c>
      <c r="P246" s="803">
        <f>-SUMIFS('HZ - 2016'!$K$9:$K$78,'HZ - 2016'!$O$9:$O$78,$B246)</f>
        <v>-54822.33</v>
      </c>
      <c r="Q246" s="803">
        <f>-SUMIFS('HZ - 2016'!$L$9:$L$78,'HZ - 2016'!$O$9:$O$78,$B246)</f>
        <v>0</v>
      </c>
      <c r="R246" s="27">
        <f t="shared" si="138"/>
        <v>-388380.37000000005</v>
      </c>
      <c r="S246" s="28">
        <f t="shared" si="135"/>
        <v>461952.49000000005</v>
      </c>
    </row>
    <row r="247" spans="1:19" ht="15" x14ac:dyDescent="0.25">
      <c r="A247" s="23">
        <v>13</v>
      </c>
      <c r="B247" s="23">
        <v>1810</v>
      </c>
      <c r="C247" s="24" t="s">
        <v>32</v>
      </c>
      <c r="D247" s="25">
        <f t="shared" si="133"/>
        <v>0.01</v>
      </c>
      <c r="E247" s="25"/>
      <c r="F247" s="25"/>
      <c r="G247" s="25">
        <f t="shared" si="139"/>
        <v>0.01</v>
      </c>
      <c r="H247" s="803">
        <f>SUMIFS('HZ - 2016'!$F$9:$F$78,'HZ - 2016'!$O$9:$O$78,$B247)</f>
        <v>0</v>
      </c>
      <c r="I247" s="803">
        <f>SUMIFS('HZ - 2016'!$G$9:$G$78,'HZ - 2016'!$O$9:$O$78,$B247)</f>
        <v>0</v>
      </c>
      <c r="J247" s="27">
        <f t="shared" si="136"/>
        <v>0.01</v>
      </c>
      <c r="K247" s="30"/>
      <c r="L247" s="25">
        <f t="shared" si="134"/>
        <v>-0.01</v>
      </c>
      <c r="M247" s="25"/>
      <c r="N247" s="25"/>
      <c r="O247" s="25">
        <f t="shared" si="137"/>
        <v>-0.01</v>
      </c>
      <c r="P247" s="803">
        <f>-SUMIFS('HZ - 2016'!$K$9:$K$78,'HZ - 2016'!$O$9:$O$78,$B247)</f>
        <v>0</v>
      </c>
      <c r="Q247" s="803">
        <f>-SUMIFS('HZ - 2016'!$L$9:$L$78,'HZ - 2016'!$O$9:$O$78,$B247)</f>
        <v>0</v>
      </c>
      <c r="R247" s="27">
        <f t="shared" si="138"/>
        <v>-0.01</v>
      </c>
      <c r="S247" s="28">
        <f t="shared" si="135"/>
        <v>0</v>
      </c>
    </row>
    <row r="248" spans="1:19" ht="15" x14ac:dyDescent="0.25">
      <c r="A248" s="23">
        <v>47</v>
      </c>
      <c r="B248" s="23">
        <v>1815</v>
      </c>
      <c r="C248" s="24" t="s">
        <v>33</v>
      </c>
      <c r="D248" s="25">
        <f t="shared" si="133"/>
        <v>0</v>
      </c>
      <c r="E248" s="25"/>
      <c r="F248" s="25"/>
      <c r="G248" s="25">
        <f t="shared" si="139"/>
        <v>0</v>
      </c>
      <c r="H248" s="803">
        <f>SUMIFS('HZ - 2016'!$F$9:$F$78,'HZ - 2016'!$O$9:$O$78,$B248)</f>
        <v>0</v>
      </c>
      <c r="I248" s="803">
        <f>SUMIFS('HZ - 2016'!$G$9:$G$78,'HZ - 2016'!$O$9:$O$78,$B248)</f>
        <v>0</v>
      </c>
      <c r="J248" s="27">
        <f t="shared" si="136"/>
        <v>0</v>
      </c>
      <c r="K248" s="30"/>
      <c r="L248" s="25">
        <f t="shared" si="134"/>
        <v>0</v>
      </c>
      <c r="M248" s="25"/>
      <c r="N248" s="25"/>
      <c r="O248" s="25">
        <f t="shared" si="137"/>
        <v>0</v>
      </c>
      <c r="P248" s="803">
        <f>-SUMIFS('HZ - 2016'!$K$9:$K$78,'HZ - 2016'!$O$9:$O$78,$B248)</f>
        <v>0</v>
      </c>
      <c r="Q248" s="803">
        <f>-SUMIFS('HZ - 2016'!$L$9:$L$78,'HZ - 2016'!$O$9:$O$78,$B248)</f>
        <v>0</v>
      </c>
      <c r="R248" s="27">
        <f t="shared" si="138"/>
        <v>0</v>
      </c>
      <c r="S248" s="28">
        <f t="shared" si="135"/>
        <v>0</v>
      </c>
    </row>
    <row r="249" spans="1:19" ht="15" x14ac:dyDescent="0.25">
      <c r="A249" s="23">
        <v>47</v>
      </c>
      <c r="B249" s="23">
        <v>1820</v>
      </c>
      <c r="C249" s="24" t="s">
        <v>34</v>
      </c>
      <c r="D249" s="25">
        <f t="shared" si="133"/>
        <v>12651539.889999999</v>
      </c>
      <c r="E249" s="25"/>
      <c r="F249" s="25"/>
      <c r="G249" s="25">
        <f t="shared" si="139"/>
        <v>12651539.889999999</v>
      </c>
      <c r="H249" s="803">
        <f>SUMIFS('HZ - 2016'!$F$9:$F$78,'HZ - 2016'!$O$9:$O$78,$B249)</f>
        <v>426946.92999999993</v>
      </c>
      <c r="I249" s="803">
        <f>SUMIFS('HZ - 2016'!$G$9:$G$78,'HZ - 2016'!$O$9:$O$78,$B249)</f>
        <v>0</v>
      </c>
      <c r="J249" s="27">
        <f t="shared" si="136"/>
        <v>13078486.819999998</v>
      </c>
      <c r="K249" s="30"/>
      <c r="L249" s="25">
        <f t="shared" si="134"/>
        <v>-1083700.25</v>
      </c>
      <c r="M249" s="25"/>
      <c r="N249" s="25"/>
      <c r="O249" s="25">
        <f t="shared" si="137"/>
        <v>-1083700.25</v>
      </c>
      <c r="P249" s="803">
        <f>-SUMIFS('HZ - 2016'!$K$9:$K$78,'HZ - 2016'!$O$9:$O$78,$B249)</f>
        <v>-329483.51</v>
      </c>
      <c r="Q249" s="803">
        <f>-SUMIFS('HZ - 2016'!$L$9:$L$78,'HZ - 2016'!$O$9:$O$78,$B249)</f>
        <v>0</v>
      </c>
      <c r="R249" s="27">
        <f t="shared" si="138"/>
        <v>-1413183.76</v>
      </c>
      <c r="S249" s="28">
        <f t="shared" si="135"/>
        <v>11665303.059999999</v>
      </c>
    </row>
    <row r="250" spans="1:19" ht="15" x14ac:dyDescent="0.25">
      <c r="A250" s="23">
        <v>47</v>
      </c>
      <c r="B250" s="23">
        <v>1825</v>
      </c>
      <c r="C250" s="24" t="s">
        <v>35</v>
      </c>
      <c r="D250" s="25">
        <f t="shared" si="133"/>
        <v>0</v>
      </c>
      <c r="E250" s="25"/>
      <c r="F250" s="25"/>
      <c r="G250" s="25">
        <f t="shared" si="139"/>
        <v>0</v>
      </c>
      <c r="H250" s="803">
        <f>SUMIFS('HZ - 2016'!$F$9:$F$78,'HZ - 2016'!$O$9:$O$78,$B250)</f>
        <v>0</v>
      </c>
      <c r="I250" s="803">
        <f>SUMIFS('HZ - 2016'!$G$9:$G$78,'HZ - 2016'!$O$9:$O$78,$B250)</f>
        <v>0</v>
      </c>
      <c r="J250" s="27">
        <f t="shared" si="136"/>
        <v>0</v>
      </c>
      <c r="K250" s="30"/>
      <c r="L250" s="25">
        <f t="shared" si="134"/>
        <v>0</v>
      </c>
      <c r="M250" s="25"/>
      <c r="N250" s="25"/>
      <c r="O250" s="25">
        <f t="shared" si="137"/>
        <v>0</v>
      </c>
      <c r="P250" s="803">
        <f>-SUMIFS('HZ - 2016'!$K$9:$K$78,'HZ - 2016'!$O$9:$O$78,$B250)</f>
        <v>0</v>
      </c>
      <c r="Q250" s="803">
        <f>-SUMIFS('HZ - 2016'!$L$9:$L$78,'HZ - 2016'!$O$9:$O$78,$B250)</f>
        <v>0</v>
      </c>
      <c r="R250" s="27">
        <f t="shared" si="138"/>
        <v>0</v>
      </c>
      <c r="S250" s="28">
        <f t="shared" si="135"/>
        <v>0</v>
      </c>
    </row>
    <row r="251" spans="1:19" ht="15" x14ac:dyDescent="0.25">
      <c r="A251" s="23">
        <v>47</v>
      </c>
      <c r="B251" s="23">
        <v>1830</v>
      </c>
      <c r="C251" s="24" t="s">
        <v>36</v>
      </c>
      <c r="D251" s="25">
        <f t="shared" si="133"/>
        <v>81562713.820000008</v>
      </c>
      <c r="E251" s="25"/>
      <c r="F251" s="25"/>
      <c r="G251" s="25">
        <f t="shared" si="139"/>
        <v>81562713.820000008</v>
      </c>
      <c r="H251" s="803">
        <f>SUMIFS('HZ - 2016'!$F$9:$F$78,'HZ - 2016'!$O$9:$O$78,$B251)</f>
        <v>9816456.5</v>
      </c>
      <c r="I251" s="803">
        <f>SUMIFS('HZ - 2016'!$G$9:$G$78,'HZ - 2016'!$O$9:$O$78,$B251)</f>
        <v>-518552.26</v>
      </c>
      <c r="J251" s="27">
        <f t="shared" si="136"/>
        <v>90860618.060000002</v>
      </c>
      <c r="K251" s="30"/>
      <c r="L251" s="25">
        <f t="shared" si="134"/>
        <v>-8601898.1099999994</v>
      </c>
      <c r="M251" s="25"/>
      <c r="N251" s="25"/>
      <c r="O251" s="25">
        <f t="shared" si="137"/>
        <v>-8601898.1099999994</v>
      </c>
      <c r="P251" s="803">
        <f>-SUMIFS('HZ - 2016'!$K$9:$K$78,'HZ - 2016'!$O$9:$O$78,$B251)</f>
        <v>-2200472.13</v>
      </c>
      <c r="Q251" s="803">
        <f>-SUMIFS('HZ - 2016'!$L$9:$L$78,'HZ - 2016'!$O$9:$O$78,$B251)</f>
        <v>80465.53</v>
      </c>
      <c r="R251" s="27">
        <f t="shared" si="138"/>
        <v>-10721904.709999999</v>
      </c>
      <c r="S251" s="28">
        <f t="shared" si="135"/>
        <v>80138713.350000009</v>
      </c>
    </row>
    <row r="252" spans="1:19" ht="15" x14ac:dyDescent="0.25">
      <c r="A252" s="23">
        <v>47</v>
      </c>
      <c r="B252" s="23">
        <v>1835</v>
      </c>
      <c r="C252" s="24" t="s">
        <v>37</v>
      </c>
      <c r="D252" s="25">
        <f t="shared" si="133"/>
        <v>61466868.789999984</v>
      </c>
      <c r="E252" s="25"/>
      <c r="F252" s="25"/>
      <c r="G252" s="25">
        <f t="shared" si="139"/>
        <v>61466868.789999984</v>
      </c>
      <c r="H252" s="803">
        <f>SUMIFS('HZ - 2016'!$F$9:$F$78,'HZ - 2016'!$O$9:$O$78,$B252)</f>
        <v>6443028.5099999998</v>
      </c>
      <c r="I252" s="803">
        <f>SUMIFS('HZ - 2016'!$G$9:$G$78,'HZ - 2016'!$O$9:$O$78,$B252)</f>
        <v>-1285783.1000000001</v>
      </c>
      <c r="J252" s="27">
        <f t="shared" si="136"/>
        <v>66624114.199999981</v>
      </c>
      <c r="K252" s="30"/>
      <c r="L252" s="25">
        <f t="shared" si="134"/>
        <v>4151942.3400000008</v>
      </c>
      <c r="M252" s="25"/>
      <c r="N252" s="25"/>
      <c r="O252" s="25">
        <f t="shared" si="137"/>
        <v>4151942.3400000008</v>
      </c>
      <c r="P252" s="803">
        <f>-SUMIFS('HZ - 2016'!$K$9:$K$78,'HZ - 2016'!$O$9:$O$78,$B252)</f>
        <v>-1565857.38</v>
      </c>
      <c r="Q252" s="803">
        <f>-SUMIFS('HZ - 2016'!$L$9:$L$78,'HZ - 2016'!$O$9:$O$78,$B252)</f>
        <v>173604.58</v>
      </c>
      <c r="R252" s="27">
        <f t="shared" si="138"/>
        <v>2759689.540000001</v>
      </c>
      <c r="S252" s="28">
        <f t="shared" si="135"/>
        <v>69383803.73999998</v>
      </c>
    </row>
    <row r="253" spans="1:19" ht="15" x14ac:dyDescent="0.25">
      <c r="A253" s="23">
        <v>47</v>
      </c>
      <c r="B253" s="23">
        <v>1840</v>
      </c>
      <c r="C253" s="24" t="s">
        <v>38</v>
      </c>
      <c r="D253" s="25">
        <f t="shared" si="133"/>
        <v>75538753.449999988</v>
      </c>
      <c r="E253" s="25">
        <v>3503591.1200000048</v>
      </c>
      <c r="F253" s="25"/>
      <c r="G253" s="25">
        <f t="shared" si="139"/>
        <v>79042344.569999993</v>
      </c>
      <c r="H253" s="803">
        <f>SUMIFS('HZ - 2016'!$F$9:$F$78,'HZ - 2016'!$O$9:$O$78,$B253)</f>
        <v>6014564.8899999997</v>
      </c>
      <c r="I253" s="803">
        <f>SUMIFS('HZ - 2016'!$G$9:$G$78,'HZ - 2016'!$O$9:$O$78,$B253)</f>
        <v>-31301.829999999998</v>
      </c>
      <c r="J253" s="27">
        <f t="shared" si="136"/>
        <v>85025607.629999995</v>
      </c>
      <c r="K253" s="30"/>
      <c r="L253" s="25">
        <f t="shared" si="134"/>
        <v>-10411203.159999996</v>
      </c>
      <c r="M253" s="25">
        <v>-2594849.08</v>
      </c>
      <c r="N253" s="25"/>
      <c r="O253" s="25">
        <f t="shared" si="137"/>
        <v>-13006052.239999996</v>
      </c>
      <c r="P253" s="803">
        <f>-SUMIFS('HZ - 2016'!$K$9:$K$78,'HZ - 2016'!$O$9:$O$78,$B253)</f>
        <v>-2483259.7599999998</v>
      </c>
      <c r="Q253" s="803">
        <f>-SUMIFS('HZ - 2016'!$L$9:$L$78,'HZ - 2016'!$O$9:$O$78,$B253)</f>
        <v>5079.59</v>
      </c>
      <c r="R253" s="27">
        <f t="shared" si="138"/>
        <v>-15484232.409999996</v>
      </c>
      <c r="S253" s="28">
        <f t="shared" si="135"/>
        <v>69541375.219999999</v>
      </c>
    </row>
    <row r="254" spans="1:19" ht="15" x14ac:dyDescent="0.25">
      <c r="A254" s="23">
        <v>47</v>
      </c>
      <c r="B254" s="23">
        <v>1845</v>
      </c>
      <c r="C254" s="24" t="s">
        <v>39</v>
      </c>
      <c r="D254" s="25">
        <f t="shared" si="133"/>
        <v>96255649.13000001</v>
      </c>
      <c r="E254" s="25">
        <v>20134639.529999956</v>
      </c>
      <c r="F254" s="25"/>
      <c r="G254" s="25">
        <f t="shared" si="139"/>
        <v>116390288.65999997</v>
      </c>
      <c r="H254" s="803">
        <f>SUMIFS('HZ - 2016'!$F$9:$F$78,'HZ - 2016'!$O$9:$O$78,$B254)</f>
        <v>13935388.220000001</v>
      </c>
      <c r="I254" s="803">
        <f>SUMIFS('HZ - 2016'!$G$9:$G$78,'HZ - 2016'!$O$9:$O$78,$B254)</f>
        <v>-643395.62999999989</v>
      </c>
      <c r="J254" s="27">
        <f t="shared" si="136"/>
        <v>129682281.24999997</v>
      </c>
      <c r="K254" s="30"/>
      <c r="L254" s="25">
        <f t="shared" si="134"/>
        <v>-12523163.91</v>
      </c>
      <c r="M254" s="25">
        <v>-467107.39000000432</v>
      </c>
      <c r="N254" s="25"/>
      <c r="O254" s="25">
        <f t="shared" si="137"/>
        <v>-12990271.300000004</v>
      </c>
      <c r="P254" s="803">
        <f>-SUMIFS('HZ - 2016'!$K$9:$K$78,'HZ - 2016'!$O$9:$O$78,$B254)</f>
        <v>-2860255.78</v>
      </c>
      <c r="Q254" s="803">
        <f>-SUMIFS('HZ - 2016'!$L$9:$L$78,'HZ - 2016'!$O$9:$O$78,$B254)</f>
        <v>126634.94</v>
      </c>
      <c r="R254" s="27">
        <f t="shared" si="138"/>
        <v>-15723892.140000004</v>
      </c>
      <c r="S254" s="28">
        <f t="shared" si="135"/>
        <v>113958389.10999997</v>
      </c>
    </row>
    <row r="255" spans="1:19" ht="15" x14ac:dyDescent="0.25">
      <c r="A255" s="23">
        <v>47</v>
      </c>
      <c r="B255" s="23">
        <v>1850</v>
      </c>
      <c r="C255" s="24" t="s">
        <v>40</v>
      </c>
      <c r="D255" s="25">
        <f t="shared" si="133"/>
        <v>75190094.560000017</v>
      </c>
      <c r="E255" s="25"/>
      <c r="F255" s="25"/>
      <c r="G255" s="25">
        <f t="shared" si="139"/>
        <v>75190094.560000017</v>
      </c>
      <c r="H255" s="803">
        <f>SUMIFS('HZ - 2016'!$F$9:$F$78,'HZ - 2016'!$O$9:$O$78,$B255)</f>
        <v>7465615.4400000004</v>
      </c>
      <c r="I255" s="803">
        <f>SUMIFS('HZ - 2016'!$G$9:$G$78,'HZ - 2016'!$O$9:$O$78,$B255)</f>
        <v>-995390.73</v>
      </c>
      <c r="J255" s="27">
        <f t="shared" si="136"/>
        <v>81660319.270000011</v>
      </c>
      <c r="K255" s="30"/>
      <c r="L255" s="25">
        <f t="shared" si="134"/>
        <v>-11446303.379999999</v>
      </c>
      <c r="M255" s="25"/>
      <c r="N255" s="25"/>
      <c r="O255" s="25">
        <f t="shared" si="137"/>
        <v>-11446303.379999999</v>
      </c>
      <c r="P255" s="803">
        <f>-SUMIFS('HZ - 2016'!$K$9:$K$78,'HZ - 2016'!$O$9:$O$78,$B255)</f>
        <v>-2725277.33</v>
      </c>
      <c r="Q255" s="803">
        <f>-SUMIFS('HZ - 2016'!$L$9:$L$78,'HZ - 2016'!$O$9:$O$78,$B255)</f>
        <v>168499.61</v>
      </c>
      <c r="R255" s="27">
        <f t="shared" si="138"/>
        <v>-14003081.1</v>
      </c>
      <c r="S255" s="28">
        <f t="shared" si="135"/>
        <v>67657238.170000017</v>
      </c>
    </row>
    <row r="256" spans="1:19" ht="15" x14ac:dyDescent="0.25">
      <c r="A256" s="23">
        <v>47</v>
      </c>
      <c r="B256" s="23">
        <v>1855</v>
      </c>
      <c r="C256" s="24" t="s">
        <v>41</v>
      </c>
      <c r="D256" s="25">
        <f t="shared" si="133"/>
        <v>20627714.610000003</v>
      </c>
      <c r="E256" s="25">
        <v>-23638230.650000002</v>
      </c>
      <c r="F256" s="25"/>
      <c r="G256" s="25">
        <f t="shared" si="139"/>
        <v>-3010516.0399999991</v>
      </c>
      <c r="H256" s="803">
        <f>SUMIFS('HZ - 2016'!$F$9:$F$78,'HZ - 2016'!$O$9:$O$78,$B256)</f>
        <v>1399045</v>
      </c>
      <c r="I256" s="803">
        <f>SUMIFS('HZ - 2016'!$G$9:$G$78,'HZ - 2016'!$O$9:$O$78,$B256)</f>
        <v>0</v>
      </c>
      <c r="J256" s="27">
        <f t="shared" si="136"/>
        <v>-1611471.0399999991</v>
      </c>
      <c r="K256" s="30"/>
      <c r="L256" s="25">
        <f t="shared" si="134"/>
        <v>-2089689.2199999997</v>
      </c>
      <c r="M256" s="25">
        <v>3061956.4699999997</v>
      </c>
      <c r="N256" s="25"/>
      <c r="O256" s="25">
        <f t="shared" si="137"/>
        <v>972267.25</v>
      </c>
      <c r="P256" s="803">
        <f>-SUMIFS('HZ - 2016'!$K$9:$K$78,'HZ - 2016'!$O$9:$O$78,$B256)</f>
        <v>-470479.5</v>
      </c>
      <c r="Q256" s="803">
        <f>-SUMIFS('HZ - 2016'!$L$9:$L$78,'HZ - 2016'!$O$9:$O$78,$B256)</f>
        <v>0</v>
      </c>
      <c r="R256" s="27">
        <f t="shared" si="138"/>
        <v>501787.75</v>
      </c>
      <c r="S256" s="28">
        <f t="shared" si="135"/>
        <v>-1109683.2899999991</v>
      </c>
    </row>
    <row r="257" spans="1:19" ht="15" x14ac:dyDescent="0.25">
      <c r="A257" s="23">
        <v>47</v>
      </c>
      <c r="B257" s="23">
        <v>1860</v>
      </c>
      <c r="C257" s="24" t="s">
        <v>42</v>
      </c>
      <c r="D257" s="25">
        <f t="shared" si="133"/>
        <v>44317374</v>
      </c>
      <c r="E257" s="25"/>
      <c r="F257" s="25"/>
      <c r="G257" s="25">
        <f t="shared" si="139"/>
        <v>44317374</v>
      </c>
      <c r="H257" s="803">
        <f>SUMIFS('HZ - 2016'!$F$9:$F$78,'HZ - 2016'!$O$9:$O$78,$B257)</f>
        <v>2080926.45</v>
      </c>
      <c r="I257" s="803">
        <f>SUMIFS('HZ - 2016'!$G$9:$G$78,'HZ - 2016'!$O$9:$O$78,$B257)</f>
        <v>-399558.53999999992</v>
      </c>
      <c r="J257" s="27">
        <f t="shared" si="136"/>
        <v>45998741.910000004</v>
      </c>
      <c r="K257" s="30"/>
      <c r="L257" s="25">
        <f t="shared" si="134"/>
        <v>-14597505.960000003</v>
      </c>
      <c r="M257" s="25"/>
      <c r="N257" s="25"/>
      <c r="O257" s="25">
        <f t="shared" si="137"/>
        <v>-14597505.960000003</v>
      </c>
      <c r="P257" s="803">
        <f>-SUMIFS('HZ - 2016'!$K$9:$K$78,'HZ - 2016'!$O$9:$O$78,$B257)</f>
        <v>-5281791.0999999996</v>
      </c>
      <c r="Q257" s="803">
        <f>-SUMIFS('HZ - 2016'!$L$9:$L$78,'HZ - 2016'!$O$9:$O$78,$B257)</f>
        <v>189444.31</v>
      </c>
      <c r="R257" s="27">
        <f t="shared" si="138"/>
        <v>-19689852.750000004</v>
      </c>
      <c r="S257" s="28">
        <f t="shared" si="135"/>
        <v>26308889.16</v>
      </c>
    </row>
    <row r="258" spans="1:19" ht="15" x14ac:dyDescent="0.25">
      <c r="A258" s="46">
        <v>47</v>
      </c>
      <c r="B258" s="46">
        <v>1865</v>
      </c>
      <c r="C258" s="47" t="s">
        <v>43</v>
      </c>
      <c r="D258" s="25">
        <f t="shared" si="133"/>
        <v>0</v>
      </c>
      <c r="F258" s="25"/>
      <c r="G258" s="25"/>
      <c r="H258" s="803">
        <f>SUMIFS('HZ - 2016'!$F$9:$F$78,'HZ - 2016'!$O$9:$O$78,$B258)</f>
        <v>0</v>
      </c>
      <c r="I258" s="803">
        <f>SUMIFS('HZ - 2016'!$G$9:$G$78,'HZ - 2016'!$O$9:$O$78,$B258)</f>
        <v>0</v>
      </c>
      <c r="J258" s="27">
        <f t="shared" si="136"/>
        <v>0</v>
      </c>
      <c r="K258" s="30"/>
      <c r="L258" s="25">
        <f t="shared" si="134"/>
        <v>0</v>
      </c>
      <c r="M258" s="45"/>
      <c r="N258" s="45"/>
      <c r="O258" s="45">
        <f t="shared" si="137"/>
        <v>0</v>
      </c>
      <c r="P258" s="803">
        <f>-SUMIFS('HZ - 2016'!$K$9:$K$78,'HZ - 2016'!$O$9:$O$78,$B258)</f>
        <v>0</v>
      </c>
      <c r="Q258" s="803">
        <f>-SUMIFS('HZ - 2016'!$L$9:$L$78,'HZ - 2016'!$O$9:$O$78,$B258)</f>
        <v>0</v>
      </c>
      <c r="R258" s="27">
        <f t="shared" si="138"/>
        <v>0</v>
      </c>
      <c r="S258" s="28">
        <f t="shared" si="135"/>
        <v>0</v>
      </c>
    </row>
    <row r="259" spans="1:19" ht="15" x14ac:dyDescent="0.25">
      <c r="A259" s="23">
        <v>47</v>
      </c>
      <c r="B259" s="23">
        <v>1875</v>
      </c>
      <c r="C259" s="24" t="s">
        <v>44</v>
      </c>
      <c r="D259" s="25">
        <f t="shared" si="133"/>
        <v>0</v>
      </c>
      <c r="E259" s="25"/>
      <c r="F259" s="25"/>
      <c r="G259" s="25">
        <f t="shared" ref="G259:G286" si="140">SUM(D259:F259)</f>
        <v>0</v>
      </c>
      <c r="H259" s="803">
        <f>SUMIFS('HZ - 2016'!$F$9:$F$78,'HZ - 2016'!$O$9:$O$78,$B259)</f>
        <v>0</v>
      </c>
      <c r="I259" s="803">
        <f>SUMIFS('HZ - 2016'!$G$9:$G$78,'HZ - 2016'!$O$9:$O$78,$B259)</f>
        <v>0</v>
      </c>
      <c r="J259" s="27">
        <f t="shared" si="136"/>
        <v>0</v>
      </c>
      <c r="K259" s="30"/>
      <c r="L259" s="25">
        <f t="shared" si="134"/>
        <v>0</v>
      </c>
      <c r="M259" s="25"/>
      <c r="N259" s="25"/>
      <c r="O259" s="25">
        <f t="shared" si="137"/>
        <v>0</v>
      </c>
      <c r="P259" s="803">
        <f>-SUMIFS('HZ - 2016'!$K$9:$K$78,'HZ - 2016'!$O$9:$O$78,$B259)</f>
        <v>0</v>
      </c>
      <c r="Q259" s="803">
        <f>-SUMIFS('HZ - 2016'!$L$9:$L$78,'HZ - 2016'!$O$9:$O$78,$B259)</f>
        <v>0</v>
      </c>
      <c r="R259" s="27">
        <f t="shared" si="138"/>
        <v>0</v>
      </c>
      <c r="S259" s="28">
        <f t="shared" si="135"/>
        <v>0</v>
      </c>
    </row>
    <row r="260" spans="1:19" ht="15" x14ac:dyDescent="0.25">
      <c r="A260" s="23" t="s">
        <v>29</v>
      </c>
      <c r="B260" s="23">
        <v>1905</v>
      </c>
      <c r="C260" s="24" t="s">
        <v>30</v>
      </c>
      <c r="D260" s="25">
        <f t="shared" si="133"/>
        <v>0</v>
      </c>
      <c r="E260" s="25"/>
      <c r="F260" s="25"/>
      <c r="G260" s="25">
        <f t="shared" si="140"/>
        <v>0</v>
      </c>
      <c r="H260" s="803">
        <f>SUMIFS('HZ - 2016'!$F$9:$F$78,'HZ - 2016'!$O$9:$O$78,$B260)</f>
        <v>0</v>
      </c>
      <c r="I260" s="803">
        <f>SUMIFS('HZ - 2016'!$G$9:$G$78,'HZ - 2016'!$O$9:$O$78,$B260)</f>
        <v>0</v>
      </c>
      <c r="J260" s="27">
        <f t="shared" si="136"/>
        <v>0</v>
      </c>
      <c r="K260" s="30"/>
      <c r="L260" s="25">
        <f t="shared" si="134"/>
        <v>0</v>
      </c>
      <c r="M260" s="25"/>
      <c r="N260" s="25"/>
      <c r="O260" s="25">
        <f t="shared" si="137"/>
        <v>0</v>
      </c>
      <c r="P260" s="803">
        <f>-SUMIFS('HZ - 2016'!$K$9:$K$78,'HZ - 2016'!$O$9:$O$78,$B260)</f>
        <v>0</v>
      </c>
      <c r="Q260" s="803">
        <f>-SUMIFS('HZ - 2016'!$L$9:$L$78,'HZ - 2016'!$O$9:$O$78,$B260)</f>
        <v>0</v>
      </c>
      <c r="R260" s="27">
        <f t="shared" si="138"/>
        <v>0</v>
      </c>
      <c r="S260" s="28">
        <f t="shared" si="135"/>
        <v>0</v>
      </c>
    </row>
    <row r="261" spans="1:19" ht="15" x14ac:dyDescent="0.25">
      <c r="A261" s="23">
        <v>47</v>
      </c>
      <c r="B261" s="23">
        <v>1908</v>
      </c>
      <c r="C261" s="24" t="s">
        <v>45</v>
      </c>
      <c r="D261" s="25">
        <f t="shared" si="133"/>
        <v>28692804.440000001</v>
      </c>
      <c r="E261" s="25"/>
      <c r="F261" s="25"/>
      <c r="G261" s="25">
        <f t="shared" si="140"/>
        <v>28692804.440000001</v>
      </c>
      <c r="H261" s="803">
        <f>SUMIFS('HZ - 2016'!$F$9:$F$78,'HZ - 2016'!$O$9:$O$78,$B261)</f>
        <v>3333584.96</v>
      </c>
      <c r="I261" s="803">
        <f>SUMIFS('HZ - 2016'!$G$9:$G$78,'HZ - 2016'!$O$9:$O$78,$B261)</f>
        <v>0</v>
      </c>
      <c r="J261" s="27">
        <f t="shared" si="136"/>
        <v>32026389.400000002</v>
      </c>
      <c r="K261" s="30"/>
      <c r="L261" s="25">
        <f t="shared" si="134"/>
        <v>-5474754.3099999996</v>
      </c>
      <c r="M261" s="25"/>
      <c r="N261" s="25"/>
      <c r="O261" s="25">
        <f t="shared" si="137"/>
        <v>-5474754.3099999996</v>
      </c>
      <c r="P261" s="803">
        <f>-SUMIFS('HZ - 2016'!$K$9:$K$78,'HZ - 2016'!$O$9:$O$78,$B261)</f>
        <v>-1177642.6300000001</v>
      </c>
      <c r="Q261" s="803">
        <f>-SUMIFS('HZ - 2016'!$L$9:$L$78,'HZ - 2016'!$O$9:$O$78,$B261)</f>
        <v>0</v>
      </c>
      <c r="R261" s="27">
        <f t="shared" si="138"/>
        <v>-6652396.9399999995</v>
      </c>
      <c r="S261" s="28">
        <f t="shared" si="135"/>
        <v>25373992.460000001</v>
      </c>
    </row>
    <row r="262" spans="1:19" ht="15" x14ac:dyDescent="0.25">
      <c r="A262" s="23">
        <v>13</v>
      </c>
      <c r="B262" s="23">
        <v>1910</v>
      </c>
      <c r="C262" s="24" t="s">
        <v>32</v>
      </c>
      <c r="D262" s="25">
        <f t="shared" si="133"/>
        <v>0</v>
      </c>
      <c r="E262" s="25"/>
      <c r="F262" s="25"/>
      <c r="G262" s="25">
        <f t="shared" si="140"/>
        <v>0</v>
      </c>
      <c r="H262" s="803">
        <f>SUMIFS('HZ - 2016'!$F$9:$F$78,'HZ - 2016'!$O$9:$O$78,$B262)</f>
        <v>0</v>
      </c>
      <c r="I262" s="803">
        <f>SUMIFS('HZ - 2016'!$G$9:$G$78,'HZ - 2016'!$O$9:$O$78,$B262)</f>
        <v>0</v>
      </c>
      <c r="J262" s="27">
        <f t="shared" si="136"/>
        <v>0</v>
      </c>
      <c r="K262" s="30"/>
      <c r="L262" s="25">
        <f t="shared" si="134"/>
        <v>0</v>
      </c>
      <c r="M262" s="25"/>
      <c r="N262" s="25"/>
      <c r="O262" s="25">
        <f t="shared" si="137"/>
        <v>0</v>
      </c>
      <c r="P262" s="803">
        <f>-SUMIFS('HZ - 2016'!$K$9:$K$78,'HZ - 2016'!$O$9:$O$78,$B262)</f>
        <v>0</v>
      </c>
      <c r="Q262" s="803">
        <f>-SUMIFS('HZ - 2016'!$L$9:$L$78,'HZ - 2016'!$O$9:$O$78,$B262)</f>
        <v>0</v>
      </c>
      <c r="R262" s="27">
        <f t="shared" si="138"/>
        <v>0</v>
      </c>
      <c r="S262" s="28">
        <f t="shared" si="135"/>
        <v>0</v>
      </c>
    </row>
    <row r="263" spans="1:19" ht="15" x14ac:dyDescent="0.25">
      <c r="A263" s="23">
        <v>8</v>
      </c>
      <c r="B263" s="23">
        <v>1915</v>
      </c>
      <c r="C263" s="24" t="s">
        <v>46</v>
      </c>
      <c r="D263" s="25">
        <f t="shared" si="133"/>
        <v>4413295.57</v>
      </c>
      <c r="E263" s="25"/>
      <c r="F263" s="25"/>
      <c r="G263" s="25">
        <f t="shared" si="140"/>
        <v>4413295.57</v>
      </c>
      <c r="H263" s="803">
        <f>SUMIFS('HZ - 2016'!$F$9:$F$78,'HZ - 2016'!$O$9:$O$78,$B263)</f>
        <v>31900.95</v>
      </c>
      <c r="I263" s="803">
        <f>SUMIFS('HZ - 2016'!$G$9:$G$78,'HZ - 2016'!$O$9:$O$78,$B263)</f>
        <v>0</v>
      </c>
      <c r="J263" s="27">
        <f t="shared" si="136"/>
        <v>4445196.5200000005</v>
      </c>
      <c r="K263" s="30"/>
      <c r="L263" s="25">
        <f t="shared" si="134"/>
        <v>-1729064.89</v>
      </c>
      <c r="M263" s="25"/>
      <c r="N263" s="25"/>
      <c r="O263" s="25">
        <f t="shared" si="137"/>
        <v>-1729064.89</v>
      </c>
      <c r="P263" s="803">
        <f>-SUMIFS('HZ - 2016'!$K$9:$K$78,'HZ - 2016'!$O$9:$O$78,$B263)</f>
        <v>-463196.85000000003</v>
      </c>
      <c r="Q263" s="803">
        <f>-SUMIFS('HZ - 2016'!$L$9:$L$78,'HZ - 2016'!$O$9:$O$78,$B263)</f>
        <v>0</v>
      </c>
      <c r="R263" s="27">
        <f t="shared" si="138"/>
        <v>-2192261.7399999998</v>
      </c>
      <c r="S263" s="28">
        <f t="shared" si="135"/>
        <v>2252934.7800000007</v>
      </c>
    </row>
    <row r="264" spans="1:19" ht="15" x14ac:dyDescent="0.25">
      <c r="A264" s="23">
        <v>10</v>
      </c>
      <c r="B264" s="23">
        <v>1920</v>
      </c>
      <c r="C264" s="24" t="s">
        <v>47</v>
      </c>
      <c r="D264" s="25">
        <f t="shared" si="133"/>
        <v>8614952.2400000021</v>
      </c>
      <c r="E264" s="25"/>
      <c r="F264" s="25"/>
      <c r="G264" s="25">
        <f t="shared" si="140"/>
        <v>8614952.2400000021</v>
      </c>
      <c r="H264" s="803">
        <f>SUMIFS('HZ - 2016'!$F$9:$F$78,'HZ - 2016'!$O$9:$O$78,$B264)</f>
        <v>657418.93000000005</v>
      </c>
      <c r="I264" s="803">
        <f>SUMIFS('HZ - 2016'!$G$9:$G$78,'HZ - 2016'!$O$9:$O$78,$B264)</f>
        <v>0</v>
      </c>
      <c r="J264" s="27">
        <f t="shared" si="136"/>
        <v>9272371.1700000018</v>
      </c>
      <c r="K264" s="30"/>
      <c r="L264" s="25">
        <f t="shared" si="134"/>
        <v>-5780784.7999999989</v>
      </c>
      <c r="M264" s="25"/>
      <c r="N264" s="25"/>
      <c r="O264" s="25">
        <f t="shared" si="137"/>
        <v>-5780784.7999999989</v>
      </c>
      <c r="P264" s="803">
        <f>-SUMIFS('HZ - 2016'!$K$9:$K$78,'HZ - 2016'!$O$9:$O$78,$B264)</f>
        <v>-1428378.5699999998</v>
      </c>
      <c r="Q264" s="803">
        <f>-SUMIFS('HZ - 2016'!$L$9:$L$78,'HZ - 2016'!$O$9:$O$78,$B264)</f>
        <v>0</v>
      </c>
      <c r="R264" s="27">
        <f t="shared" si="138"/>
        <v>-7209163.3699999992</v>
      </c>
      <c r="S264" s="28">
        <f t="shared" si="135"/>
        <v>2063207.8000000026</v>
      </c>
    </row>
    <row r="265" spans="1:19" ht="15" x14ac:dyDescent="0.25">
      <c r="A265" s="23">
        <v>10</v>
      </c>
      <c r="B265" s="23">
        <v>1930</v>
      </c>
      <c r="C265" s="24" t="s">
        <v>48</v>
      </c>
      <c r="D265" s="25">
        <f t="shared" si="133"/>
        <v>9462895.5099999998</v>
      </c>
      <c r="E265" s="25"/>
      <c r="F265" s="25"/>
      <c r="G265" s="25">
        <f t="shared" si="140"/>
        <v>9462895.5099999998</v>
      </c>
      <c r="H265" s="803">
        <f>SUMIFS('HZ - 2016'!$F$9:$F$78,'HZ - 2016'!$O$9:$O$78,$B265)</f>
        <v>614881.82000000007</v>
      </c>
      <c r="I265" s="803">
        <f>SUMIFS('HZ - 2016'!$G$9:$G$78,'HZ - 2016'!$O$9:$O$78,$B265)</f>
        <v>-0.08</v>
      </c>
      <c r="J265" s="27">
        <f t="shared" si="136"/>
        <v>10077777.25</v>
      </c>
      <c r="K265" s="30"/>
      <c r="L265" s="25">
        <f t="shared" si="134"/>
        <v>-5637520.7999999998</v>
      </c>
      <c r="M265" s="25"/>
      <c r="N265" s="25"/>
      <c r="O265" s="25">
        <f t="shared" si="137"/>
        <v>-5637520.7999999998</v>
      </c>
      <c r="P265" s="803">
        <f>-SUMIFS('HZ - 2016'!$K$9:$K$78,'HZ - 2016'!$O$9:$O$78,$B265)</f>
        <v>-764529.35000000009</v>
      </c>
      <c r="Q265" s="803">
        <f>-SUMIFS('HZ - 2016'!$L$9:$L$78,'HZ - 2016'!$O$9:$O$78,$B265)</f>
        <v>0.08</v>
      </c>
      <c r="R265" s="27">
        <f t="shared" si="138"/>
        <v>-6402050.0700000003</v>
      </c>
      <c r="S265" s="28">
        <f t="shared" si="135"/>
        <v>3675727.1799999997</v>
      </c>
    </row>
    <row r="266" spans="1:19" ht="15" x14ac:dyDescent="0.25">
      <c r="A266" s="23">
        <v>8</v>
      </c>
      <c r="B266" s="23">
        <v>1935</v>
      </c>
      <c r="C266" s="24" t="s">
        <v>49</v>
      </c>
      <c r="D266" s="25">
        <f t="shared" si="133"/>
        <v>421165.68000000005</v>
      </c>
      <c r="E266" s="25"/>
      <c r="F266" s="25"/>
      <c r="G266" s="25">
        <f t="shared" si="140"/>
        <v>421165.68000000005</v>
      </c>
      <c r="H266" s="803">
        <f>SUMIFS('HZ - 2016'!$F$9:$F$78,'HZ - 2016'!$O$9:$O$78,$B266)</f>
        <v>166178</v>
      </c>
      <c r="I266" s="803">
        <f>SUMIFS('HZ - 2016'!$G$9:$G$78,'HZ - 2016'!$O$9:$O$78,$B266)</f>
        <v>0</v>
      </c>
      <c r="J266" s="27">
        <f t="shared" si="136"/>
        <v>587343.68000000005</v>
      </c>
      <c r="K266" s="30"/>
      <c r="L266" s="25">
        <f t="shared" si="134"/>
        <v>-260881.47000000003</v>
      </c>
      <c r="M266" s="25"/>
      <c r="N266" s="25"/>
      <c r="O266" s="25">
        <f t="shared" si="137"/>
        <v>-260881.47000000003</v>
      </c>
      <c r="P266" s="803">
        <f>-SUMIFS('HZ - 2016'!$K$9:$K$78,'HZ - 2016'!$O$9:$O$78,$B266)</f>
        <v>-51366.32</v>
      </c>
      <c r="Q266" s="803">
        <f>-SUMIFS('HZ - 2016'!$L$9:$L$78,'HZ - 2016'!$O$9:$O$78,$B266)</f>
        <v>0</v>
      </c>
      <c r="R266" s="27">
        <f t="shared" si="138"/>
        <v>-312247.79000000004</v>
      </c>
      <c r="S266" s="28">
        <f t="shared" si="135"/>
        <v>275095.89</v>
      </c>
    </row>
    <row r="267" spans="1:19" ht="15" x14ac:dyDescent="0.25">
      <c r="A267" s="23">
        <v>8</v>
      </c>
      <c r="B267" s="23">
        <v>1940</v>
      </c>
      <c r="C267" s="24" t="s">
        <v>50</v>
      </c>
      <c r="D267" s="25">
        <f t="shared" si="133"/>
        <v>4276978.1900000004</v>
      </c>
      <c r="E267" s="25"/>
      <c r="F267" s="25"/>
      <c r="G267" s="25">
        <f t="shared" si="140"/>
        <v>4276978.1900000004</v>
      </c>
      <c r="H267" s="803">
        <f>SUMIFS('HZ - 2016'!$F$9:$F$78,'HZ - 2016'!$O$9:$O$78,$B267)</f>
        <v>297718.85000000003</v>
      </c>
      <c r="I267" s="803">
        <f>SUMIFS('HZ - 2016'!$G$9:$G$78,'HZ - 2016'!$O$9:$O$78,$B267)</f>
        <v>0</v>
      </c>
      <c r="J267" s="27">
        <f t="shared" si="136"/>
        <v>4574697.04</v>
      </c>
      <c r="K267" s="30"/>
      <c r="L267" s="25">
        <f t="shared" si="134"/>
        <v>-1860246.1800000002</v>
      </c>
      <c r="M267" s="25"/>
      <c r="N267" s="25"/>
      <c r="O267" s="25">
        <f t="shared" si="137"/>
        <v>-1860246.1800000002</v>
      </c>
      <c r="P267" s="803">
        <f>-SUMIFS('HZ - 2016'!$K$9:$K$78,'HZ - 2016'!$O$9:$O$78,$B267)</f>
        <v>-431673.05</v>
      </c>
      <c r="Q267" s="803">
        <f>-SUMIFS('HZ - 2016'!$L$9:$L$78,'HZ - 2016'!$O$9:$O$78,$B267)</f>
        <v>0</v>
      </c>
      <c r="R267" s="27">
        <f t="shared" si="138"/>
        <v>-2291919.23</v>
      </c>
      <c r="S267" s="28">
        <f t="shared" si="135"/>
        <v>2282777.81</v>
      </c>
    </row>
    <row r="268" spans="1:19" ht="15" x14ac:dyDescent="0.25">
      <c r="A268" s="23">
        <v>8</v>
      </c>
      <c r="B268" s="23">
        <v>1945</v>
      </c>
      <c r="C268" s="24" t="s">
        <v>51</v>
      </c>
      <c r="D268" s="25">
        <f t="shared" si="133"/>
        <v>1169694.0989999999</v>
      </c>
      <c r="E268" s="25"/>
      <c r="F268" s="25"/>
      <c r="G268" s="25">
        <f t="shared" si="140"/>
        <v>1169694.0989999999</v>
      </c>
      <c r="H268" s="803">
        <f>SUMIFS('HZ - 2016'!$F$9:$F$78,'HZ - 2016'!$O$9:$O$78,$B268)</f>
        <v>219310.7</v>
      </c>
      <c r="I268" s="803">
        <f>SUMIFS('HZ - 2016'!$G$9:$G$78,'HZ - 2016'!$O$9:$O$78,$B268)</f>
        <v>0</v>
      </c>
      <c r="J268" s="27">
        <f t="shared" si="136"/>
        <v>1389004.7989999999</v>
      </c>
      <c r="K268" s="30"/>
      <c r="L268" s="25">
        <f t="shared" si="134"/>
        <v>-599693.64</v>
      </c>
      <c r="M268" s="25"/>
      <c r="N268" s="25"/>
      <c r="O268" s="25">
        <f t="shared" si="137"/>
        <v>-599693.64</v>
      </c>
      <c r="P268" s="803">
        <f>-SUMIFS('HZ - 2016'!$K$9:$K$78,'HZ - 2016'!$O$9:$O$78,$B268)</f>
        <v>-109115.92</v>
      </c>
      <c r="Q268" s="803">
        <f>-SUMIFS('HZ - 2016'!$L$9:$L$78,'HZ - 2016'!$O$9:$O$78,$B268)</f>
        <v>0</v>
      </c>
      <c r="R268" s="27">
        <f t="shared" si="138"/>
        <v>-708809.56</v>
      </c>
      <c r="S268" s="28">
        <f t="shared" si="135"/>
        <v>680195.23899999983</v>
      </c>
    </row>
    <row r="269" spans="1:19" ht="15" x14ac:dyDescent="0.25">
      <c r="A269" s="23">
        <v>8</v>
      </c>
      <c r="B269" s="23">
        <v>1950</v>
      </c>
      <c r="C269" s="24" t="s">
        <v>52</v>
      </c>
      <c r="D269" s="25">
        <f t="shared" si="133"/>
        <v>0</v>
      </c>
      <c r="E269" s="25"/>
      <c r="F269" s="25"/>
      <c r="G269" s="25">
        <f t="shared" si="140"/>
        <v>0</v>
      </c>
      <c r="H269" s="803">
        <f>SUMIFS('HZ - 2016'!$F$9:$F$78,'HZ - 2016'!$O$9:$O$78,$B269)</f>
        <v>0</v>
      </c>
      <c r="I269" s="803">
        <f>SUMIFS('HZ - 2016'!$G$9:$G$78,'HZ - 2016'!$O$9:$O$78,$B269)</f>
        <v>0</v>
      </c>
      <c r="J269" s="27">
        <f t="shared" si="136"/>
        <v>0</v>
      </c>
      <c r="K269" s="30"/>
      <c r="L269" s="25">
        <f t="shared" si="134"/>
        <v>0</v>
      </c>
      <c r="M269" s="25"/>
      <c r="N269" s="25"/>
      <c r="O269" s="25">
        <f t="shared" si="137"/>
        <v>0</v>
      </c>
      <c r="P269" s="803">
        <f>-SUMIFS('HZ - 2016'!$K$9:$K$78,'HZ - 2016'!$O$9:$O$78,$B269)</f>
        <v>0</v>
      </c>
      <c r="Q269" s="803">
        <f>-SUMIFS('HZ - 2016'!$L$9:$L$78,'HZ - 2016'!$O$9:$O$78,$B269)</f>
        <v>0</v>
      </c>
      <c r="R269" s="27">
        <f t="shared" si="138"/>
        <v>0</v>
      </c>
      <c r="S269" s="28">
        <f t="shared" si="135"/>
        <v>0</v>
      </c>
    </row>
    <row r="270" spans="1:19" ht="15" x14ac:dyDescent="0.25">
      <c r="A270" s="23">
        <v>8</v>
      </c>
      <c r="B270" s="23">
        <v>1955</v>
      </c>
      <c r="C270" s="24" t="s">
        <v>53</v>
      </c>
      <c r="D270" s="25">
        <f t="shared" si="133"/>
        <v>1884620.81</v>
      </c>
      <c r="E270" s="25"/>
      <c r="F270" s="25"/>
      <c r="G270" s="25">
        <f t="shared" si="140"/>
        <v>1884620.81</v>
      </c>
      <c r="H270" s="803">
        <f>SUMIFS('HZ - 2016'!$F$9:$F$78,'HZ - 2016'!$O$9:$O$78,$B270)</f>
        <v>17622.57</v>
      </c>
      <c r="I270" s="803">
        <f>SUMIFS('HZ - 2016'!$G$9:$G$78,'HZ - 2016'!$O$9:$O$78,$B270)</f>
        <v>0</v>
      </c>
      <c r="J270" s="27">
        <f t="shared" si="136"/>
        <v>1902243.3800000001</v>
      </c>
      <c r="K270" s="30"/>
      <c r="L270" s="25">
        <f t="shared" si="134"/>
        <v>-1033428.53</v>
      </c>
      <c r="M270" s="25"/>
      <c r="N270" s="25"/>
      <c r="O270" s="25">
        <f t="shared" si="137"/>
        <v>-1033428.53</v>
      </c>
      <c r="P270" s="803">
        <f>-SUMIFS('HZ - 2016'!$K$9:$K$78,'HZ - 2016'!$O$9:$O$78,$B270)</f>
        <v>-221094.29</v>
      </c>
      <c r="Q270" s="803">
        <f>-SUMIFS('HZ - 2016'!$L$9:$L$78,'HZ - 2016'!$O$9:$O$78,$B270)</f>
        <v>0</v>
      </c>
      <c r="R270" s="27">
        <f t="shared" si="138"/>
        <v>-1254522.82</v>
      </c>
      <c r="S270" s="28">
        <f t="shared" si="135"/>
        <v>647720.56000000006</v>
      </c>
    </row>
    <row r="271" spans="1:19" ht="15" x14ac:dyDescent="0.25">
      <c r="A271" s="23">
        <v>8</v>
      </c>
      <c r="B271" s="23">
        <v>1960</v>
      </c>
      <c r="C271" s="24" t="s">
        <v>54</v>
      </c>
      <c r="D271" s="25">
        <f t="shared" si="133"/>
        <v>0</v>
      </c>
      <c r="E271" s="25"/>
      <c r="F271" s="25"/>
      <c r="G271" s="25">
        <f t="shared" si="140"/>
        <v>0</v>
      </c>
      <c r="H271" s="803">
        <f>SUMIFS('HZ - 2016'!$F$9:$F$78,'HZ - 2016'!$O$9:$O$78,$B271)</f>
        <v>0</v>
      </c>
      <c r="I271" s="803">
        <f>SUMIFS('HZ - 2016'!$G$9:$G$78,'HZ - 2016'!$O$9:$O$78,$B271)</f>
        <v>0</v>
      </c>
      <c r="J271" s="27">
        <f t="shared" si="136"/>
        <v>0</v>
      </c>
      <c r="K271" s="30"/>
      <c r="L271" s="25">
        <f t="shared" si="134"/>
        <v>0</v>
      </c>
      <c r="M271" s="25"/>
      <c r="N271" s="25"/>
      <c r="O271" s="25">
        <f t="shared" si="137"/>
        <v>0</v>
      </c>
      <c r="P271" s="803">
        <f>-SUMIFS('HZ - 2016'!$K$9:$K$78,'HZ - 2016'!$O$9:$O$78,$B271)</f>
        <v>0</v>
      </c>
      <c r="Q271" s="803">
        <f>-SUMIFS('HZ - 2016'!$L$9:$L$78,'HZ - 2016'!$O$9:$O$78,$B271)</f>
        <v>0</v>
      </c>
      <c r="R271" s="27">
        <f t="shared" si="138"/>
        <v>0</v>
      </c>
      <c r="S271" s="28">
        <f t="shared" si="135"/>
        <v>0</v>
      </c>
    </row>
    <row r="272" spans="1:19" ht="25.5" x14ac:dyDescent="0.25">
      <c r="A272" s="1">
        <v>47</v>
      </c>
      <c r="B272" s="23">
        <v>1970</v>
      </c>
      <c r="C272" s="24" t="s">
        <v>55</v>
      </c>
      <c r="D272" s="25">
        <f t="shared" si="133"/>
        <v>312338.08</v>
      </c>
      <c r="E272" s="25"/>
      <c r="F272" s="25"/>
      <c r="G272" s="25">
        <f t="shared" si="140"/>
        <v>312338.08</v>
      </c>
      <c r="H272" s="803">
        <f>SUMIFS('HZ - 2016'!$F$9:$F$78,'HZ - 2016'!$O$9:$O$78,$B272)</f>
        <v>0</v>
      </c>
      <c r="I272" s="803">
        <f>SUMIFS('HZ - 2016'!$G$9:$G$78,'HZ - 2016'!$O$9:$O$78,$B272)</f>
        <v>0</v>
      </c>
      <c r="J272" s="27">
        <f t="shared" si="136"/>
        <v>312338.08</v>
      </c>
      <c r="K272" s="30"/>
      <c r="L272" s="25">
        <f t="shared" si="134"/>
        <v>-258012.60000000003</v>
      </c>
      <c r="M272" s="25"/>
      <c r="N272" s="25"/>
      <c r="O272" s="25">
        <f t="shared" si="137"/>
        <v>-258012.60000000003</v>
      </c>
      <c r="P272" s="803">
        <f>-SUMIFS('HZ - 2016'!$K$9:$K$78,'HZ - 2016'!$O$9:$O$78,$B272)</f>
        <v>-48824.42</v>
      </c>
      <c r="Q272" s="803">
        <f>-SUMIFS('HZ - 2016'!$L$9:$L$78,'HZ - 2016'!$O$9:$O$78,$B272)</f>
        <v>0</v>
      </c>
      <c r="R272" s="27">
        <f t="shared" si="138"/>
        <v>-306837.02</v>
      </c>
      <c r="S272" s="28">
        <f t="shared" si="135"/>
        <v>5501.0599999999977</v>
      </c>
    </row>
    <row r="273" spans="1:19" ht="25.5" x14ac:dyDescent="0.25">
      <c r="A273" s="23">
        <v>47</v>
      </c>
      <c r="B273" s="23">
        <v>1975</v>
      </c>
      <c r="C273" s="24" t="s">
        <v>56</v>
      </c>
      <c r="D273" s="25">
        <f t="shared" si="133"/>
        <v>0</v>
      </c>
      <c r="E273" s="25"/>
      <c r="F273" s="25"/>
      <c r="G273" s="25">
        <f t="shared" si="140"/>
        <v>0</v>
      </c>
      <c r="H273" s="803">
        <f>SUMIFS('HZ - 2016'!$F$9:$F$78,'HZ - 2016'!$O$9:$O$78,$B273)</f>
        <v>0</v>
      </c>
      <c r="I273" s="803">
        <f>SUMIFS('HZ - 2016'!$G$9:$G$78,'HZ - 2016'!$O$9:$O$78,$B273)</f>
        <v>0</v>
      </c>
      <c r="J273" s="27">
        <f t="shared" si="136"/>
        <v>0</v>
      </c>
      <c r="K273" s="30"/>
      <c r="L273" s="25">
        <f t="shared" si="134"/>
        <v>0</v>
      </c>
      <c r="M273" s="25"/>
      <c r="N273" s="25"/>
      <c r="O273" s="25">
        <f t="shared" si="137"/>
        <v>0</v>
      </c>
      <c r="P273" s="803">
        <f>-SUMIFS('HZ - 2016'!$K$9:$K$78,'HZ - 2016'!$O$9:$O$78,$B273)</f>
        <v>0</v>
      </c>
      <c r="Q273" s="803">
        <f>-SUMIFS('HZ - 2016'!$L$9:$L$78,'HZ - 2016'!$O$9:$O$78,$B273)</f>
        <v>0</v>
      </c>
      <c r="R273" s="27">
        <f t="shared" si="138"/>
        <v>0</v>
      </c>
      <c r="S273" s="28">
        <f t="shared" si="135"/>
        <v>0</v>
      </c>
    </row>
    <row r="274" spans="1:19" ht="15" x14ac:dyDescent="0.25">
      <c r="A274" s="23">
        <v>47</v>
      </c>
      <c r="B274" s="23">
        <v>1980</v>
      </c>
      <c r="C274" s="24" t="s">
        <v>57</v>
      </c>
      <c r="D274" s="25">
        <f t="shared" si="133"/>
        <v>989705.84000000008</v>
      </c>
      <c r="E274" s="25"/>
      <c r="F274" s="25"/>
      <c r="G274" s="25">
        <f t="shared" si="140"/>
        <v>989705.84000000008</v>
      </c>
      <c r="H274" s="803">
        <f>SUMIFS('HZ - 2016'!$F$9:$F$78,'HZ - 2016'!$O$9:$O$78,$B274)</f>
        <v>0</v>
      </c>
      <c r="I274" s="803">
        <f>SUMIFS('HZ - 2016'!$G$9:$G$78,'HZ - 2016'!$O$9:$O$78,$B274)</f>
        <v>0</v>
      </c>
      <c r="J274" s="27">
        <f t="shared" si="136"/>
        <v>989705.84000000008</v>
      </c>
      <c r="K274" s="30"/>
      <c r="L274" s="25">
        <f t="shared" si="134"/>
        <v>-471075.96</v>
      </c>
      <c r="M274" s="25"/>
      <c r="N274" s="25"/>
      <c r="O274" s="25">
        <f t="shared" si="137"/>
        <v>-471075.96</v>
      </c>
      <c r="P274" s="803">
        <f>-SUMIFS('HZ - 2016'!$K$9:$K$78,'HZ - 2016'!$O$9:$O$78,$B274)</f>
        <v>-76108.62</v>
      </c>
      <c r="Q274" s="803">
        <f>-SUMIFS('HZ - 2016'!$L$9:$L$78,'HZ - 2016'!$O$9:$O$78,$B274)</f>
        <v>0</v>
      </c>
      <c r="R274" s="27">
        <f t="shared" si="138"/>
        <v>-547184.58000000007</v>
      </c>
      <c r="S274" s="28">
        <f t="shared" si="135"/>
        <v>442521.26</v>
      </c>
    </row>
    <row r="275" spans="1:19" ht="15" x14ac:dyDescent="0.25">
      <c r="A275" s="23">
        <v>47</v>
      </c>
      <c r="B275" s="23">
        <v>1985</v>
      </c>
      <c r="C275" s="24" t="s">
        <v>58</v>
      </c>
      <c r="D275" s="25">
        <f t="shared" si="133"/>
        <v>0</v>
      </c>
      <c r="E275" s="25"/>
      <c r="F275" s="25"/>
      <c r="G275" s="25">
        <f t="shared" si="140"/>
        <v>0</v>
      </c>
      <c r="H275" s="803">
        <f>SUMIFS('HZ - 2016'!$F$9:$F$78,'HZ - 2016'!$O$9:$O$78,$B275)</f>
        <v>0</v>
      </c>
      <c r="I275" s="803">
        <f>SUMIFS('HZ - 2016'!$G$9:$G$78,'HZ - 2016'!$O$9:$O$78,$B275)</f>
        <v>0</v>
      </c>
      <c r="J275" s="27">
        <f t="shared" si="136"/>
        <v>0</v>
      </c>
      <c r="K275" s="30"/>
      <c r="L275" s="25">
        <f t="shared" si="134"/>
        <v>0</v>
      </c>
      <c r="M275" s="25"/>
      <c r="N275" s="25"/>
      <c r="O275" s="25">
        <f t="shared" si="137"/>
        <v>0</v>
      </c>
      <c r="P275" s="803">
        <f>-SUMIFS('HZ - 2016'!$K$9:$K$78,'HZ - 2016'!$O$9:$O$78,$B275)</f>
        <v>0</v>
      </c>
      <c r="Q275" s="803">
        <f>-SUMIFS('HZ - 2016'!$L$9:$L$78,'HZ - 2016'!$O$9:$O$78,$B275)</f>
        <v>0</v>
      </c>
      <c r="R275" s="27">
        <f t="shared" si="138"/>
        <v>0</v>
      </c>
      <c r="S275" s="28">
        <f t="shared" si="135"/>
        <v>0</v>
      </c>
    </row>
    <row r="276" spans="1:19" ht="15" x14ac:dyDescent="0.25">
      <c r="A276" s="1">
        <v>47</v>
      </c>
      <c r="B276" s="23">
        <v>1990</v>
      </c>
      <c r="C276" s="31" t="s">
        <v>59</v>
      </c>
      <c r="D276" s="25">
        <f t="shared" si="133"/>
        <v>0</v>
      </c>
      <c r="E276" s="25"/>
      <c r="F276" s="25"/>
      <c r="G276" s="25">
        <f t="shared" si="140"/>
        <v>0</v>
      </c>
      <c r="H276" s="803">
        <f>SUMIFS('HZ - 2016'!$F$9:$F$78,'HZ - 2016'!$O$9:$O$78,$B276)</f>
        <v>0</v>
      </c>
      <c r="I276" s="803">
        <f>SUMIFS('HZ - 2016'!$G$9:$G$78,'HZ - 2016'!$O$9:$O$78,$B276)</f>
        <v>0</v>
      </c>
      <c r="J276" s="27">
        <f t="shared" si="136"/>
        <v>0</v>
      </c>
      <c r="K276" s="30"/>
      <c r="L276" s="25">
        <f t="shared" si="134"/>
        <v>0</v>
      </c>
      <c r="M276" s="25"/>
      <c r="N276" s="25"/>
      <c r="O276" s="25">
        <f t="shared" si="137"/>
        <v>0</v>
      </c>
      <c r="P276" s="803">
        <f>-SUMIFS('HZ - 2016'!$K$9:$K$78,'HZ - 2016'!$O$9:$O$78,$B276)</f>
        <v>0</v>
      </c>
      <c r="Q276" s="803">
        <f>-SUMIFS('HZ - 2016'!$L$9:$L$78,'HZ - 2016'!$O$9:$O$78,$B276)</f>
        <v>0</v>
      </c>
      <c r="R276" s="27">
        <f t="shared" si="138"/>
        <v>0</v>
      </c>
      <c r="S276" s="28">
        <f t="shared" si="135"/>
        <v>0</v>
      </c>
    </row>
    <row r="277" spans="1:19" ht="15" x14ac:dyDescent="0.25">
      <c r="A277" s="23">
        <v>47</v>
      </c>
      <c r="B277" s="23">
        <v>1995</v>
      </c>
      <c r="C277" s="24" t="s">
        <v>60</v>
      </c>
      <c r="D277" s="25">
        <f t="shared" si="133"/>
        <v>-34882612.160000004</v>
      </c>
      <c r="E277" s="25"/>
      <c r="F277" s="25"/>
      <c r="G277" s="25">
        <f t="shared" si="140"/>
        <v>-34882612.160000004</v>
      </c>
      <c r="H277" s="803">
        <f>SUMIFS('HZ - 2016'!$F$9:$F$78,'HZ - 2016'!$O$9:$O$78,$B277)</f>
        <v>0</v>
      </c>
      <c r="I277" s="803">
        <f>SUMIFS('HZ - 2016'!$G$9:$G$78,'HZ - 2016'!$O$9:$O$78,$B277)</f>
        <v>552948</v>
      </c>
      <c r="J277" s="27">
        <f t="shared" si="136"/>
        <v>-34329664.160000004</v>
      </c>
      <c r="K277" s="30"/>
      <c r="L277" s="25">
        <f t="shared" si="134"/>
        <v>8104787.1099999994</v>
      </c>
      <c r="M277" s="25"/>
      <c r="N277" s="25"/>
      <c r="O277" s="25">
        <f t="shared" si="137"/>
        <v>8104787.1099999994</v>
      </c>
      <c r="P277" s="803">
        <f>-SUMIFS('HZ - 2016'!$K$9:$K$78,'HZ - 2016'!$O$9:$O$78,$B277)</f>
        <v>1607579.88</v>
      </c>
      <c r="Q277" s="803">
        <f>-SUMIFS('HZ - 2016'!$L$9:$L$78,'HZ - 2016'!$O$9:$O$78,$B277)</f>
        <v>-88472</v>
      </c>
      <c r="R277" s="27">
        <f t="shared" si="138"/>
        <v>9623894.9899999984</v>
      </c>
      <c r="S277" s="28">
        <f t="shared" si="135"/>
        <v>-24705769.170000006</v>
      </c>
    </row>
    <row r="278" spans="1:19" ht="25.5" x14ac:dyDescent="0.25">
      <c r="A278" s="23">
        <v>47</v>
      </c>
      <c r="B278" s="32" t="s">
        <v>61</v>
      </c>
      <c r="C278" s="24" t="s">
        <v>62</v>
      </c>
      <c r="D278" s="25">
        <f t="shared" si="133"/>
        <v>0</v>
      </c>
      <c r="E278" s="25"/>
      <c r="F278" s="25"/>
      <c r="G278" s="25">
        <f t="shared" si="140"/>
        <v>0</v>
      </c>
      <c r="H278" s="803">
        <f>SUMIFS('HZ - 2016'!$F$9:$F$78,'HZ - 2016'!$O$9:$O$78,$B278)</f>
        <v>0</v>
      </c>
      <c r="I278" s="803">
        <f>SUMIFS('HZ - 2016'!$G$9:$G$78,'HZ - 2016'!$O$9:$O$78,$B278)</f>
        <v>0</v>
      </c>
      <c r="J278" s="27">
        <f t="shared" si="136"/>
        <v>0</v>
      </c>
      <c r="K278" s="30"/>
      <c r="L278" s="25">
        <f t="shared" si="134"/>
        <v>0</v>
      </c>
      <c r="M278" s="25"/>
      <c r="N278" s="25"/>
      <c r="O278" s="25">
        <f t="shared" ref="O278" si="141">SUM(L278:N278)</f>
        <v>0</v>
      </c>
      <c r="P278" s="803">
        <f>-SUMIFS('HZ - 2016'!$K$9:$K$78,'HZ - 2016'!$O$9:$O$78,$B278)</f>
        <v>0</v>
      </c>
      <c r="Q278" s="803">
        <f>-SUMIFS('HZ - 2016'!$L$9:$L$78,'HZ - 2016'!$O$9:$O$78,$B278)</f>
        <v>0</v>
      </c>
      <c r="R278" s="27">
        <f t="shared" si="138"/>
        <v>0</v>
      </c>
      <c r="S278" s="28">
        <f t="shared" si="135"/>
        <v>0</v>
      </c>
    </row>
    <row r="279" spans="1:19" ht="15" x14ac:dyDescent="0.25">
      <c r="A279" s="23">
        <v>47</v>
      </c>
      <c r="B279" s="23">
        <v>2440</v>
      </c>
      <c r="C279" s="24" t="s">
        <v>63</v>
      </c>
      <c r="D279" s="25">
        <f t="shared" si="133"/>
        <v>-31800938.800000001</v>
      </c>
      <c r="E279" s="25"/>
      <c r="F279" s="25"/>
      <c r="G279" s="25">
        <f t="shared" si="140"/>
        <v>-31800938.800000001</v>
      </c>
      <c r="H279" s="803">
        <f>SUMIFS('HZ - 2016'!$F$9:$F$78,'HZ - 2016'!$O$9:$O$78,$B279)</f>
        <v>-12395677.690000011</v>
      </c>
      <c r="I279" s="803">
        <f>SUMIFS('HZ - 2016'!$G$9:$G$78,'HZ - 2016'!$O$9:$O$78,$B279)</f>
        <v>0</v>
      </c>
      <c r="J279" s="27">
        <f t="shared" si="136"/>
        <v>-44196616.49000001</v>
      </c>
      <c r="L279" s="25">
        <f t="shared" si="134"/>
        <v>-1021003.3200000003</v>
      </c>
      <c r="M279" s="25"/>
      <c r="N279" s="25"/>
      <c r="O279" s="25">
        <f t="shared" ref="O279" si="142">SUM(L279:N279)</f>
        <v>-1021003.3200000003</v>
      </c>
      <c r="P279" s="803">
        <f>-SUMIFS('HZ - 2016'!$K$9:$K$78,'HZ - 2016'!$O$9:$O$78,$B279)</f>
        <v>2043540.31</v>
      </c>
      <c r="Q279" s="803">
        <f>-SUMIFS('HZ - 2016'!$L$9:$L$78,'HZ - 2016'!$O$9:$O$78,$B279)</f>
        <v>0</v>
      </c>
      <c r="R279" s="27">
        <f t="shared" si="138"/>
        <v>1022536.9899999998</v>
      </c>
      <c r="S279" s="28">
        <f t="shared" si="135"/>
        <v>-43174079.500000007</v>
      </c>
    </row>
    <row r="280" spans="1:19" ht="15" x14ac:dyDescent="0.25">
      <c r="A280" s="23">
        <v>47</v>
      </c>
      <c r="B280" s="32" t="s">
        <v>64</v>
      </c>
      <c r="C280" s="24" t="s">
        <v>65</v>
      </c>
      <c r="D280" s="25">
        <f t="shared" si="133"/>
        <v>0</v>
      </c>
      <c r="E280" s="33"/>
      <c r="F280" s="33"/>
      <c r="G280" s="25">
        <f t="shared" si="140"/>
        <v>0</v>
      </c>
      <c r="H280" s="803">
        <f>SUMIFS('HZ - 2016'!$F$9:$F$78,'HZ - 2016'!$O$9:$O$78,$B280)</f>
        <v>0</v>
      </c>
      <c r="I280" s="803">
        <f>SUMIFS('HZ - 2016'!$G$9:$G$78,'HZ - 2016'!$O$9:$O$78,$B280)</f>
        <v>0</v>
      </c>
      <c r="J280" s="27">
        <f t="shared" si="136"/>
        <v>0</v>
      </c>
      <c r="L280" s="25">
        <f t="shared" si="134"/>
        <v>0</v>
      </c>
      <c r="M280" s="25"/>
      <c r="N280" s="25"/>
      <c r="O280" s="25">
        <f t="shared" ref="O280" si="143">SUM(L280:N280)</f>
        <v>0</v>
      </c>
      <c r="P280" s="803">
        <f>-SUMIFS('HZ - 2016'!$K$9:$K$78,'HZ - 2016'!$O$9:$O$78,$B280)</f>
        <v>0</v>
      </c>
      <c r="Q280" s="803">
        <f>-SUMIFS('HZ - 2016'!$L$9:$L$78,'HZ - 2016'!$O$9:$O$78,$B280)</f>
        <v>0</v>
      </c>
      <c r="R280" s="27">
        <f t="shared" si="138"/>
        <v>0</v>
      </c>
      <c r="S280" s="28">
        <f t="shared" si="135"/>
        <v>0</v>
      </c>
    </row>
    <row r="281" spans="1:19" ht="15" x14ac:dyDescent="0.25">
      <c r="A281" s="32"/>
      <c r="B281" s="32">
        <v>2005</v>
      </c>
      <c r="C281" s="33" t="s">
        <v>66</v>
      </c>
      <c r="D281" s="25">
        <f t="shared" si="133"/>
        <v>1283363.3700000001</v>
      </c>
      <c r="E281" s="25"/>
      <c r="F281" s="25"/>
      <c r="G281" s="25">
        <f t="shared" si="140"/>
        <v>1283363.3700000001</v>
      </c>
      <c r="H281" s="803">
        <f>SUMIFS('HZ - 2016'!$F$9:$F$78,'HZ - 2016'!$O$9:$O$78,$B281)</f>
        <v>0</v>
      </c>
      <c r="I281" s="803">
        <f>SUMIFS('HZ - 2016'!$G$9:$G$78,'HZ - 2016'!$O$9:$O$78,$B281)</f>
        <v>0</v>
      </c>
      <c r="J281" s="27">
        <f t="shared" si="136"/>
        <v>1283363.3700000001</v>
      </c>
      <c r="L281" s="25">
        <f t="shared" si="134"/>
        <v>-820130</v>
      </c>
      <c r="M281" s="25"/>
      <c r="N281" s="25"/>
      <c r="O281" s="25">
        <f t="shared" ref="O281:O286" si="144">SUM(L281:N281)</f>
        <v>-820130</v>
      </c>
      <c r="P281" s="803">
        <f>-SUMIFS('HZ - 2016'!$K$9:$K$78,'HZ - 2016'!$O$9:$O$78,$B281)</f>
        <v>-139109.16</v>
      </c>
      <c r="Q281" s="803">
        <f>-SUMIFS('HZ - 2016'!$L$9:$L$78,'HZ - 2016'!$O$9:$O$78,$B281)</f>
        <v>0</v>
      </c>
      <c r="R281" s="27">
        <f t="shared" si="138"/>
        <v>-959239.16</v>
      </c>
      <c r="S281" s="28">
        <f t="shared" si="135"/>
        <v>324124.21000000008</v>
      </c>
    </row>
    <row r="282" spans="1:19" ht="15" x14ac:dyDescent="0.25">
      <c r="A282" s="32"/>
      <c r="B282" s="32">
        <v>2040</v>
      </c>
      <c r="C282" s="33" t="s">
        <v>67</v>
      </c>
      <c r="D282" s="25">
        <f t="shared" si="133"/>
        <v>0</v>
      </c>
      <c r="E282" s="25"/>
      <c r="F282" s="25"/>
      <c r="G282" s="25">
        <f t="shared" si="140"/>
        <v>0</v>
      </c>
      <c r="H282" s="803">
        <f>SUMIFS('HZ - 2016'!$F$9:$F$78,'HZ - 2016'!$O$9:$O$78,$B282)</f>
        <v>0</v>
      </c>
      <c r="I282" s="803">
        <f>SUMIFS('HZ - 2016'!$G$9:$G$78,'HZ - 2016'!$O$9:$O$78,$B282)</f>
        <v>0</v>
      </c>
      <c r="J282" s="27">
        <f t="shared" si="136"/>
        <v>0</v>
      </c>
      <c r="L282" s="25">
        <f t="shared" si="134"/>
        <v>0</v>
      </c>
      <c r="M282" s="25"/>
      <c r="N282" s="25"/>
      <c r="O282" s="25">
        <f t="shared" si="144"/>
        <v>0</v>
      </c>
      <c r="P282" s="803">
        <f>-SUMIFS('HZ - 2016'!$K$9:$K$78,'HZ - 2016'!$O$9:$O$78,$B282)</f>
        <v>0</v>
      </c>
      <c r="Q282" s="803">
        <f>-SUMIFS('HZ - 2016'!$L$9:$L$78,'HZ - 2016'!$O$9:$O$78,$B282)</f>
        <v>0</v>
      </c>
      <c r="R282" s="27">
        <f t="shared" si="138"/>
        <v>0</v>
      </c>
      <c r="S282" s="28">
        <f t="shared" si="135"/>
        <v>0</v>
      </c>
    </row>
    <row r="283" spans="1:19" ht="15" x14ac:dyDescent="0.25">
      <c r="A283" s="32"/>
      <c r="B283" s="32">
        <v>2050</v>
      </c>
      <c r="C283" s="33" t="s">
        <v>68</v>
      </c>
      <c r="D283" s="25">
        <f t="shared" si="133"/>
        <v>825340.65</v>
      </c>
      <c r="E283" s="25">
        <v>5372396.3700000001</v>
      </c>
      <c r="F283" s="25"/>
      <c r="G283" s="25">
        <f t="shared" si="140"/>
        <v>6197737.0200000005</v>
      </c>
      <c r="H283" s="803">
        <f>SUMIFS('HZ - 2016'!$F$9:$F$78,'HZ - 2016'!$O$9:$O$78,$B283)</f>
        <v>-825340.65</v>
      </c>
      <c r="I283" s="803">
        <f>SUMIFS('HZ - 2016'!$G$9:$G$78,'HZ - 2016'!$O$9:$O$78,$B283)</f>
        <v>0</v>
      </c>
      <c r="J283" s="27">
        <f t="shared" si="136"/>
        <v>5372396.3700000001</v>
      </c>
      <c r="L283" s="25">
        <f t="shared" si="134"/>
        <v>0</v>
      </c>
      <c r="M283" s="25"/>
      <c r="N283" s="25"/>
      <c r="O283" s="25">
        <f t="shared" si="144"/>
        <v>0</v>
      </c>
      <c r="P283" s="803">
        <f>-SUMIFS('HZ - 2016'!$K$9:$K$78,'HZ - 2016'!$O$9:$O$78,$B283)</f>
        <v>0</v>
      </c>
      <c r="Q283" s="803">
        <f>-SUMIFS('HZ - 2016'!$L$9:$L$78,'HZ - 2016'!$O$9:$O$78,$B283)</f>
        <v>0</v>
      </c>
      <c r="R283" s="27">
        <f t="shared" si="138"/>
        <v>0</v>
      </c>
      <c r="S283" s="28">
        <f t="shared" si="135"/>
        <v>5372396.3700000001</v>
      </c>
    </row>
    <row r="284" spans="1:19" ht="15" x14ac:dyDescent="0.25">
      <c r="A284" s="32"/>
      <c r="B284" s="32">
        <v>2075</v>
      </c>
      <c r="C284" s="33" t="s">
        <v>69</v>
      </c>
      <c r="D284" s="25">
        <f t="shared" si="133"/>
        <v>0</v>
      </c>
      <c r="E284" s="25"/>
      <c r="F284" s="25"/>
      <c r="G284" s="25">
        <f t="shared" si="140"/>
        <v>0</v>
      </c>
      <c r="H284" s="803">
        <f>SUMIFS('HZ - 2016'!$F$9:$F$78,'HZ - 2016'!$O$9:$O$78,$B284)</f>
        <v>0</v>
      </c>
      <c r="I284" s="803">
        <f>SUMIFS('HZ - 2016'!$G$9:$G$78,'HZ - 2016'!$O$9:$O$78,$B284)</f>
        <v>0</v>
      </c>
      <c r="J284" s="27">
        <f t="shared" si="136"/>
        <v>0</v>
      </c>
      <c r="L284" s="25">
        <f t="shared" si="134"/>
        <v>0</v>
      </c>
      <c r="M284" s="25"/>
      <c r="N284" s="25"/>
      <c r="O284" s="25">
        <f t="shared" si="144"/>
        <v>0</v>
      </c>
      <c r="P284" s="803">
        <f>-SUMIFS('HZ - 2016'!$K$9:$K$78,'HZ - 2016'!$O$9:$O$78,$B284)</f>
        <v>0</v>
      </c>
      <c r="Q284" s="803">
        <f>-SUMIFS('HZ - 2016'!$L$9:$L$78,'HZ - 2016'!$O$9:$O$78,$B284)</f>
        <v>0</v>
      </c>
      <c r="R284" s="27">
        <f t="shared" si="138"/>
        <v>0</v>
      </c>
      <c r="S284" s="28">
        <f t="shared" si="135"/>
        <v>0</v>
      </c>
    </row>
    <row r="285" spans="1:19" ht="15" x14ac:dyDescent="0.25">
      <c r="A285" s="32"/>
      <c r="B285" s="32">
        <v>2055</v>
      </c>
      <c r="C285" s="33" t="s">
        <v>70</v>
      </c>
      <c r="D285" s="25">
        <f t="shared" si="133"/>
        <v>5723298.5200000005</v>
      </c>
      <c r="E285" s="25">
        <f>-E283</f>
        <v>-5372396.3700000001</v>
      </c>
      <c r="F285" s="25"/>
      <c r="G285" s="25">
        <f t="shared" si="140"/>
        <v>350902.15000000037</v>
      </c>
      <c r="H285" s="803">
        <f>SUMIFS('HZ - 2016'!$F$9:$F$78,'HZ - 2016'!$O$9:$O$78,$B285)</f>
        <v>-860595.59999999974</v>
      </c>
      <c r="I285" s="803">
        <f>SUMIFS('HZ - 2016'!$G$9:$G$78,'HZ - 2016'!$O$9:$O$78,$B285)</f>
        <v>0</v>
      </c>
      <c r="J285" s="27">
        <f t="shared" si="136"/>
        <v>-509693.44999999937</v>
      </c>
      <c r="L285" s="25">
        <f t="shared" si="134"/>
        <v>0</v>
      </c>
      <c r="M285" s="25"/>
      <c r="N285" s="25"/>
      <c r="O285" s="25">
        <f t="shared" si="144"/>
        <v>0</v>
      </c>
      <c r="P285" s="803">
        <f>-SUMIFS('HZ - 2016'!$K$9:$K$78,'HZ - 2016'!$O$9:$O$78,$B285)</f>
        <v>0</v>
      </c>
      <c r="Q285" s="803">
        <f>-SUMIFS('HZ - 2016'!$L$9:$L$78,'HZ - 2016'!$O$9:$O$78,$B285)</f>
        <v>0</v>
      </c>
      <c r="R285" s="27">
        <f t="shared" si="138"/>
        <v>0</v>
      </c>
      <c r="S285" s="28">
        <f t="shared" si="135"/>
        <v>-509693.44999999937</v>
      </c>
    </row>
    <row r="286" spans="1:19" ht="15" x14ac:dyDescent="0.25">
      <c r="A286" s="32"/>
      <c r="B286" s="32" t="s">
        <v>71</v>
      </c>
      <c r="C286" s="33" t="s">
        <v>72</v>
      </c>
      <c r="D286" s="25">
        <f t="shared" si="133"/>
        <v>0</v>
      </c>
      <c r="E286" s="25"/>
      <c r="F286" s="25"/>
      <c r="G286" s="25">
        <f t="shared" si="140"/>
        <v>0</v>
      </c>
      <c r="H286" s="803">
        <f>SUMIFS('HZ - 2016'!$F$9:$F$78,'HZ - 2016'!$O$9:$O$78,$B286)</f>
        <v>0</v>
      </c>
      <c r="I286" s="803">
        <f>SUMIFS('HZ - 2016'!$G$9:$G$78,'HZ - 2016'!$O$9:$O$78,$B286)</f>
        <v>0</v>
      </c>
      <c r="J286" s="27">
        <f t="shared" si="136"/>
        <v>0</v>
      </c>
      <c r="L286" s="25">
        <f t="shared" si="134"/>
        <v>0</v>
      </c>
      <c r="M286" s="25"/>
      <c r="N286" s="25"/>
      <c r="O286" s="25">
        <f t="shared" si="144"/>
        <v>0</v>
      </c>
      <c r="P286" s="803">
        <f>-SUMIFS('HZ - 2016'!$K$9:$K$78,'HZ - 2016'!$O$9:$O$78,$B286)</f>
        <v>0</v>
      </c>
      <c r="Q286" s="803">
        <f>-SUMIFS('HZ - 2016'!$L$9:$L$78,'HZ - 2016'!$O$9:$O$78,$B286)</f>
        <v>0</v>
      </c>
      <c r="R286" s="27">
        <f t="shared" si="138"/>
        <v>0</v>
      </c>
      <c r="S286" s="28">
        <f t="shared" si="135"/>
        <v>0</v>
      </c>
    </row>
    <row r="287" spans="1:19" x14ac:dyDescent="0.2">
      <c r="A287" s="32"/>
      <c r="B287" s="32"/>
      <c r="C287" s="34" t="s">
        <v>73</v>
      </c>
      <c r="D287" s="35">
        <f t="shared" ref="D287:J287" si="145">SUM(D241:D286)</f>
        <v>514074237.54900008</v>
      </c>
      <c r="E287" s="35">
        <f t="shared" si="145"/>
        <v>-4.0978193283081055E-8</v>
      </c>
      <c r="F287" s="35">
        <f t="shared" si="145"/>
        <v>0</v>
      </c>
      <c r="G287" s="35">
        <f t="shared" si="145"/>
        <v>514074237.54899997</v>
      </c>
      <c r="H287" s="35">
        <f>SUM(H241:H286)</f>
        <v>38804934.25</v>
      </c>
      <c r="I287" s="35">
        <f t="shared" si="145"/>
        <v>-3321034.1700000004</v>
      </c>
      <c r="J287" s="35">
        <f t="shared" si="145"/>
        <v>549558137.62899983</v>
      </c>
      <c r="K287" s="36"/>
      <c r="L287" s="35">
        <f t="shared" ref="L287:S287" si="146">SUM(L241:L286)</f>
        <v>-87073970.900000006</v>
      </c>
      <c r="M287" s="35">
        <f t="shared" si="146"/>
        <v>-4.6566128730773926E-9</v>
      </c>
      <c r="N287" s="35">
        <f t="shared" si="146"/>
        <v>0</v>
      </c>
      <c r="O287" s="35">
        <f t="shared" si="146"/>
        <v>-87073970.900000006</v>
      </c>
      <c r="P287" s="35">
        <f t="shared" si="146"/>
        <v>-22914457.220000006</v>
      </c>
      <c r="Q287" s="35">
        <f t="shared" si="146"/>
        <v>655256.64</v>
      </c>
      <c r="R287" s="35">
        <f t="shared" si="146"/>
        <v>-109333171.48000002</v>
      </c>
      <c r="S287" s="35">
        <f t="shared" si="146"/>
        <v>440224966.14899993</v>
      </c>
    </row>
    <row r="288" spans="1:19" ht="25.5" x14ac:dyDescent="0.25">
      <c r="A288" s="32"/>
      <c r="B288" s="32">
        <v>1531</v>
      </c>
      <c r="C288" s="24" t="s">
        <v>74</v>
      </c>
      <c r="D288" s="25">
        <f>-D241</f>
        <v>0</v>
      </c>
      <c r="E288" s="25">
        <f t="shared" ref="E288:F288" si="147">-E241</f>
        <v>0</v>
      </c>
      <c r="F288" s="25">
        <f t="shared" si="147"/>
        <v>0</v>
      </c>
      <c r="G288" s="25">
        <f>SUM(D288:F288)</f>
        <v>0</v>
      </c>
      <c r="H288" s="26">
        <f t="shared" ref="H288:I288" si="148">-H241</f>
        <v>0</v>
      </c>
      <c r="I288" s="26">
        <f t="shared" si="148"/>
        <v>0</v>
      </c>
      <c r="J288" s="27">
        <f>SUM(G288:I288)</f>
        <v>0</v>
      </c>
      <c r="L288" s="25">
        <f t="shared" ref="L288:N288" si="149">-L241</f>
        <v>0</v>
      </c>
      <c r="M288" s="25">
        <f t="shared" si="149"/>
        <v>0</v>
      </c>
      <c r="N288" s="25">
        <f t="shared" si="149"/>
        <v>0</v>
      </c>
      <c r="O288" s="25">
        <f t="shared" ref="O288:O295" si="150">SUM(L288:N288)</f>
        <v>0</v>
      </c>
      <c r="P288" s="26">
        <f t="shared" ref="P288:Q288" si="151">-P241</f>
        <v>0</v>
      </c>
      <c r="Q288" s="26">
        <f t="shared" si="151"/>
        <v>0</v>
      </c>
      <c r="R288" s="27">
        <f>O288+P288+Q288</f>
        <v>0</v>
      </c>
      <c r="S288" s="28">
        <f t="shared" ref="S288:S295" si="152">J288+R288</f>
        <v>0</v>
      </c>
    </row>
    <row r="289" spans="1:19" ht="25.5" x14ac:dyDescent="0.25">
      <c r="A289" s="32"/>
      <c r="B289" s="32">
        <v>2075</v>
      </c>
      <c r="C289" s="37" t="s">
        <v>75</v>
      </c>
      <c r="D289" s="25">
        <f>-D284</f>
        <v>0</v>
      </c>
      <c r="E289" s="25">
        <f t="shared" ref="E289:F289" si="153">-E284</f>
        <v>0</v>
      </c>
      <c r="F289" s="25">
        <f t="shared" si="153"/>
        <v>0</v>
      </c>
      <c r="G289" s="25">
        <f t="shared" ref="G289:G295" si="154">SUM(D289:F289)</f>
        <v>0</v>
      </c>
      <c r="H289" s="26">
        <f t="shared" ref="H289:I289" si="155">-H284</f>
        <v>0</v>
      </c>
      <c r="I289" s="26">
        <f t="shared" si="155"/>
        <v>0</v>
      </c>
      <c r="J289" s="27">
        <f t="shared" ref="J289:J295" si="156">SUM(G289:I289)</f>
        <v>0</v>
      </c>
      <c r="L289" s="25">
        <f t="shared" ref="L289:N289" si="157">-L284</f>
        <v>0</v>
      </c>
      <c r="M289" s="25">
        <f t="shared" si="157"/>
        <v>0</v>
      </c>
      <c r="N289" s="25">
        <f t="shared" si="157"/>
        <v>0</v>
      </c>
      <c r="O289" s="25">
        <f t="shared" si="150"/>
        <v>0</v>
      </c>
      <c r="P289" s="26">
        <f t="shared" ref="P289:Q289" si="158">-P284</f>
        <v>0</v>
      </c>
      <c r="Q289" s="26">
        <f t="shared" si="158"/>
        <v>0</v>
      </c>
      <c r="R289" s="27">
        <f t="shared" ref="R289:R295" si="159">O289+P289+Q289</f>
        <v>0</v>
      </c>
      <c r="S289" s="28">
        <f t="shared" si="152"/>
        <v>0</v>
      </c>
    </row>
    <row r="290" spans="1:19" ht="25.5" x14ac:dyDescent="0.25">
      <c r="A290" s="32"/>
      <c r="B290" s="32">
        <v>1865</v>
      </c>
      <c r="C290" s="37" t="s">
        <v>76</v>
      </c>
      <c r="D290" s="25">
        <f>-D258</f>
        <v>0</v>
      </c>
      <c r="E290" s="25">
        <f>-E257</f>
        <v>0</v>
      </c>
      <c r="F290" s="25">
        <f t="shared" ref="F290" si="160">-F258</f>
        <v>0</v>
      </c>
      <c r="G290" s="25">
        <f t="shared" si="154"/>
        <v>0</v>
      </c>
      <c r="H290" s="26">
        <f t="shared" ref="H290:I290" si="161">-H258</f>
        <v>0</v>
      </c>
      <c r="I290" s="26">
        <f t="shared" si="161"/>
        <v>0</v>
      </c>
      <c r="J290" s="27">
        <f t="shared" si="156"/>
        <v>0</v>
      </c>
      <c r="L290" s="25">
        <f t="shared" ref="L290:N290" si="162">-L258</f>
        <v>0</v>
      </c>
      <c r="M290" s="25">
        <f t="shared" si="162"/>
        <v>0</v>
      </c>
      <c r="N290" s="25">
        <f t="shared" si="162"/>
        <v>0</v>
      </c>
      <c r="O290" s="25">
        <f t="shared" si="150"/>
        <v>0</v>
      </c>
      <c r="P290" s="26">
        <f t="shared" ref="P290:Q290" si="163">-P258</f>
        <v>0</v>
      </c>
      <c r="Q290" s="26">
        <f t="shared" si="163"/>
        <v>0</v>
      </c>
      <c r="R290" s="27">
        <f t="shared" si="159"/>
        <v>0</v>
      </c>
      <c r="S290" s="28">
        <f t="shared" si="152"/>
        <v>0</v>
      </c>
    </row>
    <row r="291" spans="1:19" ht="15" x14ac:dyDescent="0.25">
      <c r="A291" s="32"/>
      <c r="B291" s="32">
        <v>1875</v>
      </c>
      <c r="C291" s="37" t="s">
        <v>77</v>
      </c>
      <c r="D291" s="25">
        <f>-D273</f>
        <v>0</v>
      </c>
      <c r="E291" s="25">
        <f t="shared" ref="E291:F291" si="164">-E273</f>
        <v>0</v>
      </c>
      <c r="F291" s="25">
        <f t="shared" si="164"/>
        <v>0</v>
      </c>
      <c r="G291" s="25">
        <f t="shared" si="154"/>
        <v>0</v>
      </c>
      <c r="H291" s="26">
        <f t="shared" ref="H291:I291" si="165">-H273</f>
        <v>0</v>
      </c>
      <c r="I291" s="26">
        <f t="shared" si="165"/>
        <v>0</v>
      </c>
      <c r="J291" s="27">
        <f t="shared" si="156"/>
        <v>0</v>
      </c>
      <c r="L291" s="25">
        <f t="shared" ref="L291:N291" si="166">-L273</f>
        <v>0</v>
      </c>
      <c r="M291" s="25">
        <f t="shared" si="166"/>
        <v>0</v>
      </c>
      <c r="N291" s="25">
        <f t="shared" si="166"/>
        <v>0</v>
      </c>
      <c r="O291" s="25">
        <f t="shared" si="150"/>
        <v>0</v>
      </c>
      <c r="P291" s="26">
        <f t="shared" ref="P291:Q291" si="167">-P273</f>
        <v>0</v>
      </c>
      <c r="Q291" s="26">
        <f t="shared" si="167"/>
        <v>0</v>
      </c>
      <c r="R291" s="27">
        <f t="shared" si="159"/>
        <v>0</v>
      </c>
      <c r="S291" s="28">
        <f t="shared" si="152"/>
        <v>0</v>
      </c>
    </row>
    <row r="292" spans="1:19" ht="25.5" x14ac:dyDescent="0.25">
      <c r="A292" s="32"/>
      <c r="B292" s="32" t="s">
        <v>61</v>
      </c>
      <c r="C292" s="37" t="s">
        <v>62</v>
      </c>
      <c r="D292" s="25">
        <f>-D278</f>
        <v>0</v>
      </c>
      <c r="E292" s="25">
        <f t="shared" ref="E292:F292" si="168">-E278</f>
        <v>0</v>
      </c>
      <c r="F292" s="25">
        <f t="shared" si="168"/>
        <v>0</v>
      </c>
      <c r="G292" s="25">
        <f t="shared" si="154"/>
        <v>0</v>
      </c>
      <c r="H292" s="26">
        <f t="shared" ref="H292:I292" si="169">-H278</f>
        <v>0</v>
      </c>
      <c r="I292" s="26">
        <f t="shared" si="169"/>
        <v>0</v>
      </c>
      <c r="J292" s="27">
        <f t="shared" si="156"/>
        <v>0</v>
      </c>
      <c r="L292" s="25">
        <f t="shared" ref="L292:N292" si="170">-L278</f>
        <v>0</v>
      </c>
      <c r="M292" s="25">
        <f t="shared" si="170"/>
        <v>0</v>
      </c>
      <c r="N292" s="25">
        <f t="shared" si="170"/>
        <v>0</v>
      </c>
      <c r="O292" s="25">
        <f t="shared" si="150"/>
        <v>0</v>
      </c>
      <c r="P292" s="26">
        <f t="shared" ref="P292:Q292" si="171">-P278</f>
        <v>0</v>
      </c>
      <c r="Q292" s="26">
        <f t="shared" si="171"/>
        <v>0</v>
      </c>
      <c r="R292" s="27">
        <f t="shared" si="159"/>
        <v>0</v>
      </c>
      <c r="S292" s="28">
        <f t="shared" si="152"/>
        <v>0</v>
      </c>
    </row>
    <row r="293" spans="1:19" ht="25.5" x14ac:dyDescent="0.25">
      <c r="A293" s="32"/>
      <c r="B293" s="32" t="s">
        <v>64</v>
      </c>
      <c r="C293" s="37" t="s">
        <v>78</v>
      </c>
      <c r="D293" s="25">
        <f>-D280</f>
        <v>0</v>
      </c>
      <c r="E293" s="25">
        <f t="shared" ref="E293:F293" si="172">-E280</f>
        <v>0</v>
      </c>
      <c r="F293" s="25">
        <f t="shared" si="172"/>
        <v>0</v>
      </c>
      <c r="G293" s="25">
        <f t="shared" si="154"/>
        <v>0</v>
      </c>
      <c r="H293" s="26">
        <f t="shared" ref="H293:I293" si="173">-H280</f>
        <v>0</v>
      </c>
      <c r="I293" s="26">
        <f t="shared" si="173"/>
        <v>0</v>
      </c>
      <c r="J293" s="27">
        <f t="shared" si="156"/>
        <v>0</v>
      </c>
      <c r="L293" s="25">
        <f t="shared" ref="L293:N293" si="174">-L280</f>
        <v>0</v>
      </c>
      <c r="M293" s="25">
        <f t="shared" si="174"/>
        <v>0</v>
      </c>
      <c r="N293" s="25">
        <f t="shared" si="174"/>
        <v>0</v>
      </c>
      <c r="O293" s="25">
        <f t="shared" si="150"/>
        <v>0</v>
      </c>
      <c r="P293" s="26">
        <f t="shared" ref="P293:Q293" si="175">-P280</f>
        <v>0</v>
      </c>
      <c r="Q293" s="26">
        <f t="shared" si="175"/>
        <v>0</v>
      </c>
      <c r="R293" s="27">
        <f t="shared" si="159"/>
        <v>0</v>
      </c>
      <c r="S293" s="28">
        <f t="shared" si="152"/>
        <v>0</v>
      </c>
    </row>
    <row r="294" spans="1:19" ht="15" x14ac:dyDescent="0.25">
      <c r="A294" s="32"/>
      <c r="B294" s="32">
        <v>2055</v>
      </c>
      <c r="C294" s="33" t="s">
        <v>70</v>
      </c>
      <c r="D294" s="25">
        <f>-D285</f>
        <v>-5723298.5200000005</v>
      </c>
      <c r="E294" s="25">
        <f t="shared" ref="E294:F295" si="176">-E285</f>
        <v>5372396.3700000001</v>
      </c>
      <c r="F294" s="25">
        <f t="shared" si="176"/>
        <v>0</v>
      </c>
      <c r="G294" s="25">
        <f t="shared" si="154"/>
        <v>-350902.15000000037</v>
      </c>
      <c r="H294" s="26">
        <f t="shared" ref="H294:I295" si="177">-H285</f>
        <v>860595.59999999974</v>
      </c>
      <c r="I294" s="26">
        <f t="shared" si="177"/>
        <v>0</v>
      </c>
      <c r="J294" s="27">
        <f t="shared" si="156"/>
        <v>509693.44999999937</v>
      </c>
      <c r="L294" s="25">
        <f t="shared" ref="L294:N295" si="178">-L285</f>
        <v>0</v>
      </c>
      <c r="M294" s="25">
        <f t="shared" si="178"/>
        <v>0</v>
      </c>
      <c r="N294" s="25">
        <f t="shared" si="178"/>
        <v>0</v>
      </c>
      <c r="O294" s="25">
        <f t="shared" si="150"/>
        <v>0</v>
      </c>
      <c r="P294" s="26">
        <f t="shared" ref="P294:Q295" si="179">-P285</f>
        <v>0</v>
      </c>
      <c r="Q294" s="26">
        <f t="shared" si="179"/>
        <v>0</v>
      </c>
      <c r="R294" s="27">
        <f t="shared" si="159"/>
        <v>0</v>
      </c>
      <c r="S294" s="28">
        <f t="shared" si="152"/>
        <v>509693.44999999937</v>
      </c>
    </row>
    <row r="295" spans="1:19" ht="15" x14ac:dyDescent="0.25">
      <c r="A295" s="32"/>
      <c r="B295" s="32" t="s">
        <v>71</v>
      </c>
      <c r="C295" s="33" t="s">
        <v>72</v>
      </c>
      <c r="D295" s="25">
        <f>-D286</f>
        <v>0</v>
      </c>
      <c r="E295" s="25">
        <f t="shared" si="176"/>
        <v>0</v>
      </c>
      <c r="F295" s="25">
        <f t="shared" si="176"/>
        <v>0</v>
      </c>
      <c r="G295" s="25">
        <f t="shared" si="154"/>
        <v>0</v>
      </c>
      <c r="H295" s="26">
        <f t="shared" si="177"/>
        <v>0</v>
      </c>
      <c r="I295" s="26">
        <f t="shared" si="177"/>
        <v>0</v>
      </c>
      <c r="J295" s="27">
        <f t="shared" si="156"/>
        <v>0</v>
      </c>
      <c r="L295" s="25">
        <f t="shared" si="178"/>
        <v>0</v>
      </c>
      <c r="M295" s="25">
        <f t="shared" si="178"/>
        <v>0</v>
      </c>
      <c r="N295" s="25">
        <f t="shared" si="178"/>
        <v>0</v>
      </c>
      <c r="O295" s="25">
        <f t="shared" si="150"/>
        <v>0</v>
      </c>
      <c r="P295" s="26">
        <f t="shared" si="179"/>
        <v>0</v>
      </c>
      <c r="Q295" s="26">
        <f t="shared" si="179"/>
        <v>0</v>
      </c>
      <c r="R295" s="27">
        <f t="shared" si="159"/>
        <v>0</v>
      </c>
      <c r="S295" s="28">
        <f t="shared" si="152"/>
        <v>0</v>
      </c>
    </row>
    <row r="296" spans="1:19" x14ac:dyDescent="0.2">
      <c r="A296" s="32"/>
      <c r="B296" s="32"/>
      <c r="C296" s="34" t="s">
        <v>79</v>
      </c>
      <c r="D296" s="35">
        <f>SUM(D287:D295)</f>
        <v>508350939.0290001</v>
      </c>
      <c r="E296" s="35">
        <f t="shared" ref="E296:J296" si="180">SUM(E287:E295)</f>
        <v>5372396.3699999591</v>
      </c>
      <c r="F296" s="35">
        <f t="shared" si="180"/>
        <v>0</v>
      </c>
      <c r="G296" s="35">
        <f t="shared" si="180"/>
        <v>513723335.39899999</v>
      </c>
      <c r="H296" s="35">
        <f t="shared" si="180"/>
        <v>39665529.850000001</v>
      </c>
      <c r="I296" s="35">
        <f t="shared" si="180"/>
        <v>-3321034.1700000004</v>
      </c>
      <c r="J296" s="35">
        <f t="shared" si="180"/>
        <v>550067831.07899988</v>
      </c>
      <c r="K296" s="36"/>
      <c r="L296" s="35">
        <f t="shared" ref="L296:S296" si="181">SUM(L287:L295)</f>
        <v>-87073970.900000006</v>
      </c>
      <c r="M296" s="35">
        <f t="shared" si="181"/>
        <v>-4.6566128730773926E-9</v>
      </c>
      <c r="N296" s="35">
        <f t="shared" si="181"/>
        <v>0</v>
      </c>
      <c r="O296" s="35">
        <f t="shared" si="181"/>
        <v>-87073970.900000006</v>
      </c>
      <c r="P296" s="35">
        <f t="shared" si="181"/>
        <v>-22914457.220000006</v>
      </c>
      <c r="Q296" s="35">
        <f t="shared" si="181"/>
        <v>655256.64</v>
      </c>
      <c r="R296" s="35">
        <f t="shared" si="181"/>
        <v>-109333171.48000002</v>
      </c>
      <c r="S296" s="35">
        <f t="shared" si="181"/>
        <v>440734659.59899992</v>
      </c>
    </row>
    <row r="297" spans="1:19" ht="15" x14ac:dyDescent="0.25">
      <c r="A297" s="32"/>
      <c r="B297" s="32"/>
      <c r="C297" s="1220" t="s">
        <v>80</v>
      </c>
      <c r="D297" s="1221"/>
      <c r="E297" s="1221"/>
      <c r="F297" s="1221"/>
      <c r="G297" s="1221"/>
      <c r="H297" s="1221"/>
      <c r="I297" s="1221"/>
      <c r="J297" s="1221"/>
      <c r="K297" s="1221"/>
      <c r="L297" s="1222"/>
      <c r="M297" s="38"/>
      <c r="N297" s="38"/>
      <c r="O297" s="38"/>
      <c r="P297" s="39"/>
      <c r="R297" s="40"/>
      <c r="S297" s="29"/>
    </row>
    <row r="298" spans="1:19" ht="15" x14ac:dyDescent="0.25">
      <c r="A298" s="32"/>
      <c r="B298" s="32"/>
      <c r="C298" s="1220" t="s">
        <v>81</v>
      </c>
      <c r="D298" s="1221"/>
      <c r="E298" s="1221"/>
      <c r="F298" s="1221"/>
      <c r="G298" s="1221"/>
      <c r="H298" s="1221"/>
      <c r="I298" s="1221"/>
      <c r="J298" s="1221"/>
      <c r="K298" s="1221"/>
      <c r="L298" s="1222"/>
      <c r="M298" s="38"/>
      <c r="N298" s="38"/>
      <c r="O298" s="38"/>
      <c r="P298" s="35">
        <f>+P296</f>
        <v>-22914457.220000006</v>
      </c>
      <c r="R298" s="40"/>
      <c r="S298" s="29"/>
    </row>
    <row r="299" spans="1:19" x14ac:dyDescent="0.2">
      <c r="D299" s="41">
        <v>0</v>
      </c>
      <c r="E299" s="41"/>
      <c r="F299" s="41"/>
      <c r="G299" s="41"/>
      <c r="H299" s="41">
        <v>0</v>
      </c>
      <c r="I299" s="41">
        <v>0</v>
      </c>
      <c r="J299" s="41">
        <v>0</v>
      </c>
      <c r="K299" s="41"/>
      <c r="L299" s="41">
        <v>0</v>
      </c>
      <c r="M299" s="41"/>
      <c r="N299" s="41"/>
      <c r="O299" s="41">
        <v>0</v>
      </c>
      <c r="P299" s="41">
        <v>0</v>
      </c>
      <c r="Q299" s="41">
        <v>0</v>
      </c>
      <c r="R299" s="41">
        <v>0</v>
      </c>
      <c r="S299" s="41">
        <v>0</v>
      </c>
    </row>
    <row r="300" spans="1:19" x14ac:dyDescent="0.2">
      <c r="L300" s="2" t="s">
        <v>82</v>
      </c>
    </row>
    <row r="301" spans="1:19" ht="15" x14ac:dyDescent="0.25">
      <c r="A301" s="32">
        <v>10</v>
      </c>
      <c r="B301" s="32"/>
      <c r="C301" s="12" t="s">
        <v>83</v>
      </c>
      <c r="D301" s="13"/>
      <c r="E301" s="13"/>
      <c r="F301" s="13"/>
      <c r="G301" s="13"/>
      <c r="H301" s="13"/>
      <c r="I301" s="13"/>
      <c r="J301" s="13"/>
      <c r="K301" s="13"/>
      <c r="L301" s="13" t="s">
        <v>83</v>
      </c>
      <c r="M301" s="13"/>
      <c r="N301" s="13"/>
      <c r="O301" s="13"/>
      <c r="P301" s="13"/>
      <c r="Q301" s="42">
        <f>P265</f>
        <v>-764529.35000000009</v>
      </c>
    </row>
    <row r="302" spans="1:19" ht="15" x14ac:dyDescent="0.25">
      <c r="A302" s="32">
        <v>8</v>
      </c>
      <c r="B302" s="32"/>
      <c r="C302" s="12" t="s">
        <v>49</v>
      </c>
      <c r="D302" s="13"/>
      <c r="E302" s="13"/>
      <c r="F302" s="13"/>
      <c r="G302" s="13"/>
      <c r="H302" s="13"/>
      <c r="I302" s="13"/>
      <c r="J302" s="13"/>
      <c r="K302" s="13"/>
      <c r="L302" s="13" t="s">
        <v>49</v>
      </c>
      <c r="M302" s="13"/>
      <c r="N302" s="13"/>
      <c r="O302" s="13"/>
      <c r="P302" s="13"/>
      <c r="Q302" s="42">
        <f>P267+P266</f>
        <v>-483039.37</v>
      </c>
    </row>
    <row r="303" spans="1:19" ht="15" x14ac:dyDescent="0.25">
      <c r="A303" s="32">
        <v>47</v>
      </c>
      <c r="B303" s="32"/>
      <c r="C303" s="12" t="s">
        <v>84</v>
      </c>
      <c r="D303" s="13"/>
      <c r="E303" s="13"/>
      <c r="F303" s="13"/>
      <c r="G303" s="13"/>
      <c r="H303" s="13"/>
      <c r="I303" s="13"/>
      <c r="J303" s="13"/>
      <c r="K303" s="13"/>
      <c r="L303" s="13" t="s">
        <v>84</v>
      </c>
      <c r="M303" s="13"/>
      <c r="N303" s="13"/>
      <c r="O303" s="13"/>
      <c r="P303" s="13"/>
      <c r="Q303" s="42"/>
    </row>
    <row r="304" spans="1:19" x14ac:dyDescent="0.2">
      <c r="L304" s="1223" t="s">
        <v>85</v>
      </c>
      <c r="M304" s="1224"/>
      <c r="N304" s="1224"/>
      <c r="O304" s="1224"/>
      <c r="P304" s="1224"/>
      <c r="Q304" s="43">
        <f>P298-Q301-Q302-Q303</f>
        <v>-21666888.500000004</v>
      </c>
    </row>
    <row r="306" spans="1:19" ht="14.1" customHeight="1" x14ac:dyDescent="0.4">
      <c r="B306" s="49"/>
    </row>
    <row r="310" spans="1:19" ht="13.5" thickBot="1" x14ac:dyDescent="0.25">
      <c r="H310" s="8" t="s">
        <v>9</v>
      </c>
      <c r="I310" s="9" t="s">
        <v>10</v>
      </c>
    </row>
    <row r="311" spans="1:19" ht="15.75" thickBot="1" x14ac:dyDescent="0.3">
      <c r="H311" s="8" t="s">
        <v>11</v>
      </c>
      <c r="I311" s="10">
        <v>2017</v>
      </c>
      <c r="J311" s="11"/>
    </row>
    <row r="313" spans="1:19" x14ac:dyDescent="0.2">
      <c r="D313" s="1225" t="s">
        <v>12</v>
      </c>
      <c r="E313" s="1226"/>
      <c r="F313" s="1226"/>
      <c r="G313" s="1226"/>
      <c r="H313" s="1226"/>
      <c r="I313" s="1226"/>
      <c r="J313" s="1226"/>
      <c r="L313" s="12"/>
      <c r="M313" s="13"/>
      <c r="N313" s="13"/>
      <c r="O313" s="13"/>
      <c r="P313" s="14" t="s">
        <v>13</v>
      </c>
      <c r="Q313" s="14"/>
      <c r="R313" s="15"/>
    </row>
    <row r="314" spans="1:19" ht="30" customHeight="1" x14ac:dyDescent="0.2">
      <c r="A314" s="16" t="s">
        <v>14</v>
      </c>
      <c r="B314" s="16" t="s">
        <v>15</v>
      </c>
      <c r="C314" s="17" t="s">
        <v>16</v>
      </c>
      <c r="D314" s="18" t="s">
        <v>17</v>
      </c>
      <c r="E314" s="44" t="s">
        <v>90</v>
      </c>
      <c r="F314" s="44" t="s">
        <v>90</v>
      </c>
      <c r="G314" s="18" t="s">
        <v>18</v>
      </c>
      <c r="H314" s="19" t="s">
        <v>19</v>
      </c>
      <c r="I314" s="19" t="s">
        <v>20</v>
      </c>
      <c r="J314" s="16" t="s">
        <v>21</v>
      </c>
      <c r="K314" s="20"/>
      <c r="L314" s="18" t="s">
        <v>17</v>
      </c>
      <c r="M314" s="44" t="s">
        <v>90</v>
      </c>
      <c r="N314" s="44" t="s">
        <v>90</v>
      </c>
      <c r="O314" s="18" t="s">
        <v>18</v>
      </c>
      <c r="P314" s="21" t="s">
        <v>22</v>
      </c>
      <c r="Q314" s="21" t="s">
        <v>20</v>
      </c>
      <c r="R314" s="22" t="s">
        <v>21</v>
      </c>
      <c r="S314" s="16" t="s">
        <v>23</v>
      </c>
    </row>
    <row r="315" spans="1:19" ht="25.5" customHeight="1" x14ac:dyDescent="0.25">
      <c r="A315" s="16"/>
      <c r="B315" s="23">
        <v>1531</v>
      </c>
      <c r="C315" s="24" t="s">
        <v>24</v>
      </c>
      <c r="D315" s="25">
        <f>J241</f>
        <v>0</v>
      </c>
      <c r="E315" s="25"/>
      <c r="F315" s="25"/>
      <c r="G315" s="25">
        <f>SUM(D315:F315)</f>
        <v>0</v>
      </c>
      <c r="H315" s="26">
        <f>SUMIFS('HRZ-2017'!$E$10:$E$86,'HRZ-2017'!$H$10:$H$86,$B315)</f>
        <v>0</v>
      </c>
      <c r="I315" s="26">
        <f>SUMIFS('HRZ-2017'!$F$10:$F$86,'HRZ-2017'!$H$10:$H$86,$B315)</f>
        <v>0</v>
      </c>
      <c r="J315" s="27">
        <f>SUM(G315:I315)</f>
        <v>0</v>
      </c>
      <c r="K315" s="20"/>
      <c r="L315" s="25">
        <f>R241</f>
        <v>0</v>
      </c>
      <c r="M315" s="25"/>
      <c r="N315" s="25"/>
      <c r="O315" s="25">
        <f>SUM(L315:N315)</f>
        <v>0</v>
      </c>
      <c r="P315" s="26">
        <f>SUMIFS('HRZ-2017'!$J$10:$J$86,'HRZ-2017'!$H$10:$H$86,$B315)</f>
        <v>0</v>
      </c>
      <c r="Q315" s="26">
        <f>SUMIFS('HRZ-2017'!$K$10:$K$86,'HRZ-2017'!$H$10:$H$86,$B315)</f>
        <v>0</v>
      </c>
      <c r="R315" s="27">
        <f>L315+P315+Q315</f>
        <v>0</v>
      </c>
      <c r="S315" s="28">
        <f t="shared" ref="S315:S360" si="182">J315+R315</f>
        <v>0</v>
      </c>
    </row>
    <row r="316" spans="1:19" ht="25.5" customHeight="1" x14ac:dyDescent="0.25">
      <c r="A316" s="16"/>
      <c r="B316" s="23">
        <v>1609</v>
      </c>
      <c r="C316" s="24" t="s">
        <v>25</v>
      </c>
      <c r="D316" s="25">
        <f t="shared" ref="D316:D360" si="183">J242</f>
        <v>26589063.940000001</v>
      </c>
      <c r="E316" s="25"/>
      <c r="F316" s="25"/>
      <c r="G316" s="25">
        <f>SUM(D316:F316)</f>
        <v>26589063.940000001</v>
      </c>
      <c r="H316" s="26">
        <f>SUMIFS('HRZ-2017'!$E$10:$E$86,'HRZ-2017'!$H$10:$H$86,$B316)</f>
        <v>0</v>
      </c>
      <c r="I316" s="26">
        <f>SUMIFS('HRZ-2017'!$F$10:$F$86,'HRZ-2017'!$H$10:$H$86,$B316)</f>
        <v>0</v>
      </c>
      <c r="J316" s="27">
        <f t="shared" ref="J316:J369" si="184">SUM(G316:I316)</f>
        <v>26589063.940000001</v>
      </c>
      <c r="K316" s="20"/>
      <c r="L316" s="25">
        <f t="shared" ref="L316:L360" si="185">R242</f>
        <v>-5480070.5</v>
      </c>
      <c r="M316" s="25"/>
      <c r="N316" s="25"/>
      <c r="O316" s="25">
        <f t="shared" ref="O316:O360" si="186">SUM(L316:N316)</f>
        <v>-5480070.5</v>
      </c>
      <c r="P316" s="26">
        <f>SUMIFS('HRZ-2017'!$J$10:$J$86,'HRZ-2017'!$H$10:$H$86,$B316)</f>
        <v>-1370866.56</v>
      </c>
      <c r="Q316" s="26">
        <f>SUMIFS('HRZ-2017'!$K$10:$K$86,'HRZ-2017'!$H$10:$H$86,$B316)</f>
        <v>0</v>
      </c>
      <c r="R316" s="27">
        <f t="shared" ref="R316:R360" si="187">L316+P316+Q316</f>
        <v>-6850937.0600000005</v>
      </c>
      <c r="S316" s="28">
        <f t="shared" si="182"/>
        <v>19738126.880000003</v>
      </c>
    </row>
    <row r="317" spans="1:19" ht="25.5" x14ac:dyDescent="0.25">
      <c r="A317" s="23">
        <v>12</v>
      </c>
      <c r="B317" s="23">
        <v>1611</v>
      </c>
      <c r="C317" s="24" t="s">
        <v>26</v>
      </c>
      <c r="D317" s="25">
        <f t="shared" si="183"/>
        <v>16120819.060000001</v>
      </c>
      <c r="E317" s="25"/>
      <c r="F317" s="25"/>
      <c r="G317" s="25">
        <f t="shared" ref="G317:G360" si="188">SUM(D317:F317)</f>
        <v>16120819.060000001</v>
      </c>
      <c r="H317" s="26">
        <f>SUMIFS('HRZ-2017'!$E$10:$E$86,'HRZ-2017'!$H$10:$H$86,$B317)</f>
        <v>887235.90999999992</v>
      </c>
      <c r="I317" s="26">
        <f>SUMIFS('HRZ-2017'!$F$10:$F$86,'HRZ-2017'!$H$10:$H$86,$B317)</f>
        <v>0</v>
      </c>
      <c r="J317" s="27">
        <f t="shared" si="184"/>
        <v>17008054.969999999</v>
      </c>
      <c r="K317" s="30"/>
      <c r="L317" s="25">
        <f t="shared" si="185"/>
        <v>-11503187.560000001</v>
      </c>
      <c r="M317" s="25"/>
      <c r="N317" s="25"/>
      <c r="O317" s="25">
        <f t="shared" si="186"/>
        <v>-11503187.560000001</v>
      </c>
      <c r="P317" s="26">
        <f>SUMIFS('HRZ-2017'!$J$10:$J$86,'HRZ-2017'!$H$10:$H$86,$B317)</f>
        <v>-2146725.16</v>
      </c>
      <c r="Q317" s="26">
        <f>SUMIFS('HRZ-2017'!$K$10:$K$86,'HRZ-2017'!$H$10:$H$86,$B317)</f>
        <v>0</v>
      </c>
      <c r="R317" s="27">
        <f t="shared" si="187"/>
        <v>-13649912.720000001</v>
      </c>
      <c r="S317" s="28">
        <f t="shared" si="182"/>
        <v>3358142.2499999981</v>
      </c>
    </row>
    <row r="318" spans="1:19" ht="25.5" x14ac:dyDescent="0.25">
      <c r="A318" s="23" t="s">
        <v>27</v>
      </c>
      <c r="B318" s="23">
        <v>1612</v>
      </c>
      <c r="C318" s="24" t="s">
        <v>28</v>
      </c>
      <c r="D318" s="25">
        <f t="shared" si="183"/>
        <v>0</v>
      </c>
      <c r="E318" s="25"/>
      <c r="F318" s="25"/>
      <c r="G318" s="25">
        <f t="shared" si="188"/>
        <v>0</v>
      </c>
      <c r="H318" s="26">
        <f>SUMIFS('HRZ-2017'!$E$10:$E$86,'HRZ-2017'!$H$10:$H$86,$B318)</f>
        <v>0</v>
      </c>
      <c r="I318" s="26">
        <f>SUMIFS('HRZ-2017'!$F$10:$F$86,'HRZ-2017'!$H$10:$H$86,$B318)</f>
        <v>0</v>
      </c>
      <c r="J318" s="27">
        <f t="shared" si="184"/>
        <v>0</v>
      </c>
      <c r="K318" s="30"/>
      <c r="L318" s="25">
        <f t="shared" si="185"/>
        <v>3336.84</v>
      </c>
      <c r="M318" s="25"/>
      <c r="N318" s="25"/>
      <c r="O318" s="25">
        <f t="shared" si="186"/>
        <v>3336.84</v>
      </c>
      <c r="P318" s="26">
        <f>SUMIFS('HRZ-2017'!$J$10:$J$86,'HRZ-2017'!$H$10:$H$86,$B318)</f>
        <v>-3336.8399999999997</v>
      </c>
      <c r="Q318" s="26">
        <f>SUMIFS('HRZ-2017'!$K$10:$K$86,'HRZ-2017'!$H$10:$H$86,$B318)</f>
        <v>0</v>
      </c>
      <c r="R318" s="27">
        <f t="shared" si="187"/>
        <v>4.5474735088646412E-13</v>
      </c>
      <c r="S318" s="28">
        <f t="shared" si="182"/>
        <v>4.5474735088646412E-13</v>
      </c>
    </row>
    <row r="319" spans="1:19" ht="15" x14ac:dyDescent="0.25">
      <c r="A319" s="23" t="s">
        <v>29</v>
      </c>
      <c r="B319" s="23">
        <v>1805</v>
      </c>
      <c r="C319" s="24" t="s">
        <v>30</v>
      </c>
      <c r="D319" s="25">
        <f t="shared" si="183"/>
        <v>1482370.8599999999</v>
      </c>
      <c r="E319" s="25"/>
      <c r="F319" s="25"/>
      <c r="G319" s="25">
        <f t="shared" si="188"/>
        <v>1482370.8599999999</v>
      </c>
      <c r="H319" s="26">
        <f>SUMIFS('HRZ-2017'!$E$10:$E$86,'HRZ-2017'!$H$10:$H$86,$B319)</f>
        <v>62.86</v>
      </c>
      <c r="I319" s="26">
        <f>SUMIFS('HRZ-2017'!$F$10:$F$86,'HRZ-2017'!$H$10:$H$86,$B319)</f>
        <v>0</v>
      </c>
      <c r="J319" s="27">
        <f t="shared" si="184"/>
        <v>1482433.72</v>
      </c>
      <c r="K319" s="30"/>
      <c r="L319" s="25">
        <f t="shared" si="185"/>
        <v>0</v>
      </c>
      <c r="M319" s="25"/>
      <c r="N319" s="25"/>
      <c r="O319" s="25">
        <f t="shared" si="186"/>
        <v>0</v>
      </c>
      <c r="P319" s="26">
        <f>SUMIFS('HRZ-2017'!$J$10:$J$86,'HRZ-2017'!$H$10:$H$86,$B319)</f>
        <v>0</v>
      </c>
      <c r="Q319" s="26">
        <f>SUMIFS('HRZ-2017'!$K$10:$K$86,'HRZ-2017'!$H$10:$H$86,$B319)</f>
        <v>0</v>
      </c>
      <c r="R319" s="27">
        <f t="shared" si="187"/>
        <v>0</v>
      </c>
      <c r="S319" s="28">
        <f t="shared" si="182"/>
        <v>1482433.72</v>
      </c>
    </row>
    <row r="320" spans="1:19" ht="15" x14ac:dyDescent="0.25">
      <c r="A320" s="23">
        <v>47</v>
      </c>
      <c r="B320" s="23">
        <v>1808</v>
      </c>
      <c r="C320" s="24" t="s">
        <v>31</v>
      </c>
      <c r="D320" s="25">
        <f t="shared" si="183"/>
        <v>850332.8600000001</v>
      </c>
      <c r="E320" s="25"/>
      <c r="F320" s="25"/>
      <c r="G320" s="25">
        <f t="shared" si="188"/>
        <v>850332.8600000001</v>
      </c>
      <c r="H320" s="26">
        <f>SUMIFS('HRZ-2017'!$E$10:$E$86,'HRZ-2017'!$H$10:$H$86,$B320)</f>
        <v>0</v>
      </c>
      <c r="I320" s="26">
        <f>SUMIFS('HRZ-2017'!$F$10:$F$86,'HRZ-2017'!$H$10:$H$86,$B320)</f>
        <v>0</v>
      </c>
      <c r="J320" s="27">
        <f t="shared" si="184"/>
        <v>850332.8600000001</v>
      </c>
      <c r="K320" s="30"/>
      <c r="L320" s="25">
        <f t="shared" si="185"/>
        <v>-388380.37000000005</v>
      </c>
      <c r="M320" s="25"/>
      <c r="N320" s="25"/>
      <c r="O320" s="25">
        <f t="shared" si="186"/>
        <v>-388380.37000000005</v>
      </c>
      <c r="P320" s="26">
        <f>SUMIFS('HRZ-2017'!$J$10:$J$86,'HRZ-2017'!$H$10:$H$86,$B320)</f>
        <v>-42332.69</v>
      </c>
      <c r="Q320" s="26">
        <f>SUMIFS('HRZ-2017'!$K$10:$K$86,'HRZ-2017'!$H$10:$H$86,$B320)</f>
        <v>0</v>
      </c>
      <c r="R320" s="27">
        <f t="shared" si="187"/>
        <v>-430713.06000000006</v>
      </c>
      <c r="S320" s="28">
        <f t="shared" si="182"/>
        <v>419619.80000000005</v>
      </c>
    </row>
    <row r="321" spans="1:19" ht="15" x14ac:dyDescent="0.25">
      <c r="A321" s="23">
        <v>13</v>
      </c>
      <c r="B321" s="23">
        <v>1810</v>
      </c>
      <c r="C321" s="24" t="s">
        <v>32</v>
      </c>
      <c r="D321" s="25">
        <f t="shared" si="183"/>
        <v>0.01</v>
      </c>
      <c r="E321" s="25"/>
      <c r="F321" s="25"/>
      <c r="G321" s="25">
        <f t="shared" si="188"/>
        <v>0.01</v>
      </c>
      <c r="H321" s="26">
        <f>SUMIFS('HRZ-2017'!$E$10:$E$86,'HRZ-2017'!$H$10:$H$86,$B321)</f>
        <v>0</v>
      </c>
      <c r="I321" s="26">
        <f>SUMIFS('HRZ-2017'!$F$10:$F$86,'HRZ-2017'!$H$10:$H$86,$B321)</f>
        <v>0</v>
      </c>
      <c r="J321" s="27">
        <f t="shared" si="184"/>
        <v>0.01</v>
      </c>
      <c r="K321" s="30"/>
      <c r="L321" s="25">
        <f t="shared" si="185"/>
        <v>-0.01</v>
      </c>
      <c r="M321" s="25"/>
      <c r="N321" s="25"/>
      <c r="O321" s="25">
        <f t="shared" si="186"/>
        <v>-0.01</v>
      </c>
      <c r="P321" s="26">
        <f>SUMIFS('HRZ-2017'!$J$10:$J$86,'HRZ-2017'!$H$10:$H$86,$B321)</f>
        <v>0</v>
      </c>
      <c r="Q321" s="26">
        <f>SUMIFS('HRZ-2017'!$K$10:$K$86,'HRZ-2017'!$H$10:$H$86,$B321)</f>
        <v>0</v>
      </c>
      <c r="R321" s="27">
        <f t="shared" si="187"/>
        <v>-0.01</v>
      </c>
      <c r="S321" s="28">
        <f t="shared" si="182"/>
        <v>0</v>
      </c>
    </row>
    <row r="322" spans="1:19" ht="15" x14ac:dyDescent="0.25">
      <c r="A322" s="23">
        <v>47</v>
      </c>
      <c r="B322" s="23">
        <v>1815</v>
      </c>
      <c r="C322" s="24" t="s">
        <v>33</v>
      </c>
      <c r="D322" s="25">
        <f t="shared" si="183"/>
        <v>0</v>
      </c>
      <c r="E322" s="25"/>
      <c r="F322" s="25"/>
      <c r="G322" s="25">
        <f t="shared" si="188"/>
        <v>0</v>
      </c>
      <c r="H322" s="26">
        <f>SUMIFS('HRZ-2017'!$E$10:$E$86,'HRZ-2017'!$H$10:$H$86,$B322)</f>
        <v>0</v>
      </c>
      <c r="I322" s="26">
        <f>SUMIFS('HRZ-2017'!$F$10:$F$86,'HRZ-2017'!$H$10:$H$86,$B322)</f>
        <v>0</v>
      </c>
      <c r="J322" s="27">
        <f t="shared" si="184"/>
        <v>0</v>
      </c>
      <c r="K322" s="30"/>
      <c r="L322" s="25">
        <f t="shared" si="185"/>
        <v>0</v>
      </c>
      <c r="M322" s="25"/>
      <c r="N322" s="25"/>
      <c r="O322" s="25">
        <f t="shared" si="186"/>
        <v>0</v>
      </c>
      <c r="P322" s="26">
        <f>SUMIFS('HRZ-2017'!$J$10:$J$86,'HRZ-2017'!$H$10:$H$86,$B322)</f>
        <v>0</v>
      </c>
      <c r="Q322" s="26">
        <f>SUMIFS('HRZ-2017'!$K$10:$K$86,'HRZ-2017'!$H$10:$H$86,$B322)</f>
        <v>0</v>
      </c>
      <c r="R322" s="27">
        <f t="shared" si="187"/>
        <v>0</v>
      </c>
      <c r="S322" s="28">
        <f t="shared" si="182"/>
        <v>0</v>
      </c>
    </row>
    <row r="323" spans="1:19" ht="15" x14ac:dyDescent="0.25">
      <c r="A323" s="23">
        <v>47</v>
      </c>
      <c r="B323" s="23">
        <v>1820</v>
      </c>
      <c r="C323" s="24" t="s">
        <v>34</v>
      </c>
      <c r="D323" s="25">
        <f t="shared" si="183"/>
        <v>13078486.819999998</v>
      </c>
      <c r="E323" s="25"/>
      <c r="F323" s="25"/>
      <c r="G323" s="25">
        <f t="shared" si="188"/>
        <v>13078486.819999998</v>
      </c>
      <c r="H323" s="26">
        <f>SUMIFS('HRZ-2017'!$E$10:$E$86,'HRZ-2017'!$H$10:$H$86,$B323)</f>
        <v>488953.07</v>
      </c>
      <c r="I323" s="26">
        <f>SUMIFS('HRZ-2017'!$F$10:$F$86,'HRZ-2017'!$H$10:$H$86,$B323)</f>
        <v>0</v>
      </c>
      <c r="J323" s="27">
        <f t="shared" si="184"/>
        <v>13567439.889999999</v>
      </c>
      <c r="K323" s="30"/>
      <c r="L323" s="25">
        <f t="shared" si="185"/>
        <v>-1413183.76</v>
      </c>
      <c r="M323" s="25"/>
      <c r="N323" s="25"/>
      <c r="O323" s="25">
        <f t="shared" si="186"/>
        <v>-1413183.76</v>
      </c>
      <c r="P323" s="26">
        <f>SUMIFS('HRZ-2017'!$J$10:$J$86,'HRZ-2017'!$H$10:$H$86,$B323)</f>
        <v>-342799.64999999997</v>
      </c>
      <c r="Q323" s="26">
        <f>SUMIFS('HRZ-2017'!$K$10:$K$86,'HRZ-2017'!$H$10:$H$86,$B323)</f>
        <v>0</v>
      </c>
      <c r="R323" s="27">
        <f t="shared" si="187"/>
        <v>-1755983.41</v>
      </c>
      <c r="S323" s="28">
        <f t="shared" si="182"/>
        <v>11811456.479999999</v>
      </c>
    </row>
    <row r="324" spans="1:19" ht="15" x14ac:dyDescent="0.25">
      <c r="A324" s="23">
        <v>47</v>
      </c>
      <c r="B324" s="23">
        <v>1825</v>
      </c>
      <c r="C324" s="24" t="s">
        <v>35</v>
      </c>
      <c r="D324" s="25">
        <f t="shared" si="183"/>
        <v>0</v>
      </c>
      <c r="E324" s="25"/>
      <c r="F324" s="25"/>
      <c r="G324" s="25">
        <f t="shared" si="188"/>
        <v>0</v>
      </c>
      <c r="H324" s="26">
        <f>SUMIFS('HRZ-2017'!$E$10:$E$86,'HRZ-2017'!$H$10:$H$86,$B324)</f>
        <v>0</v>
      </c>
      <c r="I324" s="26">
        <f>SUMIFS('HRZ-2017'!$F$10:$F$86,'HRZ-2017'!$H$10:$H$86,$B324)</f>
        <v>0</v>
      </c>
      <c r="J324" s="27">
        <f t="shared" si="184"/>
        <v>0</v>
      </c>
      <c r="K324" s="30"/>
      <c r="L324" s="25">
        <f t="shared" si="185"/>
        <v>0</v>
      </c>
      <c r="M324" s="25"/>
      <c r="N324" s="25"/>
      <c r="O324" s="25">
        <f t="shared" si="186"/>
        <v>0</v>
      </c>
      <c r="P324" s="26">
        <f>SUMIFS('HRZ-2017'!$J$10:$J$86,'HRZ-2017'!$H$10:$H$86,$B324)</f>
        <v>0</v>
      </c>
      <c r="Q324" s="26">
        <f>SUMIFS('HRZ-2017'!$K$10:$K$86,'HRZ-2017'!$H$10:$H$86,$B324)</f>
        <v>0</v>
      </c>
      <c r="R324" s="27">
        <f t="shared" si="187"/>
        <v>0</v>
      </c>
      <c r="S324" s="28">
        <f t="shared" si="182"/>
        <v>0</v>
      </c>
    </row>
    <row r="325" spans="1:19" ht="15" x14ac:dyDescent="0.25">
      <c r="A325" s="23">
        <v>47</v>
      </c>
      <c r="B325" s="23">
        <v>1830</v>
      </c>
      <c r="C325" s="24" t="s">
        <v>36</v>
      </c>
      <c r="D325" s="25">
        <f t="shared" si="183"/>
        <v>90860618.060000002</v>
      </c>
      <c r="E325" s="25"/>
      <c r="F325" s="25"/>
      <c r="G325" s="25">
        <f t="shared" si="188"/>
        <v>90860618.060000002</v>
      </c>
      <c r="H325" s="26">
        <f>SUMIFS('HRZ-2017'!$E$10:$E$86,'HRZ-2017'!$H$10:$H$86,$B325)</f>
        <v>8089007.7300000004</v>
      </c>
      <c r="I325" s="26">
        <f>SUMIFS('HRZ-2017'!$F$10:$F$86,'HRZ-2017'!$H$10:$H$86,$B325)</f>
        <v>-520028.89</v>
      </c>
      <c r="J325" s="27">
        <f t="shared" si="184"/>
        <v>98429596.900000006</v>
      </c>
      <c r="K325" s="30"/>
      <c r="L325" s="25">
        <f t="shared" si="185"/>
        <v>-10721904.709999999</v>
      </c>
      <c r="M325" s="25"/>
      <c r="N325" s="25"/>
      <c r="O325" s="25">
        <f t="shared" si="186"/>
        <v>-10721904.709999999</v>
      </c>
      <c r="P325" s="26">
        <f>SUMIFS('HRZ-2017'!$J$10:$J$86,'HRZ-2017'!$H$10:$H$86,$B325)</f>
        <v>-2398168.0999999996</v>
      </c>
      <c r="Q325" s="26">
        <f>SUMIFS('HRZ-2017'!$K$10:$K$86,'HRZ-2017'!$H$10:$H$86,$B325)</f>
        <v>98842.670000000013</v>
      </c>
      <c r="R325" s="27">
        <f t="shared" si="187"/>
        <v>-13021230.139999999</v>
      </c>
      <c r="S325" s="28">
        <f t="shared" si="182"/>
        <v>85408366.760000005</v>
      </c>
    </row>
    <row r="326" spans="1:19" ht="15" x14ac:dyDescent="0.25">
      <c r="A326" s="23">
        <v>47</v>
      </c>
      <c r="B326" s="23">
        <v>1835</v>
      </c>
      <c r="C326" s="24" t="s">
        <v>37</v>
      </c>
      <c r="D326" s="25">
        <f t="shared" si="183"/>
        <v>66624114.199999981</v>
      </c>
      <c r="E326" s="25"/>
      <c r="F326" s="25"/>
      <c r="G326" s="25">
        <f t="shared" si="188"/>
        <v>66624114.199999981</v>
      </c>
      <c r="H326" s="26">
        <f>SUMIFS('HRZ-2017'!$E$10:$E$86,'HRZ-2017'!$H$10:$H$86,$B326)</f>
        <v>6430403.9300000006</v>
      </c>
      <c r="I326" s="26">
        <f>SUMIFS('HRZ-2017'!$F$10:$F$86,'HRZ-2017'!$H$10:$H$86,$B326)</f>
        <v>-763385.64</v>
      </c>
      <c r="J326" s="27">
        <f t="shared" si="184"/>
        <v>72291132.48999998</v>
      </c>
      <c r="K326" s="30"/>
      <c r="L326" s="25">
        <f t="shared" si="185"/>
        <v>2759689.540000001</v>
      </c>
      <c r="M326" s="25"/>
      <c r="N326" s="25"/>
      <c r="O326" s="25">
        <f t="shared" si="186"/>
        <v>2759689.540000001</v>
      </c>
      <c r="P326" s="26">
        <f>SUMIFS('HRZ-2017'!$J$10:$J$86,'HRZ-2017'!$H$10:$H$86,$B326)</f>
        <v>-1667805.1899999997</v>
      </c>
      <c r="Q326" s="26">
        <f>SUMIFS('HRZ-2017'!$K$10:$K$86,'HRZ-2017'!$H$10:$H$86,$B326)</f>
        <v>115689.88</v>
      </c>
      <c r="R326" s="27">
        <f t="shared" si="187"/>
        <v>1207574.2300000014</v>
      </c>
      <c r="S326" s="28">
        <f t="shared" si="182"/>
        <v>73498706.719999984</v>
      </c>
    </row>
    <row r="327" spans="1:19" ht="15" x14ac:dyDescent="0.25">
      <c r="A327" s="23">
        <v>47</v>
      </c>
      <c r="B327" s="23">
        <v>1840</v>
      </c>
      <c r="C327" s="24" t="s">
        <v>38</v>
      </c>
      <c r="D327" s="25">
        <f t="shared" si="183"/>
        <v>85025607.629999995</v>
      </c>
      <c r="E327" s="25"/>
      <c r="F327" s="25"/>
      <c r="G327" s="25">
        <f t="shared" si="188"/>
        <v>85025607.629999995</v>
      </c>
      <c r="H327" s="26">
        <f>SUMIFS('HRZ-2017'!$E$10:$E$86,'HRZ-2017'!$H$10:$H$86,$B327)</f>
        <v>0</v>
      </c>
      <c r="I327" s="26">
        <f>SUMIFS('HRZ-2017'!$F$10:$F$86,'HRZ-2017'!$H$10:$H$86,$B327)</f>
        <v>0</v>
      </c>
      <c r="J327" s="27">
        <f t="shared" si="184"/>
        <v>85025607.629999995</v>
      </c>
      <c r="K327" s="30"/>
      <c r="L327" s="25">
        <f t="shared" si="185"/>
        <v>-15484232.409999996</v>
      </c>
      <c r="M327" s="25"/>
      <c r="N327" s="25"/>
      <c r="O327" s="25">
        <f t="shared" si="186"/>
        <v>-15484232.409999996</v>
      </c>
      <c r="P327" s="26">
        <f>SUMIFS('HRZ-2017'!$J$10:$J$86,'HRZ-2017'!$H$10:$H$86,$B327)</f>
        <v>0</v>
      </c>
      <c r="Q327" s="26">
        <f>SUMIFS('HRZ-2017'!$K$10:$K$86,'HRZ-2017'!$H$10:$H$86,$B327)</f>
        <v>0</v>
      </c>
      <c r="R327" s="27">
        <f t="shared" si="187"/>
        <v>-15484232.409999996</v>
      </c>
      <c r="S327" s="28">
        <f t="shared" si="182"/>
        <v>69541375.219999999</v>
      </c>
    </row>
    <row r="328" spans="1:19" ht="15" x14ac:dyDescent="0.25">
      <c r="A328" s="23">
        <v>47</v>
      </c>
      <c r="B328" s="23">
        <v>1845</v>
      </c>
      <c r="C328" s="24" t="s">
        <v>39</v>
      </c>
      <c r="D328" s="25">
        <f t="shared" si="183"/>
        <v>129682281.24999997</v>
      </c>
      <c r="E328" s="25"/>
      <c r="F328" s="25"/>
      <c r="G328" s="25">
        <f t="shared" si="188"/>
        <v>129682281.24999997</v>
      </c>
      <c r="H328" s="26">
        <f>SUMIFS('HRZ-2017'!$E$10:$E$86,'HRZ-2017'!$H$10:$H$86,$B328)</f>
        <v>18223587.239999998</v>
      </c>
      <c r="I328" s="26">
        <f>SUMIFS('HRZ-2017'!$F$10:$F$86,'HRZ-2017'!$H$10:$H$86,$B328)</f>
        <v>-174370.05999999997</v>
      </c>
      <c r="J328" s="27">
        <f t="shared" si="184"/>
        <v>147731498.42999998</v>
      </c>
      <c r="K328" s="30"/>
      <c r="L328" s="25">
        <f t="shared" si="185"/>
        <v>-15723892.140000004</v>
      </c>
      <c r="M328" s="25"/>
      <c r="N328" s="25"/>
      <c r="O328" s="25">
        <f t="shared" si="186"/>
        <v>-15723892.140000004</v>
      </c>
      <c r="P328" s="26">
        <f>SUMIFS('HRZ-2017'!$J$10:$J$86,'HRZ-2017'!$H$10:$H$86,$B328)</f>
        <v>-5740941.7699999996</v>
      </c>
      <c r="Q328" s="26">
        <f>SUMIFS('HRZ-2017'!$K$10:$K$86,'HRZ-2017'!$H$10:$H$86,$B328)</f>
        <v>29987.720000000005</v>
      </c>
      <c r="R328" s="27">
        <f t="shared" si="187"/>
        <v>-21434846.190000005</v>
      </c>
      <c r="S328" s="28">
        <f t="shared" si="182"/>
        <v>126296652.23999998</v>
      </c>
    </row>
    <row r="329" spans="1:19" ht="15" x14ac:dyDescent="0.25">
      <c r="A329" s="23">
        <v>47</v>
      </c>
      <c r="B329" s="23">
        <v>1850</v>
      </c>
      <c r="C329" s="24" t="s">
        <v>40</v>
      </c>
      <c r="D329" s="25">
        <f t="shared" si="183"/>
        <v>81660319.270000011</v>
      </c>
      <c r="E329" s="25"/>
      <c r="F329" s="25"/>
      <c r="G329" s="25">
        <f t="shared" si="188"/>
        <v>81660319.270000011</v>
      </c>
      <c r="H329" s="26">
        <f>SUMIFS('HRZ-2017'!$E$10:$E$86,'HRZ-2017'!$H$10:$H$86,$B329)</f>
        <v>8728036.3099999987</v>
      </c>
      <c r="I329" s="26">
        <f>SUMIFS('HRZ-2017'!$F$10:$F$86,'HRZ-2017'!$H$10:$H$86,$B329)</f>
        <v>-729147.46</v>
      </c>
      <c r="J329" s="27">
        <f t="shared" si="184"/>
        <v>89659208.12000002</v>
      </c>
      <c r="K329" s="30"/>
      <c r="L329" s="25">
        <f t="shared" si="185"/>
        <v>-14003081.1</v>
      </c>
      <c r="M329" s="25"/>
      <c r="N329" s="25"/>
      <c r="O329" s="25">
        <f t="shared" si="186"/>
        <v>-14003081.1</v>
      </c>
      <c r="P329" s="26">
        <f>SUMIFS('HRZ-2017'!$J$10:$J$86,'HRZ-2017'!$H$10:$H$86,$B329)</f>
        <v>-2898008.4899999998</v>
      </c>
      <c r="Q329" s="26">
        <f>SUMIFS('HRZ-2017'!$K$10:$K$86,'HRZ-2017'!$H$10:$H$86,$B329)</f>
        <v>173485.7</v>
      </c>
      <c r="R329" s="27">
        <f t="shared" si="187"/>
        <v>-16727603.890000001</v>
      </c>
      <c r="S329" s="28">
        <f t="shared" si="182"/>
        <v>72931604.230000019</v>
      </c>
    </row>
    <row r="330" spans="1:19" ht="15" x14ac:dyDescent="0.25">
      <c r="A330" s="23">
        <v>47</v>
      </c>
      <c r="B330" s="23">
        <v>1855</v>
      </c>
      <c r="C330" s="24" t="s">
        <v>41</v>
      </c>
      <c r="D330" s="25">
        <f t="shared" si="183"/>
        <v>-1611471.0399999991</v>
      </c>
      <c r="E330" s="25"/>
      <c r="F330" s="25"/>
      <c r="G330" s="25">
        <f t="shared" si="188"/>
        <v>-1611471.0399999991</v>
      </c>
      <c r="H330" s="26">
        <f>SUMIFS('HRZ-2017'!$E$10:$E$86,'HRZ-2017'!$H$10:$H$86,$B330)</f>
        <v>1611471.0399999998</v>
      </c>
      <c r="I330" s="26">
        <f>SUMIFS('HRZ-2017'!$F$10:$F$86,'HRZ-2017'!$H$10:$H$86,$B330)</f>
        <v>0</v>
      </c>
      <c r="J330" s="27">
        <f t="shared" si="184"/>
        <v>6.9849193096160889E-10</v>
      </c>
      <c r="K330" s="30"/>
      <c r="L330" s="25">
        <f t="shared" si="185"/>
        <v>501787.75</v>
      </c>
      <c r="M330" s="25"/>
      <c r="N330" s="25"/>
      <c r="O330" s="25">
        <f t="shared" si="186"/>
        <v>501787.75</v>
      </c>
      <c r="P330" s="26">
        <f>SUMIFS('HRZ-2017'!$J$10:$J$86,'HRZ-2017'!$H$10:$H$86,$B330)</f>
        <v>-501787.75</v>
      </c>
      <c r="Q330" s="26">
        <f>SUMIFS('HRZ-2017'!$K$10:$K$86,'HRZ-2017'!$H$10:$H$86,$B330)</f>
        <v>0</v>
      </c>
      <c r="R330" s="27">
        <f t="shared" si="187"/>
        <v>0</v>
      </c>
      <c r="S330" s="28">
        <f t="shared" si="182"/>
        <v>6.9849193096160889E-10</v>
      </c>
    </row>
    <row r="331" spans="1:19" ht="15" x14ac:dyDescent="0.25">
      <c r="A331" s="23">
        <v>47</v>
      </c>
      <c r="B331" s="23">
        <v>1860</v>
      </c>
      <c r="C331" s="24" t="s">
        <v>42</v>
      </c>
      <c r="D331" s="25">
        <f t="shared" si="183"/>
        <v>45998741.910000004</v>
      </c>
      <c r="E331" s="25"/>
      <c r="F331" s="25"/>
      <c r="G331" s="25">
        <f t="shared" si="188"/>
        <v>45998741.910000004</v>
      </c>
      <c r="H331" s="26">
        <f>SUMIFS('HRZ-2017'!$E$10:$E$86,'HRZ-2017'!$H$10:$H$86,$B331)</f>
        <v>2486296.0499999998</v>
      </c>
      <c r="I331" s="26">
        <f>SUMIFS('HRZ-2017'!$F$10:$F$86,'HRZ-2017'!$H$10:$H$86,$B331)</f>
        <v>-295316.78000000003</v>
      </c>
      <c r="J331" s="27">
        <f t="shared" si="184"/>
        <v>48189721.18</v>
      </c>
      <c r="K331" s="30"/>
      <c r="L331" s="25">
        <f t="shared" si="185"/>
        <v>-19689852.750000004</v>
      </c>
      <c r="M331" s="25"/>
      <c r="N331" s="25"/>
      <c r="O331" s="25">
        <f t="shared" si="186"/>
        <v>-19689852.750000004</v>
      </c>
      <c r="P331" s="26">
        <f>SUMIFS('HRZ-2017'!$J$10:$J$86,'HRZ-2017'!$H$10:$H$86,$B331)</f>
        <v>-5356591.6199999992</v>
      </c>
      <c r="Q331" s="26">
        <f>SUMIFS('HRZ-2017'!$K$10:$K$86,'HRZ-2017'!$H$10:$H$86,$B331)</f>
        <v>159331.83000000002</v>
      </c>
      <c r="R331" s="27">
        <f t="shared" si="187"/>
        <v>-24887112.540000007</v>
      </c>
      <c r="S331" s="28">
        <f t="shared" si="182"/>
        <v>23302608.639999993</v>
      </c>
    </row>
    <row r="332" spans="1:19" ht="15" x14ac:dyDescent="0.25">
      <c r="A332" s="46">
        <v>47</v>
      </c>
      <c r="B332" s="46">
        <v>1865</v>
      </c>
      <c r="C332" s="47" t="s">
        <v>43</v>
      </c>
      <c r="D332" s="25">
        <f t="shared" si="183"/>
        <v>0</v>
      </c>
      <c r="E332" s="25"/>
      <c r="F332" s="25"/>
      <c r="G332" s="25"/>
      <c r="H332" s="26">
        <f>SUMIFS('HRZ-2017'!$E$10:$E$86,'HRZ-2017'!$H$10:$H$86,$B332)</f>
        <v>0</v>
      </c>
      <c r="I332" s="26">
        <f>SUMIFS('HRZ-2017'!$F$10:$F$86,'HRZ-2017'!$H$10:$H$86,$B332)</f>
        <v>0</v>
      </c>
      <c r="J332" s="27">
        <f t="shared" si="184"/>
        <v>0</v>
      </c>
      <c r="K332" s="30"/>
      <c r="L332" s="25">
        <f t="shared" si="185"/>
        <v>0</v>
      </c>
      <c r="M332" s="45"/>
      <c r="N332" s="45"/>
      <c r="O332" s="45">
        <f t="shared" si="186"/>
        <v>0</v>
      </c>
      <c r="P332" s="26">
        <f>SUMIFS('HRZ-2017'!$J$10:$J$86,'HRZ-2017'!$H$10:$H$86,$B332)</f>
        <v>0</v>
      </c>
      <c r="Q332" s="26">
        <f>SUMIFS('HRZ-2017'!$K$10:$K$86,'HRZ-2017'!$H$10:$H$86,$B332)</f>
        <v>0</v>
      </c>
      <c r="R332" s="27">
        <f t="shared" si="187"/>
        <v>0</v>
      </c>
      <c r="S332" s="28">
        <f t="shared" si="182"/>
        <v>0</v>
      </c>
    </row>
    <row r="333" spans="1:19" ht="15" x14ac:dyDescent="0.25">
      <c r="A333" s="23">
        <v>47</v>
      </c>
      <c r="B333" s="23">
        <v>1875</v>
      </c>
      <c r="C333" s="24" t="s">
        <v>44</v>
      </c>
      <c r="D333" s="25">
        <f t="shared" si="183"/>
        <v>0</v>
      </c>
      <c r="E333" s="25"/>
      <c r="F333" s="25"/>
      <c r="G333" s="25">
        <f t="shared" si="188"/>
        <v>0</v>
      </c>
      <c r="H333" s="26">
        <f>SUMIFS('HRZ-2017'!$E$10:$E$86,'HRZ-2017'!$H$10:$H$86,$B333)</f>
        <v>0</v>
      </c>
      <c r="I333" s="26">
        <f>SUMIFS('HRZ-2017'!$F$10:$F$86,'HRZ-2017'!$H$10:$H$86,$B333)</f>
        <v>0</v>
      </c>
      <c r="J333" s="27">
        <f t="shared" si="184"/>
        <v>0</v>
      </c>
      <c r="K333" s="30"/>
      <c r="L333" s="25">
        <f t="shared" si="185"/>
        <v>0</v>
      </c>
      <c r="M333" s="25"/>
      <c r="N333" s="25"/>
      <c r="O333" s="25">
        <f t="shared" si="186"/>
        <v>0</v>
      </c>
      <c r="P333" s="26">
        <f>SUMIFS('HRZ-2017'!$J$10:$J$86,'HRZ-2017'!$H$10:$H$86,$B333)</f>
        <v>0</v>
      </c>
      <c r="Q333" s="26">
        <f>SUMIFS('HRZ-2017'!$K$10:$K$86,'HRZ-2017'!$H$10:$H$86,$B333)</f>
        <v>0</v>
      </c>
      <c r="R333" s="27">
        <f t="shared" si="187"/>
        <v>0</v>
      </c>
      <c r="S333" s="28">
        <f t="shared" si="182"/>
        <v>0</v>
      </c>
    </row>
    <row r="334" spans="1:19" ht="15" x14ac:dyDescent="0.25">
      <c r="A334" s="23" t="s">
        <v>29</v>
      </c>
      <c r="B334" s="23">
        <v>1905</v>
      </c>
      <c r="C334" s="24" t="s">
        <v>30</v>
      </c>
      <c r="D334" s="25">
        <f t="shared" si="183"/>
        <v>0</v>
      </c>
      <c r="E334" s="25"/>
      <c r="F334" s="25"/>
      <c r="G334" s="25">
        <f t="shared" si="188"/>
        <v>0</v>
      </c>
      <c r="H334" s="26">
        <f>SUMIFS('HRZ-2017'!$E$10:$E$86,'HRZ-2017'!$H$10:$H$86,$B334)</f>
        <v>0</v>
      </c>
      <c r="I334" s="26">
        <f>SUMIFS('HRZ-2017'!$F$10:$F$86,'HRZ-2017'!$H$10:$H$86,$B334)</f>
        <v>0</v>
      </c>
      <c r="J334" s="27">
        <f t="shared" si="184"/>
        <v>0</v>
      </c>
      <c r="K334" s="30"/>
      <c r="L334" s="25">
        <f t="shared" si="185"/>
        <v>0</v>
      </c>
      <c r="M334" s="25"/>
      <c r="N334" s="25"/>
      <c r="O334" s="25">
        <f t="shared" si="186"/>
        <v>0</v>
      </c>
      <c r="P334" s="26">
        <f>SUMIFS('HRZ-2017'!$J$10:$J$86,'HRZ-2017'!$H$10:$H$86,$B334)</f>
        <v>0</v>
      </c>
      <c r="Q334" s="26">
        <f>SUMIFS('HRZ-2017'!$K$10:$K$86,'HRZ-2017'!$H$10:$H$86,$B334)</f>
        <v>0</v>
      </c>
      <c r="R334" s="27">
        <f t="shared" si="187"/>
        <v>0</v>
      </c>
      <c r="S334" s="28">
        <f t="shared" si="182"/>
        <v>0</v>
      </c>
    </row>
    <row r="335" spans="1:19" ht="15" x14ac:dyDescent="0.25">
      <c r="A335" s="23">
        <v>47</v>
      </c>
      <c r="B335" s="23">
        <v>1908</v>
      </c>
      <c r="C335" s="24" t="s">
        <v>45</v>
      </c>
      <c r="D335" s="25">
        <f t="shared" si="183"/>
        <v>32026389.400000002</v>
      </c>
      <c r="E335" s="25"/>
      <c r="F335" s="25"/>
      <c r="G335" s="25">
        <f t="shared" si="188"/>
        <v>32026389.400000002</v>
      </c>
      <c r="H335" s="26">
        <f>SUMIFS('HRZ-2017'!$E$10:$E$86,'HRZ-2017'!$H$10:$H$86,$B335)</f>
        <v>876463.43</v>
      </c>
      <c r="I335" s="26">
        <f>SUMIFS('HRZ-2017'!$F$10:$F$86,'HRZ-2017'!$H$10:$H$86,$B335)</f>
        <v>0</v>
      </c>
      <c r="J335" s="27">
        <f t="shared" si="184"/>
        <v>32902852.830000002</v>
      </c>
      <c r="K335" s="30"/>
      <c r="L335" s="25">
        <f t="shared" si="185"/>
        <v>-6652396.9399999995</v>
      </c>
      <c r="M335" s="25"/>
      <c r="N335" s="25"/>
      <c r="O335" s="25">
        <f t="shared" si="186"/>
        <v>-6652396.9399999995</v>
      </c>
      <c r="P335" s="26">
        <f>SUMIFS('HRZ-2017'!$J$10:$J$86,'HRZ-2017'!$H$10:$H$86,$B335)</f>
        <v>-1225978.6000000001</v>
      </c>
      <c r="Q335" s="26">
        <f>SUMIFS('HRZ-2017'!$K$10:$K$86,'HRZ-2017'!$H$10:$H$86,$B335)</f>
        <v>0</v>
      </c>
      <c r="R335" s="27">
        <f t="shared" si="187"/>
        <v>-7878375.5399999991</v>
      </c>
      <c r="S335" s="28">
        <f t="shared" si="182"/>
        <v>25024477.290000003</v>
      </c>
    </row>
    <row r="336" spans="1:19" ht="15" x14ac:dyDescent="0.25">
      <c r="A336" s="23">
        <v>13</v>
      </c>
      <c r="B336" s="23">
        <v>1910</v>
      </c>
      <c r="C336" s="24" t="s">
        <v>32</v>
      </c>
      <c r="D336" s="25">
        <f t="shared" si="183"/>
        <v>0</v>
      </c>
      <c r="E336" s="25"/>
      <c r="F336" s="25"/>
      <c r="G336" s="25">
        <f t="shared" si="188"/>
        <v>0</v>
      </c>
      <c r="H336" s="26">
        <f>SUMIFS('HRZ-2017'!$E$10:$E$86,'HRZ-2017'!$H$10:$H$86,$B336)</f>
        <v>0</v>
      </c>
      <c r="I336" s="26">
        <f>SUMIFS('HRZ-2017'!$F$10:$F$86,'HRZ-2017'!$H$10:$H$86,$B336)</f>
        <v>0</v>
      </c>
      <c r="J336" s="27">
        <f t="shared" si="184"/>
        <v>0</v>
      </c>
      <c r="K336" s="30"/>
      <c r="L336" s="25">
        <f t="shared" si="185"/>
        <v>0</v>
      </c>
      <c r="M336" s="25"/>
      <c r="N336" s="25"/>
      <c r="O336" s="25">
        <f t="shared" si="186"/>
        <v>0</v>
      </c>
      <c r="P336" s="26">
        <f>SUMIFS('HRZ-2017'!$J$10:$J$86,'HRZ-2017'!$H$10:$H$86,$B336)</f>
        <v>0</v>
      </c>
      <c r="Q336" s="26">
        <f>SUMIFS('HRZ-2017'!$K$10:$K$86,'HRZ-2017'!$H$10:$H$86,$B336)</f>
        <v>0</v>
      </c>
      <c r="R336" s="27">
        <f t="shared" si="187"/>
        <v>0</v>
      </c>
      <c r="S336" s="28">
        <f t="shared" si="182"/>
        <v>0</v>
      </c>
    </row>
    <row r="337" spans="1:19" ht="15" x14ac:dyDescent="0.25">
      <c r="A337" s="23">
        <v>8</v>
      </c>
      <c r="B337" s="23">
        <v>1915</v>
      </c>
      <c r="C337" s="24" t="s">
        <v>46</v>
      </c>
      <c r="D337" s="25">
        <f t="shared" si="183"/>
        <v>4445196.5200000005</v>
      </c>
      <c r="E337" s="25"/>
      <c r="F337" s="25"/>
      <c r="G337" s="25">
        <f t="shared" si="188"/>
        <v>4445196.5200000005</v>
      </c>
      <c r="H337" s="26">
        <f>SUMIFS('HRZ-2017'!$E$10:$E$86,'HRZ-2017'!$H$10:$H$86,$B337)</f>
        <v>38400.07</v>
      </c>
      <c r="I337" s="26">
        <f>SUMIFS('HRZ-2017'!$F$10:$F$86,'HRZ-2017'!$H$10:$H$86,$B337)</f>
        <v>-270216.63</v>
      </c>
      <c r="J337" s="27">
        <f t="shared" si="184"/>
        <v>4213379.9600000009</v>
      </c>
      <c r="K337" s="30"/>
      <c r="L337" s="25">
        <f t="shared" si="185"/>
        <v>-2192261.7399999998</v>
      </c>
      <c r="M337" s="25"/>
      <c r="N337" s="25"/>
      <c r="O337" s="25">
        <f t="shared" si="186"/>
        <v>-2192261.7399999998</v>
      </c>
      <c r="P337" s="26">
        <f>SUMIFS('HRZ-2017'!$J$10:$J$86,'HRZ-2017'!$H$10:$H$86,$B337)</f>
        <v>-431887.83</v>
      </c>
      <c r="Q337" s="26">
        <f>SUMIFS('HRZ-2017'!$K$10:$K$86,'HRZ-2017'!$H$10:$H$86,$B337)</f>
        <v>270216.63</v>
      </c>
      <c r="R337" s="27">
        <f t="shared" si="187"/>
        <v>-2353932.94</v>
      </c>
      <c r="S337" s="28">
        <f t="shared" si="182"/>
        <v>1859447.0200000009</v>
      </c>
    </row>
    <row r="338" spans="1:19" ht="15" x14ac:dyDescent="0.25">
      <c r="A338" s="23">
        <v>10</v>
      </c>
      <c r="B338" s="23">
        <v>1920</v>
      </c>
      <c r="C338" s="24" t="s">
        <v>47</v>
      </c>
      <c r="D338" s="25">
        <f t="shared" si="183"/>
        <v>9272371.1700000018</v>
      </c>
      <c r="E338" s="25"/>
      <c r="F338" s="25"/>
      <c r="G338" s="25">
        <f t="shared" si="188"/>
        <v>9272371.1700000018</v>
      </c>
      <c r="H338" s="26">
        <f>SUMIFS('HRZ-2017'!$E$10:$E$86,'HRZ-2017'!$H$10:$H$86,$B338)</f>
        <v>172505.81</v>
      </c>
      <c r="I338" s="26">
        <f>SUMIFS('HRZ-2017'!$F$10:$F$86,'HRZ-2017'!$H$10:$H$86,$B338)</f>
        <v>-4835455.82</v>
      </c>
      <c r="J338" s="27">
        <f t="shared" si="184"/>
        <v>4609421.160000002</v>
      </c>
      <c r="K338" s="30"/>
      <c r="L338" s="25">
        <f t="shared" si="185"/>
        <v>-7209163.3699999992</v>
      </c>
      <c r="M338" s="25"/>
      <c r="N338" s="25"/>
      <c r="O338" s="25">
        <f t="shared" si="186"/>
        <v>-7209163.3699999992</v>
      </c>
      <c r="P338" s="26">
        <f>SUMIFS('HRZ-2017'!$J$10:$J$86,'HRZ-2017'!$H$10:$H$86,$B338)</f>
        <v>-1230131.5</v>
      </c>
      <c r="Q338" s="26">
        <f>SUMIFS('HRZ-2017'!$K$10:$K$86,'HRZ-2017'!$H$10:$H$86,$B338)</f>
        <v>4835455.82</v>
      </c>
      <c r="R338" s="27">
        <f t="shared" si="187"/>
        <v>-3603839.0499999989</v>
      </c>
      <c r="S338" s="28">
        <f t="shared" si="182"/>
        <v>1005582.1100000031</v>
      </c>
    </row>
    <row r="339" spans="1:19" ht="15" x14ac:dyDescent="0.25">
      <c r="A339" s="23">
        <v>10</v>
      </c>
      <c r="B339" s="23">
        <v>1930</v>
      </c>
      <c r="C339" s="24" t="s">
        <v>48</v>
      </c>
      <c r="D339" s="25">
        <f t="shared" si="183"/>
        <v>10077777.25</v>
      </c>
      <c r="E339" s="25"/>
      <c r="F339" s="25"/>
      <c r="G339" s="25">
        <f t="shared" si="188"/>
        <v>10077777.25</v>
      </c>
      <c r="H339" s="26">
        <f>SUMIFS('HRZ-2017'!$E$10:$E$86,'HRZ-2017'!$H$10:$H$86,$B339)</f>
        <v>326691.18</v>
      </c>
      <c r="I339" s="26">
        <f>SUMIFS('HRZ-2017'!$F$10:$F$86,'HRZ-2017'!$H$10:$H$86,$B339)</f>
        <v>-0.14000000000000001</v>
      </c>
      <c r="J339" s="27">
        <f t="shared" si="184"/>
        <v>10404468.289999999</v>
      </c>
      <c r="K339" s="30"/>
      <c r="L339" s="25">
        <f t="shared" si="185"/>
        <v>-6402050.0700000003</v>
      </c>
      <c r="M339" s="25"/>
      <c r="N339" s="25"/>
      <c r="O339" s="25">
        <f t="shared" si="186"/>
        <v>-6402050.0700000003</v>
      </c>
      <c r="P339" s="26">
        <f>SUMIFS('HRZ-2017'!$J$10:$J$86,'HRZ-2017'!$H$10:$H$86,$B339)</f>
        <v>-693785.35</v>
      </c>
      <c r="Q339" s="26">
        <f>SUMIFS('HRZ-2017'!$K$10:$K$86,'HRZ-2017'!$H$10:$H$86,$B339)</f>
        <v>0.14000000000000001</v>
      </c>
      <c r="R339" s="27">
        <f t="shared" si="187"/>
        <v>-7095835.2800000003</v>
      </c>
      <c r="S339" s="28">
        <f t="shared" si="182"/>
        <v>3308633.0099999988</v>
      </c>
    </row>
    <row r="340" spans="1:19" ht="15" x14ac:dyDescent="0.25">
      <c r="A340" s="23">
        <v>8</v>
      </c>
      <c r="B340" s="23">
        <v>1935</v>
      </c>
      <c r="C340" s="24" t="s">
        <v>49</v>
      </c>
      <c r="D340" s="25">
        <f t="shared" si="183"/>
        <v>587343.68000000005</v>
      </c>
      <c r="E340" s="25"/>
      <c r="F340" s="25"/>
      <c r="G340" s="25">
        <f t="shared" si="188"/>
        <v>587343.68000000005</v>
      </c>
      <c r="H340" s="26">
        <f>SUMIFS('HRZ-2017'!$E$10:$E$86,'HRZ-2017'!$H$10:$H$86,$B340)</f>
        <v>0</v>
      </c>
      <c r="I340" s="26">
        <f>SUMIFS('HRZ-2017'!$F$10:$F$86,'HRZ-2017'!$H$10:$H$86,$B340)</f>
        <v>0</v>
      </c>
      <c r="J340" s="27">
        <f t="shared" si="184"/>
        <v>587343.68000000005</v>
      </c>
      <c r="K340" s="30"/>
      <c r="L340" s="25">
        <f t="shared" si="185"/>
        <v>-312247.79000000004</v>
      </c>
      <c r="M340" s="25"/>
      <c r="N340" s="25"/>
      <c r="O340" s="25">
        <f t="shared" si="186"/>
        <v>-312247.79000000004</v>
      </c>
      <c r="P340" s="26">
        <f>SUMIFS('HRZ-2017'!$J$10:$J$86,'HRZ-2017'!$H$10:$H$86,$B340)</f>
        <v>-64034.33</v>
      </c>
      <c r="Q340" s="26">
        <f>SUMIFS('HRZ-2017'!$K$10:$K$86,'HRZ-2017'!$H$10:$H$86,$B340)</f>
        <v>0</v>
      </c>
      <c r="R340" s="27">
        <f t="shared" si="187"/>
        <v>-376282.12000000005</v>
      </c>
      <c r="S340" s="28">
        <f t="shared" si="182"/>
        <v>211061.56</v>
      </c>
    </row>
    <row r="341" spans="1:19" ht="15" x14ac:dyDescent="0.25">
      <c r="A341" s="23">
        <v>8</v>
      </c>
      <c r="B341" s="23">
        <v>1940</v>
      </c>
      <c r="C341" s="24" t="s">
        <v>50</v>
      </c>
      <c r="D341" s="25">
        <f t="shared" si="183"/>
        <v>4574697.04</v>
      </c>
      <c r="E341" s="25"/>
      <c r="F341" s="25"/>
      <c r="G341" s="25">
        <f t="shared" si="188"/>
        <v>4574697.04</v>
      </c>
      <c r="H341" s="26">
        <f>SUMIFS('HRZ-2017'!$E$10:$E$86,'HRZ-2017'!$H$10:$H$86,$B341)</f>
        <v>212973.84999999998</v>
      </c>
      <c r="I341" s="26">
        <f>SUMIFS('HRZ-2017'!$F$10:$F$86,'HRZ-2017'!$H$10:$H$86,$B341)</f>
        <v>-531380.28</v>
      </c>
      <c r="J341" s="27">
        <f t="shared" si="184"/>
        <v>4256290.6099999994</v>
      </c>
      <c r="K341" s="30"/>
      <c r="L341" s="25">
        <f t="shared" si="185"/>
        <v>-2291919.23</v>
      </c>
      <c r="M341" s="25"/>
      <c r="N341" s="25"/>
      <c r="O341" s="25">
        <f t="shared" si="186"/>
        <v>-2291919.23</v>
      </c>
      <c r="P341" s="26">
        <f>SUMIFS('HRZ-2017'!$J$10:$J$86,'HRZ-2017'!$H$10:$H$86,$B341)</f>
        <v>-425997.87</v>
      </c>
      <c r="Q341" s="26">
        <f>SUMIFS('HRZ-2017'!$K$10:$K$86,'HRZ-2017'!$H$10:$H$86,$B341)</f>
        <v>531380.28</v>
      </c>
      <c r="R341" s="27">
        <f t="shared" si="187"/>
        <v>-2186536.8200000003</v>
      </c>
      <c r="S341" s="28">
        <f t="shared" si="182"/>
        <v>2069753.7899999991</v>
      </c>
    </row>
    <row r="342" spans="1:19" ht="15" x14ac:dyDescent="0.25">
      <c r="A342" s="23">
        <v>8</v>
      </c>
      <c r="B342" s="23">
        <v>1945</v>
      </c>
      <c r="C342" s="24" t="s">
        <v>51</v>
      </c>
      <c r="D342" s="25">
        <f t="shared" si="183"/>
        <v>1389004.7989999999</v>
      </c>
      <c r="E342" s="25"/>
      <c r="F342" s="25"/>
      <c r="G342" s="25">
        <f t="shared" si="188"/>
        <v>1389004.7989999999</v>
      </c>
      <c r="H342" s="26">
        <f>SUMIFS('HRZ-2017'!$E$10:$E$86,'HRZ-2017'!$H$10:$H$86,$B342)</f>
        <v>78267.03</v>
      </c>
      <c r="I342" s="26">
        <f>SUMIFS('HRZ-2017'!$F$10:$F$86,'HRZ-2017'!$H$10:$H$86,$B342)</f>
        <v>-212152.69</v>
      </c>
      <c r="J342" s="27">
        <f t="shared" si="184"/>
        <v>1255119.139</v>
      </c>
      <c r="K342" s="30"/>
      <c r="L342" s="25">
        <f t="shared" si="185"/>
        <v>-708809.56</v>
      </c>
      <c r="M342" s="25"/>
      <c r="N342" s="25"/>
      <c r="O342" s="25">
        <f t="shared" si="186"/>
        <v>-708809.56</v>
      </c>
      <c r="P342" s="26">
        <f>SUMIFS('HRZ-2017'!$J$10:$J$86,'HRZ-2017'!$H$10:$H$86,$B342)</f>
        <v>-108152.2</v>
      </c>
      <c r="Q342" s="26">
        <f>SUMIFS('HRZ-2017'!$K$10:$K$86,'HRZ-2017'!$H$10:$H$86,$B342)</f>
        <v>212152.69</v>
      </c>
      <c r="R342" s="27">
        <f t="shared" si="187"/>
        <v>-604809.07000000007</v>
      </c>
      <c r="S342" s="28">
        <f t="shared" si="182"/>
        <v>650310.0689999999</v>
      </c>
    </row>
    <row r="343" spans="1:19" ht="15" x14ac:dyDescent="0.25">
      <c r="A343" s="23">
        <v>8</v>
      </c>
      <c r="B343" s="23">
        <v>1950</v>
      </c>
      <c r="C343" s="24" t="s">
        <v>52</v>
      </c>
      <c r="D343" s="25">
        <f t="shared" si="183"/>
        <v>0</v>
      </c>
      <c r="E343" s="25"/>
      <c r="F343" s="25"/>
      <c r="G343" s="25">
        <f t="shared" si="188"/>
        <v>0</v>
      </c>
      <c r="H343" s="26">
        <f>SUMIFS('HRZ-2017'!$E$10:$E$86,'HRZ-2017'!$H$10:$H$86,$B343)</f>
        <v>0</v>
      </c>
      <c r="I343" s="26">
        <f>SUMIFS('HRZ-2017'!$F$10:$F$86,'HRZ-2017'!$H$10:$H$86,$B343)</f>
        <v>0</v>
      </c>
      <c r="J343" s="27">
        <f t="shared" si="184"/>
        <v>0</v>
      </c>
      <c r="K343" s="30"/>
      <c r="L343" s="25">
        <f t="shared" si="185"/>
        <v>0</v>
      </c>
      <c r="M343" s="25"/>
      <c r="N343" s="25"/>
      <c r="O343" s="25">
        <f t="shared" si="186"/>
        <v>0</v>
      </c>
      <c r="P343" s="26">
        <f>SUMIFS('HRZ-2017'!$J$10:$J$86,'HRZ-2017'!$H$10:$H$86,$B343)</f>
        <v>0</v>
      </c>
      <c r="Q343" s="26">
        <f>SUMIFS('HRZ-2017'!$K$10:$K$86,'HRZ-2017'!$H$10:$H$86,$B343)</f>
        <v>0</v>
      </c>
      <c r="R343" s="27">
        <f t="shared" si="187"/>
        <v>0</v>
      </c>
      <c r="S343" s="28">
        <f t="shared" si="182"/>
        <v>0</v>
      </c>
    </row>
    <row r="344" spans="1:19" ht="15" x14ac:dyDescent="0.25">
      <c r="A344" s="23">
        <v>8</v>
      </c>
      <c r="B344" s="23">
        <v>1955</v>
      </c>
      <c r="C344" s="24" t="s">
        <v>53</v>
      </c>
      <c r="D344" s="25">
        <f t="shared" si="183"/>
        <v>1902243.3800000001</v>
      </c>
      <c r="E344" s="25"/>
      <c r="F344" s="25"/>
      <c r="G344" s="25">
        <f t="shared" si="188"/>
        <v>1902243.3800000001</v>
      </c>
      <c r="H344" s="26">
        <f>SUMIFS('HRZ-2017'!$E$10:$E$86,'HRZ-2017'!$H$10:$H$86,$B344)</f>
        <v>0</v>
      </c>
      <c r="I344" s="26">
        <f>SUMIFS('HRZ-2017'!$F$10:$F$86,'HRZ-2017'!$H$10:$H$86,$B344)</f>
        <v>0</v>
      </c>
      <c r="J344" s="27">
        <f t="shared" si="184"/>
        <v>1902243.3800000001</v>
      </c>
      <c r="K344" s="30"/>
      <c r="L344" s="25">
        <f t="shared" si="185"/>
        <v>-1254522.82</v>
      </c>
      <c r="M344" s="25"/>
      <c r="N344" s="25"/>
      <c r="O344" s="25">
        <f t="shared" si="186"/>
        <v>-1254522.82</v>
      </c>
      <c r="P344" s="26">
        <f>SUMIFS('HRZ-2017'!$J$10:$J$86,'HRZ-2017'!$H$10:$H$86,$B344)</f>
        <v>-139212.5</v>
      </c>
      <c r="Q344" s="26">
        <f>SUMIFS('HRZ-2017'!$K$10:$K$86,'HRZ-2017'!$H$10:$H$86,$B344)</f>
        <v>0</v>
      </c>
      <c r="R344" s="27">
        <f t="shared" si="187"/>
        <v>-1393735.32</v>
      </c>
      <c r="S344" s="28">
        <f t="shared" si="182"/>
        <v>508508.06000000006</v>
      </c>
    </row>
    <row r="345" spans="1:19" ht="15" x14ac:dyDescent="0.25">
      <c r="A345" s="23">
        <v>8</v>
      </c>
      <c r="B345" s="23">
        <v>1960</v>
      </c>
      <c r="C345" s="24" t="s">
        <v>54</v>
      </c>
      <c r="D345" s="25">
        <f t="shared" si="183"/>
        <v>0</v>
      </c>
      <c r="E345" s="25"/>
      <c r="F345" s="25"/>
      <c r="G345" s="25">
        <f t="shared" si="188"/>
        <v>0</v>
      </c>
      <c r="H345" s="26">
        <f>SUMIFS('HRZ-2017'!$E$10:$E$86,'HRZ-2017'!$H$10:$H$86,$B345)</f>
        <v>0</v>
      </c>
      <c r="I345" s="26">
        <f>SUMIFS('HRZ-2017'!$F$10:$F$86,'HRZ-2017'!$H$10:$H$86,$B345)</f>
        <v>0</v>
      </c>
      <c r="J345" s="27">
        <f t="shared" si="184"/>
        <v>0</v>
      </c>
      <c r="K345" s="30"/>
      <c r="L345" s="25">
        <f t="shared" si="185"/>
        <v>0</v>
      </c>
      <c r="M345" s="25"/>
      <c r="N345" s="25"/>
      <c r="O345" s="25">
        <f t="shared" si="186"/>
        <v>0</v>
      </c>
      <c r="P345" s="26">
        <f>SUMIFS('HRZ-2017'!$J$10:$J$86,'HRZ-2017'!$H$10:$H$86,$B345)</f>
        <v>0</v>
      </c>
      <c r="Q345" s="26">
        <f>SUMIFS('HRZ-2017'!$K$10:$K$86,'HRZ-2017'!$H$10:$H$86,$B345)</f>
        <v>0</v>
      </c>
      <c r="R345" s="27">
        <f t="shared" si="187"/>
        <v>0</v>
      </c>
      <c r="S345" s="28">
        <f t="shared" si="182"/>
        <v>0</v>
      </c>
    </row>
    <row r="346" spans="1:19" ht="25.5" x14ac:dyDescent="0.25">
      <c r="A346" s="1">
        <v>47</v>
      </c>
      <c r="B346" s="23">
        <v>1970</v>
      </c>
      <c r="C346" s="24" t="s">
        <v>55</v>
      </c>
      <c r="D346" s="25">
        <f t="shared" si="183"/>
        <v>312338.08</v>
      </c>
      <c r="E346" s="25"/>
      <c r="F346" s="25"/>
      <c r="G346" s="25">
        <f t="shared" si="188"/>
        <v>312338.08</v>
      </c>
      <c r="H346" s="26">
        <f>SUMIFS('HRZ-2017'!$E$10:$E$86,'HRZ-2017'!$H$10:$H$86,$B346)</f>
        <v>0</v>
      </c>
      <c r="I346" s="26">
        <f>SUMIFS('HRZ-2017'!$F$10:$F$86,'HRZ-2017'!$H$10:$H$86,$B346)</f>
        <v>0</v>
      </c>
      <c r="J346" s="27">
        <f t="shared" si="184"/>
        <v>312338.08</v>
      </c>
      <c r="K346" s="30"/>
      <c r="L346" s="25">
        <f t="shared" si="185"/>
        <v>-306837.02</v>
      </c>
      <c r="M346" s="25"/>
      <c r="N346" s="25"/>
      <c r="O346" s="25">
        <f t="shared" si="186"/>
        <v>-306837.02</v>
      </c>
      <c r="P346" s="26">
        <f>SUMIFS('HRZ-2017'!$J$10:$J$86,'HRZ-2017'!$H$10:$H$86,$B346)</f>
        <v>-5501.06</v>
      </c>
      <c r="Q346" s="26">
        <f>SUMIFS('HRZ-2017'!$K$10:$K$86,'HRZ-2017'!$H$10:$H$86,$B346)</f>
        <v>0</v>
      </c>
      <c r="R346" s="27">
        <f t="shared" si="187"/>
        <v>-312338.08</v>
      </c>
      <c r="S346" s="28">
        <f t="shared" si="182"/>
        <v>0</v>
      </c>
    </row>
    <row r="347" spans="1:19" ht="25.5" x14ac:dyDescent="0.25">
      <c r="A347" s="23">
        <v>47</v>
      </c>
      <c r="B347" s="23">
        <v>1975</v>
      </c>
      <c r="C347" s="24" t="s">
        <v>56</v>
      </c>
      <c r="D347" s="25">
        <f t="shared" si="183"/>
        <v>0</v>
      </c>
      <c r="E347" s="25"/>
      <c r="F347" s="25"/>
      <c r="G347" s="25">
        <f t="shared" si="188"/>
        <v>0</v>
      </c>
      <c r="H347" s="26">
        <f>SUMIFS('HRZ-2017'!$E$10:$E$86,'HRZ-2017'!$H$10:$H$86,$B347)</f>
        <v>0</v>
      </c>
      <c r="I347" s="26">
        <f>SUMIFS('HRZ-2017'!$F$10:$F$86,'HRZ-2017'!$H$10:$H$86,$B347)</f>
        <v>0</v>
      </c>
      <c r="J347" s="27">
        <f t="shared" si="184"/>
        <v>0</v>
      </c>
      <c r="K347" s="30"/>
      <c r="L347" s="25">
        <f t="shared" si="185"/>
        <v>0</v>
      </c>
      <c r="M347" s="25"/>
      <c r="N347" s="25"/>
      <c r="O347" s="25">
        <f t="shared" si="186"/>
        <v>0</v>
      </c>
      <c r="P347" s="26">
        <f>SUMIFS('HRZ-2017'!$J$10:$J$86,'HRZ-2017'!$H$10:$H$86,$B347)</f>
        <v>0</v>
      </c>
      <c r="Q347" s="26">
        <f>SUMIFS('HRZ-2017'!$K$10:$K$86,'HRZ-2017'!$H$10:$H$86,$B347)</f>
        <v>0</v>
      </c>
      <c r="R347" s="27">
        <f t="shared" si="187"/>
        <v>0</v>
      </c>
      <c r="S347" s="28">
        <f t="shared" si="182"/>
        <v>0</v>
      </c>
    </row>
    <row r="348" spans="1:19" ht="15" x14ac:dyDescent="0.25">
      <c r="A348" s="23">
        <v>47</v>
      </c>
      <c r="B348" s="23">
        <v>1980</v>
      </c>
      <c r="C348" s="24" t="s">
        <v>57</v>
      </c>
      <c r="D348" s="25">
        <f t="shared" si="183"/>
        <v>989705.84000000008</v>
      </c>
      <c r="E348" s="25"/>
      <c r="F348" s="25"/>
      <c r="G348" s="25">
        <f t="shared" si="188"/>
        <v>989705.84000000008</v>
      </c>
      <c r="H348" s="26">
        <f>SUMIFS('HRZ-2017'!$E$10:$E$86,'HRZ-2017'!$H$10:$H$86,$B348)</f>
        <v>0</v>
      </c>
      <c r="I348" s="26">
        <f>SUMIFS('HRZ-2017'!$F$10:$F$86,'HRZ-2017'!$H$10:$H$86,$B348)</f>
        <v>0</v>
      </c>
      <c r="J348" s="27">
        <f t="shared" si="184"/>
        <v>989705.84000000008</v>
      </c>
      <c r="K348" s="30"/>
      <c r="L348" s="25">
        <f t="shared" si="185"/>
        <v>-547184.58000000007</v>
      </c>
      <c r="M348" s="25"/>
      <c r="N348" s="25"/>
      <c r="O348" s="25">
        <f t="shared" si="186"/>
        <v>-547184.58000000007</v>
      </c>
      <c r="P348" s="26">
        <f>SUMIFS('HRZ-2017'!$J$10:$J$86,'HRZ-2017'!$H$10:$H$86,$B348)</f>
        <v>-73263.75</v>
      </c>
      <c r="Q348" s="26">
        <f>SUMIFS('HRZ-2017'!$K$10:$K$86,'HRZ-2017'!$H$10:$H$86,$B348)</f>
        <v>0</v>
      </c>
      <c r="R348" s="27">
        <f t="shared" si="187"/>
        <v>-620448.33000000007</v>
      </c>
      <c r="S348" s="28">
        <f t="shared" si="182"/>
        <v>369257.51</v>
      </c>
    </row>
    <row r="349" spans="1:19" ht="15" x14ac:dyDescent="0.25">
      <c r="A349" s="23">
        <v>47</v>
      </c>
      <c r="B349" s="23">
        <v>1985</v>
      </c>
      <c r="C349" s="24" t="s">
        <v>58</v>
      </c>
      <c r="D349" s="25">
        <f t="shared" si="183"/>
        <v>0</v>
      </c>
      <c r="E349" s="25"/>
      <c r="F349" s="25"/>
      <c r="G349" s="25">
        <f t="shared" si="188"/>
        <v>0</v>
      </c>
      <c r="H349" s="26">
        <f>SUMIFS('HRZ-2017'!$E$10:$E$86,'HRZ-2017'!$H$10:$H$86,$B349)</f>
        <v>0</v>
      </c>
      <c r="I349" s="26">
        <f>SUMIFS('HRZ-2017'!$F$10:$F$86,'HRZ-2017'!$H$10:$H$86,$B349)</f>
        <v>0</v>
      </c>
      <c r="J349" s="27">
        <f t="shared" si="184"/>
        <v>0</v>
      </c>
      <c r="K349" s="30"/>
      <c r="L349" s="25">
        <f t="shared" si="185"/>
        <v>0</v>
      </c>
      <c r="M349" s="25"/>
      <c r="N349" s="25"/>
      <c r="O349" s="25">
        <f t="shared" si="186"/>
        <v>0</v>
      </c>
      <c r="P349" s="26">
        <f>SUMIFS('HRZ-2017'!$J$10:$J$86,'HRZ-2017'!$H$10:$H$86,$B349)</f>
        <v>0</v>
      </c>
      <c r="Q349" s="26">
        <f>SUMIFS('HRZ-2017'!$K$10:$K$86,'HRZ-2017'!$H$10:$H$86,$B349)</f>
        <v>0</v>
      </c>
      <c r="R349" s="27">
        <f t="shared" si="187"/>
        <v>0</v>
      </c>
      <c r="S349" s="28">
        <f t="shared" si="182"/>
        <v>0</v>
      </c>
    </row>
    <row r="350" spans="1:19" ht="15" x14ac:dyDescent="0.25">
      <c r="A350" s="1">
        <v>47</v>
      </c>
      <c r="B350" s="23">
        <v>1990</v>
      </c>
      <c r="C350" s="31" t="s">
        <v>59</v>
      </c>
      <c r="D350" s="25">
        <f t="shared" si="183"/>
        <v>0</v>
      </c>
      <c r="E350" s="25"/>
      <c r="F350" s="25"/>
      <c r="G350" s="25">
        <f t="shared" si="188"/>
        <v>0</v>
      </c>
      <c r="H350" s="26">
        <f>SUMIFS('HRZ-2017'!$E$10:$E$86,'HRZ-2017'!$H$10:$H$86,$B350)</f>
        <v>0</v>
      </c>
      <c r="I350" s="26">
        <f>SUMIFS('HRZ-2017'!$F$10:$F$86,'HRZ-2017'!$H$10:$H$86,$B350)</f>
        <v>0</v>
      </c>
      <c r="J350" s="27">
        <f t="shared" si="184"/>
        <v>0</v>
      </c>
      <c r="K350" s="30"/>
      <c r="L350" s="25">
        <f t="shared" si="185"/>
        <v>0</v>
      </c>
      <c r="M350" s="25"/>
      <c r="N350" s="25"/>
      <c r="O350" s="25">
        <f t="shared" si="186"/>
        <v>0</v>
      </c>
      <c r="P350" s="26">
        <f>SUMIFS('HRZ-2017'!$J$10:$J$86,'HRZ-2017'!$H$10:$H$86,$B350)</f>
        <v>0</v>
      </c>
      <c r="Q350" s="26">
        <f>SUMIFS('HRZ-2017'!$K$10:$K$86,'HRZ-2017'!$H$10:$H$86,$B350)</f>
        <v>0</v>
      </c>
      <c r="R350" s="27">
        <f t="shared" si="187"/>
        <v>0</v>
      </c>
      <c r="S350" s="28">
        <f t="shared" si="182"/>
        <v>0</v>
      </c>
    </row>
    <row r="351" spans="1:19" ht="15" x14ac:dyDescent="0.25">
      <c r="A351" s="23">
        <v>47</v>
      </c>
      <c r="B351" s="23">
        <v>1995</v>
      </c>
      <c r="C351" s="24" t="s">
        <v>60</v>
      </c>
      <c r="D351" s="25">
        <f t="shared" si="183"/>
        <v>-34329664.160000004</v>
      </c>
      <c r="E351" s="25"/>
      <c r="F351" s="25"/>
      <c r="G351" s="25">
        <f t="shared" si="188"/>
        <v>-34329664.160000004</v>
      </c>
      <c r="H351" s="26">
        <f>SUMIFS('HRZ-2017'!$E$10:$E$86,'HRZ-2017'!$H$10:$H$86,$B351)</f>
        <v>0</v>
      </c>
      <c r="I351" s="26">
        <f>SUMIFS('HRZ-2017'!$F$10:$F$86,'HRZ-2017'!$H$10:$H$86,$B351)</f>
        <v>0</v>
      </c>
      <c r="J351" s="27">
        <f t="shared" si="184"/>
        <v>-34329664.160000004</v>
      </c>
      <c r="K351" s="30"/>
      <c r="L351" s="25">
        <f t="shared" si="185"/>
        <v>9623894.9899999984</v>
      </c>
      <c r="M351" s="25"/>
      <c r="N351" s="25"/>
      <c r="O351" s="25">
        <f t="shared" si="186"/>
        <v>9623894.9899999984</v>
      </c>
      <c r="P351" s="26">
        <f>SUMIFS('HRZ-2017'!$J$10:$J$86,'HRZ-2017'!$H$10:$H$86,$B351)</f>
        <v>1607579.8800000001</v>
      </c>
      <c r="Q351" s="26">
        <f>SUMIFS('HRZ-2017'!$K$10:$K$86,'HRZ-2017'!$H$10:$H$86,$B351)</f>
        <v>0</v>
      </c>
      <c r="R351" s="27">
        <f t="shared" si="187"/>
        <v>11231474.869999999</v>
      </c>
      <c r="S351" s="28">
        <f t="shared" si="182"/>
        <v>-23098189.290000007</v>
      </c>
    </row>
    <row r="352" spans="1:19" ht="25.5" x14ac:dyDescent="0.25">
      <c r="A352" s="23">
        <v>47</v>
      </c>
      <c r="B352" s="32" t="s">
        <v>61</v>
      </c>
      <c r="C352" s="24" t="s">
        <v>62</v>
      </c>
      <c r="D352" s="25">
        <f t="shared" si="183"/>
        <v>0</v>
      </c>
      <c r="E352" s="25"/>
      <c r="F352" s="25"/>
      <c r="G352" s="25">
        <f t="shared" si="188"/>
        <v>0</v>
      </c>
      <c r="H352" s="26">
        <f>SUMIFS('HRZ-2017'!$E$10:$E$86,'HRZ-2017'!$H$10:$H$86,$B352)</f>
        <v>0</v>
      </c>
      <c r="I352" s="26">
        <f>SUMIFS('HRZ-2017'!$F$10:$F$86,'HRZ-2017'!$H$10:$H$86,$B352)</f>
        <v>0</v>
      </c>
      <c r="J352" s="27">
        <f t="shared" si="184"/>
        <v>0</v>
      </c>
      <c r="K352" s="30"/>
      <c r="L352" s="25">
        <f t="shared" si="185"/>
        <v>0</v>
      </c>
      <c r="M352" s="25"/>
      <c r="N352" s="25"/>
      <c r="O352" s="25">
        <f t="shared" ref="O352" si="189">SUM(L352:N352)</f>
        <v>0</v>
      </c>
      <c r="P352" s="26">
        <f>SUMIFS('HRZ-2017'!$J$10:$J$86,'HRZ-2017'!$H$10:$H$86,$B352)</f>
        <v>0</v>
      </c>
      <c r="Q352" s="26">
        <f>SUMIFS('HRZ-2017'!$K$10:$K$86,'HRZ-2017'!$H$10:$H$86,$B352)</f>
        <v>0</v>
      </c>
      <c r="R352" s="27">
        <f t="shared" si="187"/>
        <v>0</v>
      </c>
      <c r="S352" s="28">
        <f t="shared" si="182"/>
        <v>0</v>
      </c>
    </row>
    <row r="353" spans="1:19" ht="15" x14ac:dyDescent="0.25">
      <c r="A353" s="23">
        <v>47</v>
      </c>
      <c r="B353" s="23">
        <v>2440</v>
      </c>
      <c r="C353" s="24" t="s">
        <v>63</v>
      </c>
      <c r="D353" s="25">
        <f t="shared" si="183"/>
        <v>-44196616.49000001</v>
      </c>
      <c r="E353" s="25"/>
      <c r="F353" s="25"/>
      <c r="G353" s="25">
        <f t="shared" si="188"/>
        <v>-44196616.49000001</v>
      </c>
      <c r="H353" s="26">
        <f>SUMIFS('HRZ-2017'!$E$10:$E$86,'HRZ-2017'!$H$10:$H$86,$B353)</f>
        <v>0</v>
      </c>
      <c r="I353" s="26">
        <f>SUMIFS('HRZ-2017'!$F$10:$F$86,'HRZ-2017'!$H$10:$H$86,$B353)</f>
        <v>0</v>
      </c>
      <c r="J353" s="27">
        <f t="shared" si="184"/>
        <v>-44196616.49000001</v>
      </c>
      <c r="L353" s="25">
        <f t="shared" si="185"/>
        <v>1022536.9899999998</v>
      </c>
      <c r="M353" s="25"/>
      <c r="N353" s="25"/>
      <c r="O353" s="25">
        <f t="shared" si="186"/>
        <v>1022536.9899999998</v>
      </c>
      <c r="P353" s="26">
        <f>SUMIFS('HRZ-2017'!$J$10:$J$86,'HRZ-2017'!$H$10:$H$86,$B353)</f>
        <v>0</v>
      </c>
      <c r="Q353" s="26">
        <f>SUMIFS('HRZ-2017'!$K$10:$K$86,'HRZ-2017'!$H$10:$H$86,$B353)</f>
        <v>0</v>
      </c>
      <c r="R353" s="27">
        <f t="shared" si="187"/>
        <v>1022536.9899999998</v>
      </c>
      <c r="S353" s="28">
        <f t="shared" si="182"/>
        <v>-43174079.500000007</v>
      </c>
    </row>
    <row r="354" spans="1:19" ht="15" x14ac:dyDescent="0.25">
      <c r="A354" s="23">
        <v>47</v>
      </c>
      <c r="B354" s="32" t="s">
        <v>64</v>
      </c>
      <c r="C354" s="24" t="s">
        <v>65</v>
      </c>
      <c r="D354" s="25">
        <f t="shared" si="183"/>
        <v>0</v>
      </c>
      <c r="E354" s="33"/>
      <c r="F354" s="33"/>
      <c r="G354" s="25">
        <f t="shared" si="188"/>
        <v>0</v>
      </c>
      <c r="H354" s="26">
        <f>SUMIFS('HRZ-2017'!$E$10:$E$86,'HRZ-2017'!$H$10:$H$86,$B354)</f>
        <v>0</v>
      </c>
      <c r="I354" s="26">
        <f>SUMIFS('HRZ-2017'!$F$10:$F$86,'HRZ-2017'!$H$10:$H$86,$B354)</f>
        <v>0</v>
      </c>
      <c r="J354" s="27">
        <f t="shared" si="184"/>
        <v>0</v>
      </c>
      <c r="L354" s="25">
        <f t="shared" si="185"/>
        <v>0</v>
      </c>
      <c r="M354" s="25"/>
      <c r="N354" s="25"/>
      <c r="O354" s="25">
        <f t="shared" ref="O354" si="190">SUM(L354:N354)</f>
        <v>0</v>
      </c>
      <c r="P354" s="26">
        <f>SUMIFS('HRZ-2017'!$J$10:$J$86,'HRZ-2017'!$H$10:$H$86,$B354)</f>
        <v>0</v>
      </c>
      <c r="Q354" s="26">
        <f>SUMIFS('HRZ-2017'!$K$10:$K$86,'HRZ-2017'!$H$10:$H$86,$B354)</f>
        <v>0</v>
      </c>
      <c r="R354" s="27">
        <f t="shared" ref="R354" si="191">O354+P354+Q354</f>
        <v>0</v>
      </c>
      <c r="S354" s="28">
        <f t="shared" si="182"/>
        <v>0</v>
      </c>
    </row>
    <row r="355" spans="1:19" ht="15" x14ac:dyDescent="0.25">
      <c r="A355" s="32"/>
      <c r="B355" s="32">
        <v>2005</v>
      </c>
      <c r="C355" s="33" t="s">
        <v>66</v>
      </c>
      <c r="D355" s="25">
        <f t="shared" si="183"/>
        <v>1283363.3700000001</v>
      </c>
      <c r="E355" s="25"/>
      <c r="F355" s="25"/>
      <c r="G355" s="25">
        <f t="shared" si="188"/>
        <v>1283363.3700000001</v>
      </c>
      <c r="H355" s="26">
        <f>SUMIFS('HRZ-2017'!$E$10:$E$86,'HRZ-2017'!$H$10:$H$86,$B355)</f>
        <v>0</v>
      </c>
      <c r="I355" s="26">
        <f>SUMIFS('HRZ-2017'!$F$10:$F$86,'HRZ-2017'!$H$10:$H$86,$B355)</f>
        <v>0</v>
      </c>
      <c r="J355" s="27">
        <f t="shared" si="184"/>
        <v>1283363.3700000001</v>
      </c>
      <c r="L355" s="25">
        <f t="shared" si="185"/>
        <v>-959239.16</v>
      </c>
      <c r="M355" s="25"/>
      <c r="N355" s="25"/>
      <c r="O355" s="25">
        <f t="shared" si="186"/>
        <v>-959239.16</v>
      </c>
      <c r="P355" s="26">
        <f>SUMIFS('HRZ-2017'!$J$10:$J$86,'HRZ-2017'!$H$10:$H$86,$B355)</f>
        <v>-139109.16</v>
      </c>
      <c r="Q355" s="26">
        <f>SUMIFS('HRZ-2017'!$K$10:$K$86,'HRZ-2017'!$H$10:$H$86,$B355)</f>
        <v>0</v>
      </c>
      <c r="R355" s="27">
        <f t="shared" si="187"/>
        <v>-1098348.32</v>
      </c>
      <c r="S355" s="28">
        <f t="shared" si="182"/>
        <v>185015.05000000005</v>
      </c>
    </row>
    <row r="356" spans="1:19" ht="15" x14ac:dyDescent="0.25">
      <c r="A356" s="32"/>
      <c r="B356" s="32">
        <v>2040</v>
      </c>
      <c r="C356" s="33" t="s">
        <v>67</v>
      </c>
      <c r="D356" s="25">
        <f t="shared" si="183"/>
        <v>0</v>
      </c>
      <c r="E356" s="25"/>
      <c r="F356" s="25"/>
      <c r="G356" s="25">
        <f t="shared" si="188"/>
        <v>0</v>
      </c>
      <c r="H356" s="26">
        <f>SUMIFS('HRZ-2017'!$E$10:$E$86,'HRZ-2017'!$H$10:$H$86,$B356)</f>
        <v>0</v>
      </c>
      <c r="I356" s="26">
        <f>SUMIFS('HRZ-2017'!$F$10:$F$86,'HRZ-2017'!$H$10:$H$86,$B356)</f>
        <v>0</v>
      </c>
      <c r="J356" s="27">
        <f t="shared" si="184"/>
        <v>0</v>
      </c>
      <c r="L356" s="25">
        <f t="shared" si="185"/>
        <v>0</v>
      </c>
      <c r="M356" s="25"/>
      <c r="N356" s="25"/>
      <c r="O356" s="25">
        <f t="shared" si="186"/>
        <v>0</v>
      </c>
      <c r="P356" s="26">
        <f>SUMIFS('HRZ-2017'!$J$10:$J$86,'HRZ-2017'!$H$10:$H$86,$B356)</f>
        <v>0</v>
      </c>
      <c r="Q356" s="26">
        <f>SUMIFS('HRZ-2017'!$K$10:$K$86,'HRZ-2017'!$H$10:$H$86,$B356)</f>
        <v>0</v>
      </c>
      <c r="R356" s="27">
        <f t="shared" si="187"/>
        <v>0</v>
      </c>
      <c r="S356" s="28">
        <f t="shared" si="182"/>
        <v>0</v>
      </c>
    </row>
    <row r="357" spans="1:19" ht="15" x14ac:dyDescent="0.25">
      <c r="A357" s="32"/>
      <c r="B357" s="32">
        <v>2050</v>
      </c>
      <c r="C357" s="33" t="s">
        <v>68</v>
      </c>
      <c r="D357" s="25">
        <f t="shared" si="183"/>
        <v>5372396.3700000001</v>
      </c>
      <c r="E357" s="25"/>
      <c r="F357" s="25"/>
      <c r="G357" s="25">
        <f t="shared" si="188"/>
        <v>5372396.3700000001</v>
      </c>
      <c r="H357" s="26">
        <f>SUMIFS('HRZ-2017'!$E$10:$E$86,'HRZ-2017'!$H$10:$H$86,$B357)</f>
        <v>0</v>
      </c>
      <c r="I357" s="26">
        <f>SUMIFS('HRZ-2017'!$F$10:$F$86,'HRZ-2017'!$H$10:$H$86,$B357)</f>
        <v>0</v>
      </c>
      <c r="J357" s="27">
        <f t="shared" si="184"/>
        <v>5372396.3700000001</v>
      </c>
      <c r="L357" s="25">
        <f t="shared" si="185"/>
        <v>0</v>
      </c>
      <c r="M357" s="25"/>
      <c r="N357" s="25"/>
      <c r="O357" s="25">
        <f t="shared" si="186"/>
        <v>0</v>
      </c>
      <c r="P357" s="26">
        <f>SUMIFS('HRZ-2017'!$J$10:$J$86,'HRZ-2017'!$H$10:$H$86,$B357)</f>
        <v>0</v>
      </c>
      <c r="Q357" s="26">
        <f>SUMIFS('HRZ-2017'!$K$10:$K$86,'HRZ-2017'!$H$10:$H$86,$B357)</f>
        <v>0</v>
      </c>
      <c r="R357" s="27">
        <f t="shared" si="187"/>
        <v>0</v>
      </c>
      <c r="S357" s="28">
        <f t="shared" si="182"/>
        <v>5372396.3700000001</v>
      </c>
    </row>
    <row r="358" spans="1:19" ht="15" x14ac:dyDescent="0.25">
      <c r="A358" s="32"/>
      <c r="B358" s="32">
        <v>2075</v>
      </c>
      <c r="C358" s="33" t="s">
        <v>69</v>
      </c>
      <c r="D358" s="25">
        <f t="shared" si="183"/>
        <v>0</v>
      </c>
      <c r="E358" s="25"/>
      <c r="F358" s="25"/>
      <c r="G358" s="25">
        <f t="shared" si="188"/>
        <v>0</v>
      </c>
      <c r="H358" s="26">
        <f>SUMIFS('HRZ-2017'!$E$10:$E$86,'HRZ-2017'!$H$10:$H$86,$B358)</f>
        <v>0</v>
      </c>
      <c r="I358" s="26">
        <f>SUMIFS('HRZ-2017'!$F$10:$F$86,'HRZ-2017'!$H$10:$H$86,$B358)</f>
        <v>0</v>
      </c>
      <c r="J358" s="27">
        <f t="shared" si="184"/>
        <v>0</v>
      </c>
      <c r="L358" s="25">
        <f t="shared" si="185"/>
        <v>0</v>
      </c>
      <c r="M358" s="25"/>
      <c r="N358" s="25"/>
      <c r="O358" s="25">
        <f t="shared" si="186"/>
        <v>0</v>
      </c>
      <c r="P358" s="26">
        <f>SUMIFS('HRZ-2017'!$J$10:$J$86,'HRZ-2017'!$H$10:$H$86,$B358)</f>
        <v>0</v>
      </c>
      <c r="Q358" s="26">
        <f>SUMIFS('HRZ-2017'!$K$10:$K$86,'HRZ-2017'!$H$10:$H$86,$B358)</f>
        <v>0</v>
      </c>
      <c r="R358" s="27">
        <f t="shared" si="187"/>
        <v>0</v>
      </c>
      <c r="S358" s="28">
        <f t="shared" si="182"/>
        <v>0</v>
      </c>
    </row>
    <row r="359" spans="1:19" ht="15" x14ac:dyDescent="0.25">
      <c r="A359" s="32"/>
      <c r="B359" s="32">
        <v>2055</v>
      </c>
      <c r="C359" s="33" t="s">
        <v>70</v>
      </c>
      <c r="D359" s="25">
        <f t="shared" si="183"/>
        <v>-509693.44999999937</v>
      </c>
      <c r="E359" s="25"/>
      <c r="F359" s="25"/>
      <c r="G359" s="25">
        <f t="shared" si="188"/>
        <v>-509693.44999999937</v>
      </c>
      <c r="H359" s="26">
        <f>SUMIFS('HRZ-2017'!$E$10:$E$86,'HRZ-2017'!$H$10:$H$86,$B359)</f>
        <v>10577911.75</v>
      </c>
      <c r="I359" s="26">
        <f>SUMIFS('HRZ-2017'!$F$10:$F$86,'HRZ-2017'!$H$10:$H$86,$B359)</f>
        <v>0</v>
      </c>
      <c r="J359" s="27">
        <f t="shared" si="184"/>
        <v>10068218.300000001</v>
      </c>
      <c r="L359" s="25">
        <f t="shared" si="185"/>
        <v>0</v>
      </c>
      <c r="M359" s="25"/>
      <c r="N359" s="25"/>
      <c r="O359" s="25">
        <f t="shared" si="186"/>
        <v>0</v>
      </c>
      <c r="P359" s="26">
        <f>SUMIFS('HRZ-2017'!$J$10:$J$86,'HRZ-2017'!$H$10:$H$86,$B359)</f>
        <v>0</v>
      </c>
      <c r="Q359" s="26">
        <f>SUMIFS('HRZ-2017'!$K$10:$K$86,'HRZ-2017'!$H$10:$H$86,$B359)</f>
        <v>0</v>
      </c>
      <c r="R359" s="27">
        <f t="shared" si="187"/>
        <v>0</v>
      </c>
      <c r="S359" s="28">
        <f t="shared" si="182"/>
        <v>10068218.300000001</v>
      </c>
    </row>
    <row r="360" spans="1:19" ht="15" x14ac:dyDescent="0.25">
      <c r="A360" s="32"/>
      <c r="B360" s="32" t="s">
        <v>71</v>
      </c>
      <c r="C360" s="33" t="s">
        <v>72</v>
      </c>
      <c r="D360" s="25">
        <f t="shared" si="183"/>
        <v>0</v>
      </c>
      <c r="E360" s="25"/>
      <c r="F360" s="25"/>
      <c r="G360" s="25">
        <f t="shared" si="188"/>
        <v>0</v>
      </c>
      <c r="H360" s="26">
        <f>SUMIFS('HRZ-2017'!$E$10:$E$86,'HRZ-2017'!$H$10:$H$86,$B360)</f>
        <v>0</v>
      </c>
      <c r="I360" s="26">
        <f>SUMIFS('HRZ-2017'!$F$10:$F$86,'HRZ-2017'!$H$10:$H$86,$B360)</f>
        <v>0</v>
      </c>
      <c r="J360" s="27">
        <f t="shared" si="184"/>
        <v>0</v>
      </c>
      <c r="L360" s="25">
        <f t="shared" si="185"/>
        <v>0</v>
      </c>
      <c r="M360" s="25"/>
      <c r="N360" s="25"/>
      <c r="O360" s="25">
        <f t="shared" si="186"/>
        <v>0</v>
      </c>
      <c r="P360" s="26">
        <f>SUMIFS('HRZ-2017'!$J$10:$J$86,'HRZ-2017'!$H$10:$H$86,$B360)</f>
        <v>0</v>
      </c>
      <c r="Q360" s="26">
        <f>SUMIFS('HRZ-2017'!$K$10:$K$86,'HRZ-2017'!$H$10:$H$86,$B360)</f>
        <v>0</v>
      </c>
      <c r="R360" s="27">
        <f t="shared" si="187"/>
        <v>0</v>
      </c>
      <c r="S360" s="28">
        <f t="shared" si="182"/>
        <v>0</v>
      </c>
    </row>
    <row r="361" spans="1:19" x14ac:dyDescent="0.2">
      <c r="A361" s="32"/>
      <c r="B361" s="32"/>
      <c r="C361" s="34" t="s">
        <v>73</v>
      </c>
      <c r="D361" s="35">
        <f t="shared" ref="D361:J361" si="192">SUM(D315:D360)</f>
        <v>549558137.62899983</v>
      </c>
      <c r="E361" s="35">
        <f t="shared" si="192"/>
        <v>0</v>
      </c>
      <c r="F361" s="35">
        <f t="shared" si="192"/>
        <v>0</v>
      </c>
      <c r="G361" s="35">
        <f t="shared" si="192"/>
        <v>549558137.62899983</v>
      </c>
      <c r="H361" s="35">
        <f t="shared" si="192"/>
        <v>59228267.259999998</v>
      </c>
      <c r="I361" s="35">
        <f t="shared" si="192"/>
        <v>-8331454.3900000006</v>
      </c>
      <c r="J361" s="35">
        <f t="shared" si="192"/>
        <v>600454950.49899995</v>
      </c>
      <c r="K361" s="36"/>
      <c r="L361" s="35">
        <f t="shared" ref="L361:R361" si="193">SUM(L315:L360)</f>
        <v>-109333171.48000002</v>
      </c>
      <c r="M361" s="35">
        <f t="shared" si="193"/>
        <v>0</v>
      </c>
      <c r="N361" s="35">
        <f t="shared" si="193"/>
        <v>0</v>
      </c>
      <c r="O361" s="35">
        <f t="shared" si="193"/>
        <v>-109333171.48000002</v>
      </c>
      <c r="P361" s="35">
        <f t="shared" si="193"/>
        <v>-25398838.09</v>
      </c>
      <c r="Q361" s="35">
        <f t="shared" si="193"/>
        <v>6426543.3600000003</v>
      </c>
      <c r="R361" s="35">
        <f t="shared" si="193"/>
        <v>-128305466.20999999</v>
      </c>
      <c r="S361" s="35">
        <f>SUM(S315:S360)</f>
        <v>472149484.28900003</v>
      </c>
    </row>
    <row r="362" spans="1:19" ht="25.5" x14ac:dyDescent="0.25">
      <c r="A362" s="32"/>
      <c r="B362" s="32">
        <v>1531</v>
      </c>
      <c r="C362" s="24" t="s">
        <v>74</v>
      </c>
      <c r="D362" s="25">
        <f t="shared" ref="D362" si="194">-D315</f>
        <v>0</v>
      </c>
      <c r="E362" s="25">
        <f t="shared" ref="E362:F362" si="195">-E315</f>
        <v>0</v>
      </c>
      <c r="F362" s="25">
        <f t="shared" si="195"/>
        <v>0</v>
      </c>
      <c r="G362" s="25">
        <f t="shared" ref="G362:G369" si="196">SUM(D362:F362)</f>
        <v>0</v>
      </c>
      <c r="H362" s="26">
        <f t="shared" ref="H362:I362" si="197">-H315</f>
        <v>0</v>
      </c>
      <c r="I362" s="26">
        <f t="shared" si="197"/>
        <v>0</v>
      </c>
      <c r="J362" s="27">
        <f t="shared" si="184"/>
        <v>0</v>
      </c>
      <c r="L362" s="25">
        <f t="shared" ref="L362:N362" si="198">-L315</f>
        <v>0</v>
      </c>
      <c r="M362" s="25">
        <f t="shared" si="198"/>
        <v>0</v>
      </c>
      <c r="N362" s="25">
        <f t="shared" si="198"/>
        <v>0</v>
      </c>
      <c r="O362" s="25">
        <f t="shared" ref="O362:O369" si="199">SUM(L362:N362)</f>
        <v>0</v>
      </c>
      <c r="P362" s="26">
        <f t="shared" ref="P362:Q362" si="200">-P315</f>
        <v>0</v>
      </c>
      <c r="Q362" s="26">
        <f t="shared" si="200"/>
        <v>0</v>
      </c>
      <c r="R362" s="27">
        <f>O362+P362+Q362</f>
        <v>0</v>
      </c>
      <c r="S362" s="28">
        <f t="shared" ref="S362:S369" si="201">J362+R362</f>
        <v>0</v>
      </c>
    </row>
    <row r="363" spans="1:19" ht="25.5" x14ac:dyDescent="0.25">
      <c r="A363" s="32"/>
      <c r="B363" s="32">
        <v>2075</v>
      </c>
      <c r="C363" s="37" t="s">
        <v>75</v>
      </c>
      <c r="D363" s="25">
        <f t="shared" ref="D363" si="202">-D358</f>
        <v>0</v>
      </c>
      <c r="E363" s="25">
        <f t="shared" ref="E363:F363" si="203">-E358</f>
        <v>0</v>
      </c>
      <c r="F363" s="25">
        <f t="shared" si="203"/>
        <v>0</v>
      </c>
      <c r="G363" s="25">
        <f t="shared" si="196"/>
        <v>0</v>
      </c>
      <c r="H363" s="26">
        <f t="shared" ref="H363:I363" si="204">-H358</f>
        <v>0</v>
      </c>
      <c r="I363" s="26">
        <f t="shared" si="204"/>
        <v>0</v>
      </c>
      <c r="J363" s="27">
        <f t="shared" si="184"/>
        <v>0</v>
      </c>
      <c r="L363" s="25">
        <f t="shared" ref="L363:N363" si="205">-L358</f>
        <v>0</v>
      </c>
      <c r="M363" s="25">
        <f t="shared" si="205"/>
        <v>0</v>
      </c>
      <c r="N363" s="25">
        <f t="shared" si="205"/>
        <v>0</v>
      </c>
      <c r="O363" s="25">
        <f t="shared" si="199"/>
        <v>0</v>
      </c>
      <c r="P363" s="26">
        <f t="shared" ref="P363:Q363" si="206">-P358</f>
        <v>0</v>
      </c>
      <c r="Q363" s="26">
        <f t="shared" si="206"/>
        <v>0</v>
      </c>
      <c r="R363" s="27">
        <f t="shared" ref="R363:R369" si="207">O363+P363+Q363</f>
        <v>0</v>
      </c>
      <c r="S363" s="28">
        <f t="shared" si="201"/>
        <v>0</v>
      </c>
    </row>
    <row r="364" spans="1:19" ht="25.5" x14ac:dyDescent="0.25">
      <c r="A364" s="32"/>
      <c r="B364" s="32">
        <v>1865</v>
      </c>
      <c r="C364" s="37" t="s">
        <v>76</v>
      </c>
      <c r="D364" s="25">
        <f t="shared" ref="D364" si="208">-D332</f>
        <v>0</v>
      </c>
      <c r="E364" s="25">
        <f t="shared" ref="E364:F364" si="209">-E332</f>
        <v>0</v>
      </c>
      <c r="F364" s="25">
        <f t="shared" si="209"/>
        <v>0</v>
      </c>
      <c r="G364" s="25">
        <f t="shared" si="196"/>
        <v>0</v>
      </c>
      <c r="H364" s="26">
        <f t="shared" ref="H364:I364" si="210">-H332</f>
        <v>0</v>
      </c>
      <c r="I364" s="26">
        <f t="shared" si="210"/>
        <v>0</v>
      </c>
      <c r="J364" s="27">
        <f t="shared" si="184"/>
        <v>0</v>
      </c>
      <c r="L364" s="25">
        <f t="shared" ref="L364:N364" si="211">-L332</f>
        <v>0</v>
      </c>
      <c r="M364" s="25">
        <f t="shared" si="211"/>
        <v>0</v>
      </c>
      <c r="N364" s="25">
        <f t="shared" si="211"/>
        <v>0</v>
      </c>
      <c r="O364" s="25">
        <f t="shared" si="199"/>
        <v>0</v>
      </c>
      <c r="P364" s="26">
        <f t="shared" ref="P364:Q364" si="212">-P332</f>
        <v>0</v>
      </c>
      <c r="Q364" s="26">
        <f t="shared" si="212"/>
        <v>0</v>
      </c>
      <c r="R364" s="27">
        <f t="shared" si="207"/>
        <v>0</v>
      </c>
      <c r="S364" s="28">
        <f t="shared" si="201"/>
        <v>0</v>
      </c>
    </row>
    <row r="365" spans="1:19" ht="15" x14ac:dyDescent="0.25">
      <c r="A365" s="32"/>
      <c r="B365" s="32">
        <v>1875</v>
      </c>
      <c r="C365" s="37" t="s">
        <v>77</v>
      </c>
      <c r="D365" s="25">
        <f t="shared" ref="D365" si="213">-D347</f>
        <v>0</v>
      </c>
      <c r="E365" s="25">
        <f t="shared" ref="E365:F365" si="214">-E347</f>
        <v>0</v>
      </c>
      <c r="F365" s="25">
        <f t="shared" si="214"/>
        <v>0</v>
      </c>
      <c r="G365" s="25">
        <f t="shared" si="196"/>
        <v>0</v>
      </c>
      <c r="H365" s="26">
        <f t="shared" ref="H365:I365" si="215">-H347</f>
        <v>0</v>
      </c>
      <c r="I365" s="26">
        <f t="shared" si="215"/>
        <v>0</v>
      </c>
      <c r="J365" s="27">
        <f t="shared" si="184"/>
        <v>0</v>
      </c>
      <c r="L365" s="25">
        <f t="shared" ref="L365:N365" si="216">-L347</f>
        <v>0</v>
      </c>
      <c r="M365" s="25">
        <f t="shared" si="216"/>
        <v>0</v>
      </c>
      <c r="N365" s="25">
        <f t="shared" si="216"/>
        <v>0</v>
      </c>
      <c r="O365" s="25">
        <f t="shared" si="199"/>
        <v>0</v>
      </c>
      <c r="P365" s="26">
        <f t="shared" ref="P365:Q365" si="217">-P347</f>
        <v>0</v>
      </c>
      <c r="Q365" s="26">
        <f t="shared" si="217"/>
        <v>0</v>
      </c>
      <c r="R365" s="27">
        <f t="shared" si="207"/>
        <v>0</v>
      </c>
      <c r="S365" s="28">
        <f t="shared" si="201"/>
        <v>0</v>
      </c>
    </row>
    <row r="366" spans="1:19" ht="25.5" x14ac:dyDescent="0.25">
      <c r="A366" s="32"/>
      <c r="B366" s="32" t="s">
        <v>61</v>
      </c>
      <c r="C366" s="37" t="s">
        <v>62</v>
      </c>
      <c r="D366" s="25">
        <f t="shared" ref="D366" si="218">-D352</f>
        <v>0</v>
      </c>
      <c r="E366" s="25">
        <f t="shared" ref="E366:F366" si="219">-E352</f>
        <v>0</v>
      </c>
      <c r="F366" s="25">
        <f t="shared" si="219"/>
        <v>0</v>
      </c>
      <c r="G366" s="25">
        <f t="shared" si="196"/>
        <v>0</v>
      </c>
      <c r="H366" s="26">
        <f t="shared" ref="H366:I366" si="220">-H352</f>
        <v>0</v>
      </c>
      <c r="I366" s="26">
        <f t="shared" si="220"/>
        <v>0</v>
      </c>
      <c r="J366" s="27">
        <f t="shared" si="184"/>
        <v>0</v>
      </c>
      <c r="L366" s="25">
        <f t="shared" ref="L366:N366" si="221">-L352</f>
        <v>0</v>
      </c>
      <c r="M366" s="25">
        <f t="shared" si="221"/>
        <v>0</v>
      </c>
      <c r="N366" s="25">
        <f t="shared" si="221"/>
        <v>0</v>
      </c>
      <c r="O366" s="25">
        <f t="shared" si="199"/>
        <v>0</v>
      </c>
      <c r="P366" s="26">
        <f t="shared" ref="P366:Q366" si="222">-P352</f>
        <v>0</v>
      </c>
      <c r="Q366" s="26">
        <f t="shared" si="222"/>
        <v>0</v>
      </c>
      <c r="R366" s="27">
        <f t="shared" si="207"/>
        <v>0</v>
      </c>
      <c r="S366" s="28">
        <f t="shared" si="201"/>
        <v>0</v>
      </c>
    </row>
    <row r="367" spans="1:19" ht="25.5" x14ac:dyDescent="0.25">
      <c r="A367" s="32"/>
      <c r="B367" s="32" t="s">
        <v>64</v>
      </c>
      <c r="C367" s="37" t="s">
        <v>78</v>
      </c>
      <c r="D367" s="25">
        <f t="shared" ref="D367" si="223">-D354</f>
        <v>0</v>
      </c>
      <c r="E367" s="25">
        <f t="shared" ref="E367:F367" si="224">-E354</f>
        <v>0</v>
      </c>
      <c r="F367" s="25">
        <f t="shared" si="224"/>
        <v>0</v>
      </c>
      <c r="G367" s="25">
        <f t="shared" si="196"/>
        <v>0</v>
      </c>
      <c r="H367" s="26">
        <f t="shared" ref="H367:I367" si="225">-H354</f>
        <v>0</v>
      </c>
      <c r="I367" s="26">
        <f t="shared" si="225"/>
        <v>0</v>
      </c>
      <c r="J367" s="27">
        <f t="shared" si="184"/>
        <v>0</v>
      </c>
      <c r="L367" s="25">
        <f t="shared" ref="L367:N367" si="226">-L354</f>
        <v>0</v>
      </c>
      <c r="M367" s="25">
        <f t="shared" si="226"/>
        <v>0</v>
      </c>
      <c r="N367" s="25">
        <f t="shared" si="226"/>
        <v>0</v>
      </c>
      <c r="O367" s="25">
        <f t="shared" si="199"/>
        <v>0</v>
      </c>
      <c r="P367" s="26">
        <f t="shared" ref="P367:Q367" si="227">-P354</f>
        <v>0</v>
      </c>
      <c r="Q367" s="26">
        <f t="shared" si="227"/>
        <v>0</v>
      </c>
      <c r="R367" s="27">
        <f t="shared" si="207"/>
        <v>0</v>
      </c>
      <c r="S367" s="28">
        <f t="shared" si="201"/>
        <v>0</v>
      </c>
    </row>
    <row r="368" spans="1:19" ht="15" x14ac:dyDescent="0.25">
      <c r="A368" s="32"/>
      <c r="B368" s="32">
        <v>2055</v>
      </c>
      <c r="C368" s="33" t="s">
        <v>70</v>
      </c>
      <c r="D368" s="25">
        <f t="shared" ref="D368:D369" si="228">-D359</f>
        <v>509693.44999999937</v>
      </c>
      <c r="E368" s="25">
        <f t="shared" ref="E368:F368" si="229">-E359</f>
        <v>0</v>
      </c>
      <c r="F368" s="25">
        <f t="shared" si="229"/>
        <v>0</v>
      </c>
      <c r="G368" s="25">
        <f t="shared" si="196"/>
        <v>509693.44999999937</v>
      </c>
      <c r="H368" s="26">
        <f t="shared" ref="H368:I369" si="230">-H359</f>
        <v>-10577911.75</v>
      </c>
      <c r="I368" s="26">
        <f t="shared" si="230"/>
        <v>0</v>
      </c>
      <c r="J368" s="27">
        <f t="shared" si="184"/>
        <v>-10068218.300000001</v>
      </c>
      <c r="L368" s="25">
        <f t="shared" ref="L368:N369" si="231">-L359</f>
        <v>0</v>
      </c>
      <c r="M368" s="25">
        <f t="shared" si="231"/>
        <v>0</v>
      </c>
      <c r="N368" s="25">
        <f t="shared" si="231"/>
        <v>0</v>
      </c>
      <c r="O368" s="25">
        <f t="shared" si="199"/>
        <v>0</v>
      </c>
      <c r="P368" s="26">
        <f t="shared" ref="P368:Q369" si="232">-P359</f>
        <v>0</v>
      </c>
      <c r="Q368" s="26">
        <f t="shared" si="232"/>
        <v>0</v>
      </c>
      <c r="R368" s="27">
        <f t="shared" si="207"/>
        <v>0</v>
      </c>
      <c r="S368" s="28">
        <f t="shared" si="201"/>
        <v>-10068218.300000001</v>
      </c>
    </row>
    <row r="369" spans="1:19" ht="15" x14ac:dyDescent="0.25">
      <c r="A369" s="32"/>
      <c r="B369" s="32" t="s">
        <v>71</v>
      </c>
      <c r="C369" s="33" t="s">
        <v>72</v>
      </c>
      <c r="D369" s="25">
        <f t="shared" si="228"/>
        <v>0</v>
      </c>
      <c r="E369" s="25">
        <f t="shared" ref="E369:F369" si="233">-E360</f>
        <v>0</v>
      </c>
      <c r="F369" s="25">
        <f t="shared" si="233"/>
        <v>0</v>
      </c>
      <c r="G369" s="25">
        <f t="shared" si="196"/>
        <v>0</v>
      </c>
      <c r="H369" s="26">
        <f t="shared" si="230"/>
        <v>0</v>
      </c>
      <c r="I369" s="26">
        <f t="shared" si="230"/>
        <v>0</v>
      </c>
      <c r="J369" s="27">
        <f t="shared" si="184"/>
        <v>0</v>
      </c>
      <c r="L369" s="25">
        <f t="shared" si="231"/>
        <v>0</v>
      </c>
      <c r="M369" s="25">
        <f t="shared" si="231"/>
        <v>0</v>
      </c>
      <c r="N369" s="25">
        <f t="shared" si="231"/>
        <v>0</v>
      </c>
      <c r="O369" s="25">
        <f t="shared" si="199"/>
        <v>0</v>
      </c>
      <c r="P369" s="26">
        <f t="shared" si="232"/>
        <v>0</v>
      </c>
      <c r="Q369" s="26">
        <f t="shared" si="232"/>
        <v>0</v>
      </c>
      <c r="R369" s="27">
        <f t="shared" si="207"/>
        <v>0</v>
      </c>
      <c r="S369" s="28">
        <f t="shared" si="201"/>
        <v>0</v>
      </c>
    </row>
    <row r="370" spans="1:19" x14ac:dyDescent="0.2">
      <c r="A370" s="32"/>
      <c r="B370" s="32"/>
      <c r="C370" s="34" t="s">
        <v>79</v>
      </c>
      <c r="D370" s="35">
        <f>SUM(D361:D369)</f>
        <v>550067831.07899988</v>
      </c>
      <c r="E370" s="35">
        <f t="shared" ref="E370:J370" si="234">SUM(E361:E369)</f>
        <v>0</v>
      </c>
      <c r="F370" s="35">
        <f t="shared" si="234"/>
        <v>0</v>
      </c>
      <c r="G370" s="35">
        <f t="shared" si="234"/>
        <v>550067831.07899988</v>
      </c>
      <c r="H370" s="35">
        <f t="shared" si="234"/>
        <v>48650355.509999998</v>
      </c>
      <c r="I370" s="35">
        <f t="shared" si="234"/>
        <v>-8331454.3900000006</v>
      </c>
      <c r="J370" s="35">
        <f t="shared" si="234"/>
        <v>590386732.199</v>
      </c>
      <c r="K370" s="36"/>
      <c r="L370" s="35">
        <f t="shared" ref="L370:S370" si="235">SUM(L361:L369)</f>
        <v>-109333171.48000002</v>
      </c>
      <c r="M370" s="35">
        <f t="shared" si="235"/>
        <v>0</v>
      </c>
      <c r="N370" s="35">
        <f t="shared" si="235"/>
        <v>0</v>
      </c>
      <c r="O370" s="35">
        <f t="shared" si="235"/>
        <v>-109333171.48000002</v>
      </c>
      <c r="P370" s="35">
        <f t="shared" si="235"/>
        <v>-25398838.09</v>
      </c>
      <c r="Q370" s="35">
        <f t="shared" si="235"/>
        <v>6426543.3600000003</v>
      </c>
      <c r="R370" s="35">
        <f t="shared" si="235"/>
        <v>-128305466.20999999</v>
      </c>
      <c r="S370" s="35">
        <f t="shared" si="235"/>
        <v>462081265.98900002</v>
      </c>
    </row>
    <row r="371" spans="1:19" ht="15" x14ac:dyDescent="0.25">
      <c r="A371" s="32"/>
      <c r="B371" s="32"/>
      <c r="C371" s="1220" t="s">
        <v>80</v>
      </c>
      <c r="D371" s="1221"/>
      <c r="E371" s="1221"/>
      <c r="F371" s="1221"/>
      <c r="G371" s="1221"/>
      <c r="H371" s="1221"/>
      <c r="I371" s="1221"/>
      <c r="J371" s="1221"/>
      <c r="K371" s="1221"/>
      <c r="L371" s="1222"/>
      <c r="M371" s="38"/>
      <c r="N371" s="38"/>
      <c r="O371" s="38"/>
      <c r="P371" s="39"/>
      <c r="R371" s="40"/>
      <c r="S371" s="29"/>
    </row>
    <row r="372" spans="1:19" ht="15" x14ac:dyDescent="0.25">
      <c r="A372" s="32"/>
      <c r="B372" s="32"/>
      <c r="C372" s="1220" t="s">
        <v>81</v>
      </c>
      <c r="D372" s="1221"/>
      <c r="E372" s="1221"/>
      <c r="F372" s="1221"/>
      <c r="G372" s="1221"/>
      <c r="H372" s="1221"/>
      <c r="I372" s="1221"/>
      <c r="J372" s="1221"/>
      <c r="K372" s="1221"/>
      <c r="L372" s="1222"/>
      <c r="M372" s="38"/>
      <c r="N372" s="38"/>
      <c r="O372" s="38"/>
      <c r="P372" s="35">
        <f>+P370</f>
        <v>-25398838.09</v>
      </c>
      <c r="R372" s="40"/>
      <c r="S372" s="29"/>
    </row>
    <row r="373" spans="1:19" x14ac:dyDescent="0.2">
      <c r="D373" s="41">
        <v>0</v>
      </c>
      <c r="E373" s="41"/>
      <c r="F373" s="41"/>
      <c r="G373" s="41"/>
      <c r="H373" s="41">
        <v>0</v>
      </c>
      <c r="I373" s="41">
        <v>0</v>
      </c>
      <c r="J373" s="41">
        <v>0</v>
      </c>
      <c r="K373" s="41"/>
      <c r="L373" s="41">
        <v>0</v>
      </c>
      <c r="M373" s="41"/>
      <c r="N373" s="41"/>
      <c r="O373" s="41">
        <v>0</v>
      </c>
      <c r="P373" s="41">
        <v>0</v>
      </c>
      <c r="Q373" s="41">
        <v>0</v>
      </c>
      <c r="R373" s="41">
        <v>0</v>
      </c>
      <c r="S373" s="41">
        <v>0</v>
      </c>
    </row>
    <row r="374" spans="1:19" x14ac:dyDescent="0.2">
      <c r="L374" s="2" t="s">
        <v>82</v>
      </c>
    </row>
    <row r="375" spans="1:19" ht="15" x14ac:dyDescent="0.25">
      <c r="A375" s="32">
        <v>10</v>
      </c>
      <c r="B375" s="32"/>
      <c r="C375" s="12" t="s">
        <v>83</v>
      </c>
      <c r="D375" s="13"/>
      <c r="E375" s="13"/>
      <c r="F375" s="13"/>
      <c r="G375" s="13"/>
      <c r="H375" s="13"/>
      <c r="I375" s="13"/>
      <c r="J375" s="13"/>
      <c r="K375" s="13"/>
      <c r="L375" s="13" t="s">
        <v>83</v>
      </c>
      <c r="M375" s="13"/>
      <c r="N375" s="13"/>
      <c r="O375" s="13"/>
      <c r="P375" s="13"/>
      <c r="Q375" s="42">
        <f>P339</f>
        <v>-693785.35</v>
      </c>
    </row>
    <row r="376" spans="1:19" ht="15" x14ac:dyDescent="0.25">
      <c r="A376" s="32">
        <v>8</v>
      </c>
      <c r="B376" s="32"/>
      <c r="C376" s="12" t="s">
        <v>49</v>
      </c>
      <c r="D376" s="13"/>
      <c r="E376" s="13"/>
      <c r="F376" s="13"/>
      <c r="G376" s="13"/>
      <c r="H376" s="13"/>
      <c r="I376" s="13"/>
      <c r="J376" s="13"/>
      <c r="K376" s="13"/>
      <c r="L376" s="13" t="s">
        <v>49</v>
      </c>
      <c r="M376" s="13"/>
      <c r="N376" s="13"/>
      <c r="O376" s="13"/>
      <c r="P376" s="13"/>
      <c r="Q376" s="42">
        <f>P341+P340</f>
        <v>-490032.2</v>
      </c>
    </row>
    <row r="377" spans="1:19" ht="15" x14ac:dyDescent="0.25">
      <c r="A377" s="32">
        <v>47</v>
      </c>
      <c r="B377" s="32"/>
      <c r="C377" s="12" t="s">
        <v>84</v>
      </c>
      <c r="D377" s="13"/>
      <c r="E377" s="13"/>
      <c r="F377" s="13"/>
      <c r="G377" s="13"/>
      <c r="H377" s="13"/>
      <c r="I377" s="13"/>
      <c r="J377" s="13"/>
      <c r="K377" s="13"/>
      <c r="L377" s="13" t="s">
        <v>84</v>
      </c>
      <c r="M377" s="13"/>
      <c r="N377" s="13"/>
      <c r="O377" s="13"/>
      <c r="P377" s="13"/>
      <c r="Q377" s="42"/>
    </row>
    <row r="378" spans="1:19" x14ac:dyDescent="0.2">
      <c r="L378" s="1223" t="s">
        <v>85</v>
      </c>
      <c r="M378" s="1224"/>
      <c r="N378" s="1224"/>
      <c r="O378" s="1224"/>
      <c r="P378" s="1224"/>
      <c r="Q378" s="43">
        <f>P372-Q375-Q376-Q377</f>
        <v>-24215020.539999999</v>
      </c>
    </row>
    <row r="382" spans="1:19" ht="13.5" thickBot="1" x14ac:dyDescent="0.25">
      <c r="H382" s="8" t="s">
        <v>9</v>
      </c>
      <c r="I382" s="9" t="s">
        <v>10</v>
      </c>
    </row>
    <row r="383" spans="1:19" ht="15.75" thickBot="1" x14ac:dyDescent="0.3">
      <c r="H383" s="8" t="s">
        <v>11</v>
      </c>
      <c r="I383" s="10">
        <v>2018</v>
      </c>
      <c r="J383" s="11"/>
    </row>
    <row r="385" spans="1:19" x14ac:dyDescent="0.2">
      <c r="D385" s="1225" t="s">
        <v>12</v>
      </c>
      <c r="E385" s="1226"/>
      <c r="F385" s="1226"/>
      <c r="G385" s="1226"/>
      <c r="H385" s="1226"/>
      <c r="I385" s="1226"/>
      <c r="J385" s="1226"/>
      <c r="L385" s="12"/>
      <c r="M385" s="13"/>
      <c r="N385" s="13"/>
      <c r="O385" s="13"/>
      <c r="P385" s="14" t="s">
        <v>13</v>
      </c>
      <c r="Q385" s="14"/>
      <c r="R385" s="15"/>
    </row>
    <row r="386" spans="1:19" ht="30" customHeight="1" x14ac:dyDescent="0.2">
      <c r="A386" s="16" t="s">
        <v>14</v>
      </c>
      <c r="B386" s="16" t="s">
        <v>15</v>
      </c>
      <c r="C386" s="17" t="s">
        <v>16</v>
      </c>
      <c r="D386" s="18" t="s">
        <v>17</v>
      </c>
      <c r="E386" s="44" t="s">
        <v>90</v>
      </c>
      <c r="F386" s="44" t="s">
        <v>90</v>
      </c>
      <c r="G386" s="18" t="s">
        <v>18</v>
      </c>
      <c r="H386" s="19" t="s">
        <v>19</v>
      </c>
      <c r="I386" s="19" t="s">
        <v>20</v>
      </c>
      <c r="J386" s="16" t="s">
        <v>21</v>
      </c>
      <c r="K386" s="20"/>
      <c r="L386" s="18" t="s">
        <v>17</v>
      </c>
      <c r="M386" s="18" t="s">
        <v>86</v>
      </c>
      <c r="N386" s="18"/>
      <c r="O386" s="18" t="s">
        <v>18</v>
      </c>
      <c r="P386" s="21" t="s">
        <v>22</v>
      </c>
      <c r="Q386" s="21" t="s">
        <v>20</v>
      </c>
      <c r="R386" s="22" t="s">
        <v>21</v>
      </c>
      <c r="S386" s="16" t="s">
        <v>23</v>
      </c>
    </row>
    <row r="387" spans="1:19" ht="30" customHeight="1" x14ac:dyDescent="0.25">
      <c r="A387" s="16"/>
      <c r="B387" s="23">
        <v>1531</v>
      </c>
      <c r="C387" s="24" t="s">
        <v>24</v>
      </c>
      <c r="D387" s="25">
        <f t="shared" ref="D387:D403" si="236">J315</f>
        <v>0</v>
      </c>
      <c r="E387" s="25"/>
      <c r="F387" s="25"/>
      <c r="G387" s="25">
        <f>SUM(D387:F387)</f>
        <v>0</v>
      </c>
      <c r="H387" s="26">
        <f>SUMIFS('HRZ-2018'!F:F,'HRZ-2018'!$P:$P,$B387)</f>
        <v>0</v>
      </c>
      <c r="I387" s="26">
        <f>SUMIFS('HRZ-2018'!G:G,'HRZ-2018'!$P:$P,$B387)</f>
        <v>0</v>
      </c>
      <c r="J387" s="27">
        <f>G387+H387+I387</f>
        <v>0</v>
      </c>
      <c r="K387" s="20"/>
      <c r="L387" s="25">
        <f t="shared" ref="L387:L403" si="237">R315</f>
        <v>0</v>
      </c>
      <c r="M387" s="25"/>
      <c r="N387" s="25"/>
      <c r="O387" s="25">
        <f>SUM(L387:N387)</f>
        <v>0</v>
      </c>
      <c r="P387" s="26">
        <f>SUMIFS('HRZ-2018'!K:K,'HRZ-2018'!$P:$P,$B387)</f>
        <v>0</v>
      </c>
      <c r="Q387" s="26">
        <f>SUMIFS('HRZ-2018'!L:L,'HRZ-2018'!$P:$P,$B387)</f>
        <v>0</v>
      </c>
      <c r="R387" s="27">
        <f>O387+P387+Q387</f>
        <v>0</v>
      </c>
      <c r="S387" s="28">
        <f t="shared" ref="S387:S432" si="238">J387+R387</f>
        <v>0</v>
      </c>
    </row>
    <row r="388" spans="1:19" ht="25.5" customHeight="1" x14ac:dyDescent="0.25">
      <c r="A388" s="16"/>
      <c r="B388" s="23">
        <v>1609</v>
      </c>
      <c r="C388" s="24" t="s">
        <v>25</v>
      </c>
      <c r="D388" s="25">
        <f t="shared" si="236"/>
        <v>26589063.940000001</v>
      </c>
      <c r="E388" s="25"/>
      <c r="F388" s="25"/>
      <c r="G388" s="25">
        <f t="shared" ref="G388:G432" si="239">SUM(D388:F388)</f>
        <v>26589063.940000001</v>
      </c>
      <c r="H388" s="26">
        <f>SUMIFS('HRZ-2018'!F:F,'HRZ-2018'!$P:$P,$B388)</f>
        <v>0</v>
      </c>
      <c r="I388" s="26">
        <f>SUMIFS('HRZ-2018'!G:G,'HRZ-2018'!$P:$P,$B388)</f>
        <v>0</v>
      </c>
      <c r="J388" s="27">
        <f t="shared" ref="J388:J432" si="240">G388+H388+I388</f>
        <v>26589063.940000001</v>
      </c>
      <c r="K388" s="20"/>
      <c r="L388" s="25">
        <f t="shared" si="237"/>
        <v>-6850937.0600000005</v>
      </c>
      <c r="M388" s="25"/>
      <c r="N388" s="25"/>
      <c r="O388" s="25">
        <f t="shared" ref="O388:O432" si="241">SUM(L388:N388)</f>
        <v>-6850937.0600000005</v>
      </c>
      <c r="P388" s="26">
        <f>SUMIFS('HRZ-2018'!K:K,'HRZ-2018'!$P:$P,$B388)</f>
        <v>-1374136.1500000001</v>
      </c>
      <c r="Q388" s="26">
        <f>SUMIFS('HRZ-2018'!L:L,'HRZ-2018'!$P:$P,$B388)</f>
        <v>0</v>
      </c>
      <c r="R388" s="27">
        <f t="shared" ref="R388:R432" si="242">O388+P388+Q388</f>
        <v>-8225073.2100000009</v>
      </c>
      <c r="S388" s="28">
        <f t="shared" si="238"/>
        <v>18363990.73</v>
      </c>
    </row>
    <row r="389" spans="1:19" ht="25.5" x14ac:dyDescent="0.25">
      <c r="A389" s="23">
        <v>12</v>
      </c>
      <c r="B389" s="23">
        <v>1611</v>
      </c>
      <c r="C389" s="24" t="s">
        <v>26</v>
      </c>
      <c r="D389" s="25">
        <f t="shared" si="236"/>
        <v>17008054.969999999</v>
      </c>
      <c r="E389" s="25"/>
      <c r="F389" s="25"/>
      <c r="G389" s="25">
        <f t="shared" si="239"/>
        <v>17008054.969999999</v>
      </c>
      <c r="H389" s="26">
        <f>SUMIFS('HRZ-2018'!F:F,'HRZ-2018'!$P:$P,$B389)</f>
        <v>183191.01</v>
      </c>
      <c r="I389" s="26">
        <f>SUMIFS('HRZ-2018'!G:G,'HRZ-2018'!$P:$P,$B389)</f>
        <v>0</v>
      </c>
      <c r="J389" s="27">
        <f t="shared" si="240"/>
        <v>17191245.98</v>
      </c>
      <c r="K389" s="30"/>
      <c r="L389" s="25">
        <f t="shared" si="237"/>
        <v>-13649912.720000001</v>
      </c>
      <c r="M389" s="25"/>
      <c r="N389" s="25"/>
      <c r="O389" s="25">
        <f t="shared" si="241"/>
        <v>-13649912.720000001</v>
      </c>
      <c r="P389" s="26">
        <f>SUMIFS('HRZ-2018'!K:K,'HRZ-2018'!$P:$P,$B389)</f>
        <v>-1921675.67</v>
      </c>
      <c r="Q389" s="26">
        <f>SUMIFS('HRZ-2018'!L:L,'HRZ-2018'!$P:$P,$B389)</f>
        <v>0</v>
      </c>
      <c r="R389" s="27">
        <f t="shared" si="242"/>
        <v>-15571588.390000001</v>
      </c>
      <c r="S389" s="28">
        <f t="shared" si="238"/>
        <v>1619657.5899999999</v>
      </c>
    </row>
    <row r="390" spans="1:19" ht="25.5" x14ac:dyDescent="0.25">
      <c r="A390" s="23" t="s">
        <v>27</v>
      </c>
      <c r="B390" s="23">
        <v>1612</v>
      </c>
      <c r="C390" s="24" t="s">
        <v>28</v>
      </c>
      <c r="D390" s="25">
        <f t="shared" si="236"/>
        <v>0</v>
      </c>
      <c r="E390" s="25"/>
      <c r="F390" s="25"/>
      <c r="G390" s="25">
        <f t="shared" si="239"/>
        <v>0</v>
      </c>
      <c r="H390" s="26">
        <f>SUMIFS('HRZ-2018'!F:F,'HRZ-2018'!$P:$P,$B390)</f>
        <v>0</v>
      </c>
      <c r="I390" s="26">
        <f>SUMIFS('HRZ-2018'!G:G,'HRZ-2018'!$P:$P,$B390)</f>
        <v>0</v>
      </c>
      <c r="J390" s="27">
        <f t="shared" si="240"/>
        <v>0</v>
      </c>
      <c r="K390" s="30"/>
      <c r="L390" s="25">
        <f t="shared" si="237"/>
        <v>4.5474735088646412E-13</v>
      </c>
      <c r="M390" s="25"/>
      <c r="N390" s="25"/>
      <c r="O390" s="25">
        <f t="shared" si="241"/>
        <v>4.5474735088646412E-13</v>
      </c>
      <c r="P390" s="26">
        <f>SUMIFS('HRZ-2018'!K:K,'HRZ-2018'!$P:$P,$B390)</f>
        <v>0</v>
      </c>
      <c r="Q390" s="26">
        <f>SUMIFS('HRZ-2018'!L:L,'HRZ-2018'!$P:$P,$B390)</f>
        <v>0</v>
      </c>
      <c r="R390" s="27">
        <f t="shared" si="242"/>
        <v>4.5474735088646412E-13</v>
      </c>
      <c r="S390" s="28">
        <f t="shared" si="238"/>
        <v>4.5474735088646412E-13</v>
      </c>
    </row>
    <row r="391" spans="1:19" ht="15" x14ac:dyDescent="0.25">
      <c r="A391" s="23" t="s">
        <v>29</v>
      </c>
      <c r="B391" s="23">
        <v>1805</v>
      </c>
      <c r="C391" s="24" t="s">
        <v>30</v>
      </c>
      <c r="D391" s="25">
        <f t="shared" si="236"/>
        <v>1482433.72</v>
      </c>
      <c r="E391" s="25"/>
      <c r="F391" s="25"/>
      <c r="G391" s="25">
        <f t="shared" si="239"/>
        <v>1482433.72</v>
      </c>
      <c r="H391" s="26">
        <f>SUMIFS('HRZ-2018'!F:F,'HRZ-2018'!$P:$P,$B391)</f>
        <v>0</v>
      </c>
      <c r="I391" s="26">
        <f>SUMIFS('HRZ-2018'!G:G,'HRZ-2018'!$P:$P,$B391)</f>
        <v>-14821.67</v>
      </c>
      <c r="J391" s="27">
        <f t="shared" si="240"/>
        <v>1467612.05</v>
      </c>
      <c r="K391" s="30"/>
      <c r="L391" s="25">
        <f t="shared" si="237"/>
        <v>0</v>
      </c>
      <c r="M391" s="25"/>
      <c r="N391" s="25"/>
      <c r="O391" s="25">
        <f t="shared" si="241"/>
        <v>0</v>
      </c>
      <c r="P391" s="26">
        <f>SUMIFS('HRZ-2018'!K:K,'HRZ-2018'!$P:$P,$B391)</f>
        <v>0</v>
      </c>
      <c r="Q391" s="26">
        <f>SUMIFS('HRZ-2018'!L:L,'HRZ-2018'!$P:$P,$B391)</f>
        <v>0</v>
      </c>
      <c r="R391" s="27">
        <f t="shared" si="242"/>
        <v>0</v>
      </c>
      <c r="S391" s="28">
        <f t="shared" si="238"/>
        <v>1467612.05</v>
      </c>
    </row>
    <row r="392" spans="1:19" ht="15" x14ac:dyDescent="0.25">
      <c r="A392" s="23">
        <v>47</v>
      </c>
      <c r="B392" s="23">
        <v>1808</v>
      </c>
      <c r="C392" s="24" t="s">
        <v>31</v>
      </c>
      <c r="D392" s="25">
        <f t="shared" si="236"/>
        <v>850332.8600000001</v>
      </c>
      <c r="E392" s="25"/>
      <c r="F392" s="25"/>
      <c r="G392" s="25">
        <f t="shared" si="239"/>
        <v>850332.8600000001</v>
      </c>
      <c r="H392" s="26">
        <f>SUMIFS('HRZ-2018'!F:F,'HRZ-2018'!$P:$P,$B392)</f>
        <v>0</v>
      </c>
      <c r="I392" s="26">
        <f>SUMIFS('HRZ-2018'!G:G,'HRZ-2018'!$P:$P,$B392)</f>
        <v>0</v>
      </c>
      <c r="J392" s="27">
        <f t="shared" si="240"/>
        <v>850332.8600000001</v>
      </c>
      <c r="K392" s="30"/>
      <c r="L392" s="25">
        <f t="shared" si="237"/>
        <v>-430713.06000000006</v>
      </c>
      <c r="M392" s="25"/>
      <c r="N392" s="25"/>
      <c r="O392" s="25">
        <f t="shared" si="241"/>
        <v>-430713.06000000006</v>
      </c>
      <c r="P392" s="26">
        <f>SUMIFS('HRZ-2018'!K:K,'HRZ-2018'!$P:$P,$B392)</f>
        <v>-35105.26</v>
      </c>
      <c r="Q392" s="26">
        <f>SUMIFS('HRZ-2018'!L:L,'HRZ-2018'!$P:$P,$B392)</f>
        <v>0</v>
      </c>
      <c r="R392" s="27">
        <f t="shared" si="242"/>
        <v>-465818.32000000007</v>
      </c>
      <c r="S392" s="28">
        <f t="shared" si="238"/>
        <v>384514.54000000004</v>
      </c>
    </row>
    <row r="393" spans="1:19" ht="15" x14ac:dyDescent="0.25">
      <c r="A393" s="23">
        <v>13</v>
      </c>
      <c r="B393" s="23">
        <v>1810</v>
      </c>
      <c r="C393" s="24" t="s">
        <v>32</v>
      </c>
      <c r="D393" s="25">
        <f t="shared" si="236"/>
        <v>0.01</v>
      </c>
      <c r="E393" s="25"/>
      <c r="F393" s="25"/>
      <c r="G393" s="25">
        <f t="shared" si="239"/>
        <v>0.01</v>
      </c>
      <c r="H393" s="26">
        <f>SUMIFS('HRZ-2018'!F:F,'HRZ-2018'!$P:$P,$B393)</f>
        <v>0</v>
      </c>
      <c r="I393" s="26">
        <f>SUMIFS('HRZ-2018'!G:G,'HRZ-2018'!$P:$P,$B393)</f>
        <v>0</v>
      </c>
      <c r="J393" s="27">
        <f t="shared" si="240"/>
        <v>0.01</v>
      </c>
      <c r="K393" s="30"/>
      <c r="L393" s="25">
        <f t="shared" si="237"/>
        <v>-0.01</v>
      </c>
      <c r="M393" s="25"/>
      <c r="N393" s="25"/>
      <c r="O393" s="25">
        <f t="shared" si="241"/>
        <v>-0.01</v>
      </c>
      <c r="P393" s="26">
        <f>SUMIFS('HRZ-2018'!K:K,'HRZ-2018'!$P:$P,$B393)</f>
        <v>0</v>
      </c>
      <c r="Q393" s="26">
        <f>SUMIFS('HRZ-2018'!L:L,'HRZ-2018'!$P:$P,$B393)</f>
        <v>0</v>
      </c>
      <c r="R393" s="27">
        <f t="shared" si="242"/>
        <v>-0.01</v>
      </c>
      <c r="S393" s="28">
        <f t="shared" si="238"/>
        <v>0</v>
      </c>
    </row>
    <row r="394" spans="1:19" ht="15" x14ac:dyDescent="0.25">
      <c r="A394" s="23">
        <v>47</v>
      </c>
      <c r="B394" s="23">
        <v>1815</v>
      </c>
      <c r="C394" s="24" t="s">
        <v>33</v>
      </c>
      <c r="D394" s="25">
        <f t="shared" si="236"/>
        <v>0</v>
      </c>
      <c r="E394" s="25"/>
      <c r="F394" s="25"/>
      <c r="G394" s="25">
        <f t="shared" si="239"/>
        <v>0</v>
      </c>
      <c r="H394" s="26">
        <f>SUMIFS('HRZ-2018'!F:F,'HRZ-2018'!$P:$P,$B394)</f>
        <v>0</v>
      </c>
      <c r="I394" s="26">
        <f>SUMIFS('HRZ-2018'!G:G,'HRZ-2018'!$P:$P,$B394)</f>
        <v>0</v>
      </c>
      <c r="J394" s="27">
        <f t="shared" si="240"/>
        <v>0</v>
      </c>
      <c r="K394" s="30"/>
      <c r="L394" s="25">
        <f t="shared" si="237"/>
        <v>0</v>
      </c>
      <c r="M394" s="25"/>
      <c r="N394" s="25"/>
      <c r="O394" s="25">
        <f t="shared" si="241"/>
        <v>0</v>
      </c>
      <c r="P394" s="26">
        <f>SUMIFS('HRZ-2018'!K:K,'HRZ-2018'!$P:$P,$B394)</f>
        <v>0</v>
      </c>
      <c r="Q394" s="26">
        <f>SUMIFS('HRZ-2018'!L:L,'HRZ-2018'!$P:$P,$B394)</f>
        <v>0</v>
      </c>
      <c r="R394" s="27">
        <f t="shared" si="242"/>
        <v>0</v>
      </c>
      <c r="S394" s="28">
        <f t="shared" si="238"/>
        <v>0</v>
      </c>
    </row>
    <row r="395" spans="1:19" ht="15" x14ac:dyDescent="0.25">
      <c r="A395" s="23">
        <v>47</v>
      </c>
      <c r="B395" s="23">
        <v>1820</v>
      </c>
      <c r="C395" s="24" t="s">
        <v>34</v>
      </c>
      <c r="D395" s="25">
        <f t="shared" si="236"/>
        <v>13567439.889999999</v>
      </c>
      <c r="E395" s="25"/>
      <c r="F395" s="25"/>
      <c r="G395" s="25">
        <f t="shared" si="239"/>
        <v>13567439.889999999</v>
      </c>
      <c r="H395" s="26">
        <f>SUMIFS('HRZ-2018'!F:F,'HRZ-2018'!$P:$P,$B395)</f>
        <v>136790.06</v>
      </c>
      <c r="I395" s="26">
        <f>SUMIFS('HRZ-2018'!G:G,'HRZ-2018'!$P:$P,$B395)</f>
        <v>0</v>
      </c>
      <c r="J395" s="27">
        <f t="shared" si="240"/>
        <v>13704229.949999999</v>
      </c>
      <c r="K395" s="30"/>
      <c r="L395" s="25">
        <f t="shared" si="237"/>
        <v>-1755983.41</v>
      </c>
      <c r="M395" s="25"/>
      <c r="N395" s="25"/>
      <c r="O395" s="25">
        <f t="shared" si="241"/>
        <v>-1755983.41</v>
      </c>
      <c r="P395" s="26">
        <f>SUMIFS('HRZ-2018'!K:K,'HRZ-2018'!$P:$P,$B395)</f>
        <v>-351164.54</v>
      </c>
      <c r="Q395" s="26">
        <f>SUMIFS('HRZ-2018'!L:L,'HRZ-2018'!$P:$P,$B395)</f>
        <v>0</v>
      </c>
      <c r="R395" s="27">
        <f t="shared" si="242"/>
        <v>-2107147.9499999997</v>
      </c>
      <c r="S395" s="28">
        <f t="shared" si="238"/>
        <v>11597082</v>
      </c>
    </row>
    <row r="396" spans="1:19" ht="15" x14ac:dyDescent="0.25">
      <c r="A396" s="23">
        <v>47</v>
      </c>
      <c r="B396" s="23">
        <v>1825</v>
      </c>
      <c r="C396" s="24" t="s">
        <v>35</v>
      </c>
      <c r="D396" s="25">
        <f t="shared" si="236"/>
        <v>0</v>
      </c>
      <c r="E396" s="25"/>
      <c r="F396" s="25"/>
      <c r="G396" s="25">
        <f t="shared" si="239"/>
        <v>0</v>
      </c>
      <c r="H396" s="26">
        <f>SUMIFS('HRZ-2018'!F:F,'HRZ-2018'!$P:$P,$B396)</f>
        <v>0</v>
      </c>
      <c r="I396" s="26">
        <f>SUMIFS('HRZ-2018'!G:G,'HRZ-2018'!$P:$P,$B396)</f>
        <v>0</v>
      </c>
      <c r="J396" s="27">
        <f t="shared" si="240"/>
        <v>0</v>
      </c>
      <c r="K396" s="30"/>
      <c r="L396" s="25">
        <f t="shared" si="237"/>
        <v>0</v>
      </c>
      <c r="M396" s="25"/>
      <c r="N396" s="25"/>
      <c r="O396" s="25">
        <f t="shared" si="241"/>
        <v>0</v>
      </c>
      <c r="P396" s="26">
        <f>SUMIFS('HRZ-2018'!K:K,'HRZ-2018'!$P:$P,$B396)</f>
        <v>0</v>
      </c>
      <c r="Q396" s="26">
        <f>SUMIFS('HRZ-2018'!L:L,'HRZ-2018'!$P:$P,$B396)</f>
        <v>0</v>
      </c>
      <c r="R396" s="27">
        <f t="shared" si="242"/>
        <v>0</v>
      </c>
      <c r="S396" s="28">
        <f t="shared" si="238"/>
        <v>0</v>
      </c>
    </row>
    <row r="397" spans="1:19" ht="15" x14ac:dyDescent="0.25">
      <c r="A397" s="23">
        <v>47</v>
      </c>
      <c r="B397" s="23">
        <v>1830</v>
      </c>
      <c r="C397" s="24" t="s">
        <v>36</v>
      </c>
      <c r="D397" s="25">
        <f t="shared" si="236"/>
        <v>98429596.900000006</v>
      </c>
      <c r="E397" s="25"/>
      <c r="F397" s="25"/>
      <c r="G397" s="25">
        <f t="shared" si="239"/>
        <v>98429596.900000006</v>
      </c>
      <c r="H397" s="26">
        <f>SUMIFS('HRZ-2018'!F:F,'HRZ-2018'!$P:$P,$B397)</f>
        <v>8873556.1500000004</v>
      </c>
      <c r="I397" s="26">
        <f>SUMIFS('HRZ-2018'!G:G,'HRZ-2018'!$P:$P,$B397)</f>
        <v>-294271.64</v>
      </c>
      <c r="J397" s="27">
        <f t="shared" si="240"/>
        <v>107008881.41000001</v>
      </c>
      <c r="K397" s="30"/>
      <c r="L397" s="25">
        <f t="shared" si="237"/>
        <v>-13021230.139999999</v>
      </c>
      <c r="M397" s="25"/>
      <c r="N397" s="25"/>
      <c r="O397" s="25">
        <f t="shared" si="241"/>
        <v>-13021230.139999999</v>
      </c>
      <c r="P397" s="26">
        <f>SUMIFS('HRZ-2018'!K:K,'HRZ-2018'!$P:$P,$B397)</f>
        <v>-2604995.58</v>
      </c>
      <c r="Q397" s="26">
        <f>SUMIFS('HRZ-2018'!L:L,'HRZ-2018'!$P:$P,$B397)</f>
        <v>58501.56</v>
      </c>
      <c r="R397" s="27">
        <f t="shared" si="242"/>
        <v>-15567724.159999998</v>
      </c>
      <c r="S397" s="28">
        <f t="shared" si="238"/>
        <v>91441157.250000015</v>
      </c>
    </row>
    <row r="398" spans="1:19" ht="15" x14ac:dyDescent="0.25">
      <c r="A398" s="23">
        <v>47</v>
      </c>
      <c r="B398" s="23">
        <v>1835</v>
      </c>
      <c r="C398" s="24" t="s">
        <v>37</v>
      </c>
      <c r="D398" s="25">
        <f t="shared" si="236"/>
        <v>72291132.48999998</v>
      </c>
      <c r="E398" s="25"/>
      <c r="F398" s="25"/>
      <c r="G398" s="25">
        <f t="shared" si="239"/>
        <v>72291132.48999998</v>
      </c>
      <c r="H398" s="26">
        <f>SUMIFS('HRZ-2018'!F:F,'HRZ-2018'!$P:$P,$B398)</f>
        <v>7046948.3300000001</v>
      </c>
      <c r="I398" s="26">
        <f>SUMIFS('HRZ-2018'!G:G,'HRZ-2018'!$P:$P,$B398)</f>
        <v>-821384.74</v>
      </c>
      <c r="J398" s="27">
        <f t="shared" si="240"/>
        <v>78516696.079999983</v>
      </c>
      <c r="K398" s="30"/>
      <c r="L398" s="25">
        <f t="shared" si="237"/>
        <v>1207574.2300000014</v>
      </c>
      <c r="M398" s="25"/>
      <c r="N398" s="25"/>
      <c r="O398" s="25">
        <f t="shared" si="241"/>
        <v>1207574.2300000014</v>
      </c>
      <c r="P398" s="26">
        <f>SUMIFS('HRZ-2018'!K:K,'HRZ-2018'!$P:$P,$B398)</f>
        <v>-1797222.46</v>
      </c>
      <c r="Q398" s="26">
        <f>SUMIFS('HRZ-2018'!L:L,'HRZ-2018'!$P:$P,$B398)</f>
        <v>143279.84</v>
      </c>
      <c r="R398" s="27">
        <f t="shared" si="242"/>
        <v>-446368.38999999862</v>
      </c>
      <c r="S398" s="28">
        <f t="shared" si="238"/>
        <v>78070327.689999983</v>
      </c>
    </row>
    <row r="399" spans="1:19" ht="15" x14ac:dyDescent="0.25">
      <c r="A399" s="23">
        <v>47</v>
      </c>
      <c r="B399" s="23">
        <v>1840</v>
      </c>
      <c r="C399" s="24" t="s">
        <v>38</v>
      </c>
      <c r="D399" s="25">
        <f t="shared" si="236"/>
        <v>85025607.629999995</v>
      </c>
      <c r="E399" s="25"/>
      <c r="F399" s="25"/>
      <c r="G399" s="25">
        <f t="shared" si="239"/>
        <v>85025607.629999995</v>
      </c>
      <c r="H399" s="26">
        <f>SUMIFS('HRZ-2018'!F:F,'HRZ-2018'!$P:$P,$B399)</f>
        <v>2314552.7999999998</v>
      </c>
      <c r="I399" s="26">
        <f>SUMIFS('HRZ-2018'!G:G,'HRZ-2018'!$P:$P,$B399)</f>
        <v>-16870.25</v>
      </c>
      <c r="J399" s="27">
        <f t="shared" si="240"/>
        <v>87323290.179999992</v>
      </c>
      <c r="K399" s="30"/>
      <c r="L399" s="25">
        <f t="shared" si="237"/>
        <v>-15484232.409999996</v>
      </c>
      <c r="M399" s="25"/>
      <c r="N399" s="25"/>
      <c r="O399" s="25">
        <f t="shared" si="241"/>
        <v>-15484232.409999996</v>
      </c>
      <c r="P399" s="26">
        <f>SUMIFS('HRZ-2018'!K:K,'HRZ-2018'!$P:$P,$B399)</f>
        <v>-2674365.9500000002</v>
      </c>
      <c r="Q399" s="26">
        <f>SUMIFS('HRZ-2018'!L:L,'HRZ-2018'!$P:$P,$B399)</f>
        <v>4173.3500000000004</v>
      </c>
      <c r="R399" s="27">
        <f t="shared" si="242"/>
        <v>-18154425.009999994</v>
      </c>
      <c r="S399" s="28">
        <f t="shared" si="238"/>
        <v>69168865.170000002</v>
      </c>
    </row>
    <row r="400" spans="1:19" ht="15" x14ac:dyDescent="0.25">
      <c r="A400" s="23">
        <v>47</v>
      </c>
      <c r="B400" s="23">
        <v>1845</v>
      </c>
      <c r="C400" s="24" t="s">
        <v>39</v>
      </c>
      <c r="D400" s="25">
        <f t="shared" si="236"/>
        <v>147731498.42999998</v>
      </c>
      <c r="E400" s="25"/>
      <c r="F400" s="25"/>
      <c r="G400" s="25">
        <f t="shared" si="239"/>
        <v>147731498.42999998</v>
      </c>
      <c r="H400" s="26">
        <f>SUMIFS('HRZ-2018'!F:F,'HRZ-2018'!$P:$P,$B400)</f>
        <v>9801846.620000001</v>
      </c>
      <c r="I400" s="26">
        <f>SUMIFS('HRZ-2018'!G:G,'HRZ-2018'!$P:$P,$B400)</f>
        <v>-167530.81</v>
      </c>
      <c r="J400" s="27">
        <f t="shared" si="240"/>
        <v>157365814.23999998</v>
      </c>
      <c r="K400" s="30"/>
      <c r="L400" s="25">
        <f t="shared" si="237"/>
        <v>-21434846.190000005</v>
      </c>
      <c r="M400" s="25"/>
      <c r="N400" s="25"/>
      <c r="O400" s="25">
        <f t="shared" si="241"/>
        <v>-21434846.190000005</v>
      </c>
      <c r="P400" s="26">
        <f>SUMIFS('HRZ-2018'!K:K,'HRZ-2018'!$P:$P,$B400)</f>
        <v>-4000975.0199999996</v>
      </c>
      <c r="Q400" s="26">
        <f>SUMIFS('HRZ-2018'!L:L,'HRZ-2018'!$P:$P,$B400)</f>
        <v>38404.259999999995</v>
      </c>
      <c r="R400" s="27">
        <f t="shared" si="242"/>
        <v>-25397416.950000003</v>
      </c>
      <c r="S400" s="28">
        <f t="shared" si="238"/>
        <v>131968397.28999998</v>
      </c>
    </row>
    <row r="401" spans="1:19" ht="15" x14ac:dyDescent="0.25">
      <c r="A401" s="23">
        <v>47</v>
      </c>
      <c r="B401" s="23">
        <v>1850</v>
      </c>
      <c r="C401" s="24" t="s">
        <v>40</v>
      </c>
      <c r="D401" s="25">
        <f t="shared" si="236"/>
        <v>89659208.12000002</v>
      </c>
      <c r="E401" s="25"/>
      <c r="F401" s="25"/>
      <c r="G401" s="25">
        <f t="shared" si="239"/>
        <v>89659208.12000002</v>
      </c>
      <c r="H401" s="26">
        <f>SUMIFS('HRZ-2018'!F:F,'HRZ-2018'!$P:$P,$B401)</f>
        <v>7606469.6600000001</v>
      </c>
      <c r="I401" s="26">
        <f>SUMIFS('HRZ-2018'!G:G,'HRZ-2018'!$P:$P,$B401)</f>
        <v>-638341.74</v>
      </c>
      <c r="J401" s="27">
        <f t="shared" si="240"/>
        <v>96627336.040000021</v>
      </c>
      <c r="K401" s="30"/>
      <c r="L401" s="25">
        <f t="shared" si="237"/>
        <v>-16727603.890000001</v>
      </c>
      <c r="M401" s="25"/>
      <c r="N401" s="25"/>
      <c r="O401" s="25">
        <f t="shared" si="241"/>
        <v>-16727603.890000001</v>
      </c>
      <c r="P401" s="26">
        <f>SUMIFS('HRZ-2018'!K:K,'HRZ-2018'!$P:$P,$B401)</f>
        <v>-3110161.88</v>
      </c>
      <c r="Q401" s="26">
        <f>SUMIFS('HRZ-2018'!L:L,'HRZ-2018'!$P:$P,$B401)</f>
        <v>174371.13999999998</v>
      </c>
      <c r="R401" s="27">
        <f t="shared" si="242"/>
        <v>-19663394.629999999</v>
      </c>
      <c r="S401" s="28">
        <f t="shared" si="238"/>
        <v>76963941.410000026</v>
      </c>
    </row>
    <row r="402" spans="1:19" ht="15" x14ac:dyDescent="0.25">
      <c r="A402" s="23">
        <v>47</v>
      </c>
      <c r="B402" s="23">
        <v>1855</v>
      </c>
      <c r="C402" s="24" t="s">
        <v>41</v>
      </c>
      <c r="D402" s="25">
        <f t="shared" si="236"/>
        <v>6.9849193096160889E-10</v>
      </c>
      <c r="E402" s="25"/>
      <c r="F402" s="25"/>
      <c r="G402" s="25">
        <f t="shared" si="239"/>
        <v>6.9849193096160889E-10</v>
      </c>
      <c r="H402" s="26">
        <f>SUMIFS('HRZ-2018'!F:F,'HRZ-2018'!$P:$P,$B402)</f>
        <v>0</v>
      </c>
      <c r="I402" s="26">
        <f>SUMIFS('HRZ-2018'!G:G,'HRZ-2018'!$P:$P,$B402)</f>
        <v>0</v>
      </c>
      <c r="J402" s="27">
        <f t="shared" si="240"/>
        <v>6.9849193096160889E-10</v>
      </c>
      <c r="K402" s="30"/>
      <c r="L402" s="25">
        <f t="shared" si="237"/>
        <v>0</v>
      </c>
      <c r="M402" s="25"/>
      <c r="N402" s="25"/>
      <c r="O402" s="25">
        <f t="shared" si="241"/>
        <v>0</v>
      </c>
      <c r="P402" s="26">
        <f>SUMIFS('HRZ-2018'!K:K,'HRZ-2018'!$P:$P,$B402)</f>
        <v>0</v>
      </c>
      <c r="Q402" s="26">
        <f>SUMIFS('HRZ-2018'!L:L,'HRZ-2018'!$P:$P,$B402)</f>
        <v>0</v>
      </c>
      <c r="R402" s="27">
        <f t="shared" si="242"/>
        <v>0</v>
      </c>
      <c r="S402" s="28">
        <f t="shared" si="238"/>
        <v>6.9849193096160889E-10</v>
      </c>
    </row>
    <row r="403" spans="1:19" ht="15" x14ac:dyDescent="0.25">
      <c r="A403" s="23">
        <v>47</v>
      </c>
      <c r="B403" s="23">
        <v>1860</v>
      </c>
      <c r="C403" s="24" t="s">
        <v>42</v>
      </c>
      <c r="D403" s="25">
        <f t="shared" si="236"/>
        <v>48189721.18</v>
      </c>
      <c r="E403" s="25"/>
      <c r="F403" s="25"/>
      <c r="G403" s="25">
        <f t="shared" si="239"/>
        <v>48189721.18</v>
      </c>
      <c r="H403" s="26">
        <f>SUMIFS('HRZ-2018'!F:F,'HRZ-2018'!$P:$P,$B403)</f>
        <v>2434565.7799999998</v>
      </c>
      <c r="I403" s="26">
        <f>SUMIFS('HRZ-2018'!G:G,'HRZ-2018'!$P:$P,$B403)</f>
        <v>-297660.57</v>
      </c>
      <c r="J403" s="27">
        <f t="shared" si="240"/>
        <v>50326626.390000001</v>
      </c>
      <c r="K403" s="30"/>
      <c r="L403" s="25">
        <f t="shared" si="237"/>
        <v>-24887112.540000007</v>
      </c>
      <c r="M403" s="25"/>
      <c r="N403" s="25"/>
      <c r="O403" s="25">
        <f t="shared" si="241"/>
        <v>-24887112.540000007</v>
      </c>
      <c r="P403" s="26">
        <f>SUMIFS('HRZ-2018'!K:K,'HRZ-2018'!$P:$P,$B403)</f>
        <v>-3022606.59</v>
      </c>
      <c r="Q403" s="26">
        <f>SUMIFS('HRZ-2018'!L:L,'HRZ-2018'!$P:$P,$B403)</f>
        <v>186343.55</v>
      </c>
      <c r="R403" s="27">
        <f t="shared" si="242"/>
        <v>-27723375.580000006</v>
      </c>
      <c r="S403" s="28">
        <f t="shared" si="238"/>
        <v>22603250.809999995</v>
      </c>
    </row>
    <row r="404" spans="1:19" ht="15" x14ac:dyDescent="0.25">
      <c r="A404" s="46">
        <v>47</v>
      </c>
      <c r="B404" s="46">
        <v>1865</v>
      </c>
      <c r="C404" s="47" t="s">
        <v>43</v>
      </c>
      <c r="D404" s="25">
        <v>0</v>
      </c>
      <c r="E404" s="25"/>
      <c r="F404" s="25"/>
      <c r="G404" s="25"/>
      <c r="H404" s="26">
        <f>SUMIFS('HRZ-2018'!F:F,'HRZ-2018'!$P:$P,$B404)</f>
        <v>0</v>
      </c>
      <c r="I404" s="26">
        <f>SUMIFS('HRZ-2018'!G:G,'HRZ-2018'!$P:$P,$B404)</f>
        <v>0</v>
      </c>
      <c r="J404" s="27">
        <f t="shared" ref="J404" si="243">D404+H404+I404</f>
        <v>0</v>
      </c>
      <c r="K404" s="30"/>
      <c r="L404" s="45">
        <v>0</v>
      </c>
      <c r="M404" s="45"/>
      <c r="N404" s="25"/>
      <c r="O404" s="45">
        <f t="shared" si="241"/>
        <v>0</v>
      </c>
      <c r="P404" s="26">
        <f>SUMIFS('HRZ-2018'!K:K,'HRZ-2018'!$P:$P,$B404)</f>
        <v>0</v>
      </c>
      <c r="Q404" s="26">
        <f>SUMIFS('HRZ-2018'!L:L,'HRZ-2018'!$P:$P,$B404)</f>
        <v>0</v>
      </c>
      <c r="R404" s="27">
        <f t="shared" ref="R404" si="244">L404+P404+Q404</f>
        <v>0</v>
      </c>
      <c r="S404" s="28">
        <f t="shared" si="238"/>
        <v>0</v>
      </c>
    </row>
    <row r="405" spans="1:19" ht="15" x14ac:dyDescent="0.25">
      <c r="A405" s="23">
        <v>47</v>
      </c>
      <c r="B405" s="23">
        <v>1875</v>
      </c>
      <c r="C405" s="24" t="s">
        <v>44</v>
      </c>
      <c r="D405" s="25">
        <f t="shared" ref="D405:D432" si="245">J333</f>
        <v>0</v>
      </c>
      <c r="E405" s="25"/>
      <c r="F405" s="25"/>
      <c r="G405" s="25">
        <f t="shared" si="239"/>
        <v>0</v>
      </c>
      <c r="H405" s="26">
        <f>SUMIFS('HRZ-2018'!F:F,'HRZ-2018'!$P:$P,$B405)</f>
        <v>0</v>
      </c>
      <c r="I405" s="26">
        <f>SUMIFS('HRZ-2018'!G:G,'HRZ-2018'!$P:$P,$B405)</f>
        <v>0</v>
      </c>
      <c r="J405" s="27">
        <f t="shared" si="240"/>
        <v>0</v>
      </c>
      <c r="K405" s="30"/>
      <c r="L405" s="25">
        <f t="shared" ref="L405:L432" si="246">R333</f>
        <v>0</v>
      </c>
      <c r="M405" s="25"/>
      <c r="N405" s="25"/>
      <c r="O405" s="25">
        <f t="shared" si="241"/>
        <v>0</v>
      </c>
      <c r="P405" s="26">
        <f>SUMIFS('HRZ-2018'!K:K,'HRZ-2018'!$P:$P,$B405)</f>
        <v>0</v>
      </c>
      <c r="Q405" s="26">
        <f>SUMIFS('HRZ-2018'!L:L,'HRZ-2018'!$P:$P,$B405)</f>
        <v>0</v>
      </c>
      <c r="R405" s="27">
        <f t="shared" si="242"/>
        <v>0</v>
      </c>
      <c r="S405" s="28">
        <f t="shared" si="238"/>
        <v>0</v>
      </c>
    </row>
    <row r="406" spans="1:19" ht="15" x14ac:dyDescent="0.25">
      <c r="A406" s="23" t="s">
        <v>29</v>
      </c>
      <c r="B406" s="23">
        <v>1905</v>
      </c>
      <c r="C406" s="24" t="s">
        <v>30</v>
      </c>
      <c r="D406" s="25">
        <f t="shared" si="245"/>
        <v>0</v>
      </c>
      <c r="E406" s="25"/>
      <c r="F406" s="25"/>
      <c r="G406" s="25">
        <f t="shared" si="239"/>
        <v>0</v>
      </c>
      <c r="H406" s="26">
        <f>SUMIFS('HRZ-2018'!F:F,'HRZ-2018'!$P:$P,$B406)</f>
        <v>0</v>
      </c>
      <c r="I406" s="26">
        <f>SUMIFS('HRZ-2018'!G:G,'HRZ-2018'!$P:$P,$B406)</f>
        <v>0</v>
      </c>
      <c r="J406" s="27">
        <f t="shared" si="240"/>
        <v>0</v>
      </c>
      <c r="K406" s="30"/>
      <c r="L406" s="25">
        <f t="shared" si="246"/>
        <v>0</v>
      </c>
      <c r="M406" s="25"/>
      <c r="N406" s="25"/>
      <c r="O406" s="25">
        <f t="shared" si="241"/>
        <v>0</v>
      </c>
      <c r="P406" s="26">
        <f>SUMIFS('HRZ-2018'!K:K,'HRZ-2018'!$P:$P,$B406)</f>
        <v>0</v>
      </c>
      <c r="Q406" s="26">
        <f>SUMIFS('HRZ-2018'!L:L,'HRZ-2018'!$P:$P,$B406)</f>
        <v>0</v>
      </c>
      <c r="R406" s="27">
        <f t="shared" si="242"/>
        <v>0</v>
      </c>
      <c r="S406" s="28">
        <f t="shared" si="238"/>
        <v>0</v>
      </c>
    </row>
    <row r="407" spans="1:19" ht="15" x14ac:dyDescent="0.25">
      <c r="A407" s="23">
        <v>47</v>
      </c>
      <c r="B407" s="23">
        <v>1908</v>
      </c>
      <c r="C407" s="24" t="s">
        <v>45</v>
      </c>
      <c r="D407" s="25">
        <f t="shared" si="245"/>
        <v>32902852.830000002</v>
      </c>
      <c r="E407" s="25"/>
      <c r="F407" s="25"/>
      <c r="G407" s="25">
        <f t="shared" si="239"/>
        <v>32902852.830000002</v>
      </c>
      <c r="H407" s="26">
        <f>SUMIFS('HRZ-2018'!F:F,'HRZ-2018'!$P:$P,$B407)</f>
        <v>4732782.75</v>
      </c>
      <c r="I407" s="26">
        <f>SUMIFS('HRZ-2018'!G:G,'HRZ-2018'!$P:$P,$B407)</f>
        <v>-1410882.02</v>
      </c>
      <c r="J407" s="27">
        <f t="shared" si="240"/>
        <v>36224753.559999995</v>
      </c>
      <c r="K407" s="30"/>
      <c r="L407" s="25">
        <f t="shared" si="246"/>
        <v>-7878375.5399999991</v>
      </c>
      <c r="M407" s="25"/>
      <c r="N407" s="25"/>
      <c r="O407" s="25">
        <f t="shared" si="241"/>
        <v>-7878375.5399999991</v>
      </c>
      <c r="P407" s="26">
        <f>SUMIFS('HRZ-2018'!K:K,'HRZ-2018'!$P:$P,$B407)</f>
        <v>-1109376.9500000002</v>
      </c>
      <c r="Q407" s="26">
        <f>SUMIFS('HRZ-2018'!L:L,'HRZ-2018'!$P:$P,$B407)</f>
        <v>479619.7</v>
      </c>
      <c r="R407" s="27">
        <f t="shared" si="242"/>
        <v>-8508132.7899999991</v>
      </c>
      <c r="S407" s="28">
        <f t="shared" si="238"/>
        <v>27716620.769999996</v>
      </c>
    </row>
    <row r="408" spans="1:19" ht="15" x14ac:dyDescent="0.25">
      <c r="A408" s="23">
        <v>13</v>
      </c>
      <c r="B408" s="23">
        <v>1910</v>
      </c>
      <c r="C408" s="24" t="s">
        <v>32</v>
      </c>
      <c r="D408" s="25">
        <f t="shared" si="245"/>
        <v>0</v>
      </c>
      <c r="E408" s="25"/>
      <c r="F408" s="25"/>
      <c r="G408" s="25">
        <f t="shared" si="239"/>
        <v>0</v>
      </c>
      <c r="H408" s="26">
        <f>SUMIFS('HRZ-2018'!F:F,'HRZ-2018'!$P:$P,$B408)</f>
        <v>0</v>
      </c>
      <c r="I408" s="26">
        <f>SUMIFS('HRZ-2018'!G:G,'HRZ-2018'!$P:$P,$B408)</f>
        <v>0</v>
      </c>
      <c r="J408" s="27">
        <f t="shared" si="240"/>
        <v>0</v>
      </c>
      <c r="K408" s="30"/>
      <c r="L408" s="25">
        <f t="shared" si="246"/>
        <v>0</v>
      </c>
      <c r="M408" s="25"/>
      <c r="N408" s="25"/>
      <c r="O408" s="25">
        <f t="shared" si="241"/>
        <v>0</v>
      </c>
      <c r="P408" s="26">
        <f>SUMIFS('HRZ-2018'!K:K,'HRZ-2018'!$P:$P,$B408)</f>
        <v>0</v>
      </c>
      <c r="Q408" s="26">
        <f>SUMIFS('HRZ-2018'!L:L,'HRZ-2018'!$P:$P,$B408)</f>
        <v>0</v>
      </c>
      <c r="R408" s="27">
        <f t="shared" si="242"/>
        <v>0</v>
      </c>
      <c r="S408" s="28">
        <f t="shared" si="238"/>
        <v>0</v>
      </c>
    </row>
    <row r="409" spans="1:19" ht="15" x14ac:dyDescent="0.25">
      <c r="A409" s="23">
        <v>8</v>
      </c>
      <c r="B409" s="23">
        <v>1915</v>
      </c>
      <c r="C409" s="24" t="s">
        <v>46</v>
      </c>
      <c r="D409" s="25">
        <f t="shared" si="245"/>
        <v>4213379.9600000009</v>
      </c>
      <c r="E409" s="25"/>
      <c r="F409" s="25"/>
      <c r="G409" s="25">
        <f t="shared" si="239"/>
        <v>4213379.9600000009</v>
      </c>
      <c r="H409" s="26">
        <f>SUMIFS('HRZ-2018'!F:F,'HRZ-2018'!$P:$P,$B409)</f>
        <v>350005.48</v>
      </c>
      <c r="I409" s="26">
        <f>SUMIFS('HRZ-2018'!G:G,'HRZ-2018'!$P:$P,$B409)</f>
        <v>0</v>
      </c>
      <c r="J409" s="27">
        <f t="shared" si="240"/>
        <v>4563385.4400000013</v>
      </c>
      <c r="K409" s="30"/>
      <c r="L409" s="25">
        <f t="shared" si="246"/>
        <v>-2353932.94</v>
      </c>
      <c r="M409" s="25"/>
      <c r="N409" s="25"/>
      <c r="O409" s="25">
        <f t="shared" si="241"/>
        <v>-2353932.94</v>
      </c>
      <c r="P409" s="26">
        <f>SUMIFS('HRZ-2018'!K:K,'HRZ-2018'!$P:$P,$B409)</f>
        <v>-401964.81</v>
      </c>
      <c r="Q409" s="26">
        <f>SUMIFS('HRZ-2018'!L:L,'HRZ-2018'!$P:$P,$B409)</f>
        <v>0</v>
      </c>
      <c r="R409" s="27">
        <f t="shared" si="242"/>
        <v>-2755897.75</v>
      </c>
      <c r="S409" s="28">
        <f t="shared" si="238"/>
        <v>1807487.6900000013</v>
      </c>
    </row>
    <row r="410" spans="1:19" ht="15" x14ac:dyDescent="0.25">
      <c r="A410" s="23">
        <v>10</v>
      </c>
      <c r="B410" s="23">
        <v>1920</v>
      </c>
      <c r="C410" s="24" t="s">
        <v>47</v>
      </c>
      <c r="D410" s="25">
        <f t="shared" si="245"/>
        <v>4609421.160000002</v>
      </c>
      <c r="E410" s="25"/>
      <c r="F410" s="25"/>
      <c r="G410" s="25">
        <f t="shared" si="239"/>
        <v>4609421.160000002</v>
      </c>
      <c r="H410" s="26">
        <f>SUMIFS('HRZ-2018'!F:F,'HRZ-2018'!$P:$P,$B410)</f>
        <v>94077.55</v>
      </c>
      <c r="I410" s="26">
        <f>SUMIFS('HRZ-2018'!G:G,'HRZ-2018'!$P:$P,$B410)</f>
        <v>0</v>
      </c>
      <c r="J410" s="27">
        <f t="shared" si="240"/>
        <v>4703498.7100000018</v>
      </c>
      <c r="K410" s="30"/>
      <c r="L410" s="25">
        <f t="shared" si="246"/>
        <v>-3603839.0499999989</v>
      </c>
      <c r="M410" s="25"/>
      <c r="N410" s="25"/>
      <c r="O410" s="25">
        <f t="shared" si="241"/>
        <v>-3603839.0499999989</v>
      </c>
      <c r="P410" s="26">
        <f>SUMIFS('HRZ-2018'!K:K,'HRZ-2018'!$P:$P,$B410)</f>
        <v>-728593.76</v>
      </c>
      <c r="Q410" s="26">
        <f>SUMIFS('HRZ-2018'!L:L,'HRZ-2018'!$P:$P,$B410)</f>
        <v>0</v>
      </c>
      <c r="R410" s="27">
        <f t="shared" si="242"/>
        <v>-4332432.8099999987</v>
      </c>
      <c r="S410" s="28">
        <f t="shared" si="238"/>
        <v>371065.90000000317</v>
      </c>
    </row>
    <row r="411" spans="1:19" ht="15" x14ac:dyDescent="0.25">
      <c r="A411" s="23">
        <v>10</v>
      </c>
      <c r="B411" s="23">
        <v>1930</v>
      </c>
      <c r="C411" s="24" t="s">
        <v>48</v>
      </c>
      <c r="D411" s="25">
        <f t="shared" si="245"/>
        <v>10404468.289999999</v>
      </c>
      <c r="E411" s="25"/>
      <c r="F411" s="25"/>
      <c r="G411" s="25">
        <f t="shared" si="239"/>
        <v>10404468.289999999</v>
      </c>
      <c r="H411" s="26">
        <f>SUMIFS('HRZ-2018'!F:F,'HRZ-2018'!$P:$P,$B411)</f>
        <v>1001339</v>
      </c>
      <c r="I411" s="26">
        <f>SUMIFS('HRZ-2018'!G:G,'HRZ-2018'!$P:$P,$B411)</f>
        <v>-25074.78</v>
      </c>
      <c r="J411" s="27">
        <f t="shared" si="240"/>
        <v>11380732.51</v>
      </c>
      <c r="K411" s="30"/>
      <c r="L411" s="25">
        <f t="shared" si="246"/>
        <v>-7095835.2800000003</v>
      </c>
      <c r="M411" s="25"/>
      <c r="N411" s="25"/>
      <c r="O411" s="25">
        <f t="shared" si="241"/>
        <v>-7095835.2800000003</v>
      </c>
      <c r="P411" s="26">
        <f>SUMIFS('HRZ-2018'!K:K,'HRZ-2018'!$P:$P,$B411)</f>
        <v>-542002.86</v>
      </c>
      <c r="Q411" s="26">
        <f>SUMIFS('HRZ-2018'!L:L,'HRZ-2018'!$P:$P,$B411)</f>
        <v>25074.78</v>
      </c>
      <c r="R411" s="27">
        <f t="shared" si="242"/>
        <v>-7612763.3600000003</v>
      </c>
      <c r="S411" s="28">
        <f t="shared" si="238"/>
        <v>3767969.1499999994</v>
      </c>
    </row>
    <row r="412" spans="1:19" ht="15" x14ac:dyDescent="0.25">
      <c r="A412" s="23">
        <v>8</v>
      </c>
      <c r="B412" s="23">
        <v>1935</v>
      </c>
      <c r="C412" s="24" t="s">
        <v>49</v>
      </c>
      <c r="D412" s="25">
        <f t="shared" si="245"/>
        <v>587343.68000000005</v>
      </c>
      <c r="E412" s="25"/>
      <c r="F412" s="25"/>
      <c r="G412" s="25">
        <f t="shared" si="239"/>
        <v>587343.68000000005</v>
      </c>
      <c r="H412" s="26">
        <f>SUMIFS('HRZ-2018'!F:F,'HRZ-2018'!$P:$P,$B412)</f>
        <v>0</v>
      </c>
      <c r="I412" s="26">
        <f>SUMIFS('HRZ-2018'!G:G,'HRZ-2018'!$P:$P,$B412)</f>
        <v>0</v>
      </c>
      <c r="J412" s="27">
        <f t="shared" si="240"/>
        <v>587343.68000000005</v>
      </c>
      <c r="K412" s="30"/>
      <c r="L412" s="25">
        <f t="shared" si="246"/>
        <v>-376282.12000000005</v>
      </c>
      <c r="M412" s="25"/>
      <c r="N412" s="25"/>
      <c r="O412" s="25">
        <f t="shared" si="241"/>
        <v>-376282.12000000005</v>
      </c>
      <c r="P412" s="26">
        <f>SUMIFS('HRZ-2018'!K:K,'HRZ-2018'!$P:$P,$B412)</f>
        <v>-62229.49</v>
      </c>
      <c r="Q412" s="26">
        <f>SUMIFS('HRZ-2018'!L:L,'HRZ-2018'!$P:$P,$B412)</f>
        <v>0</v>
      </c>
      <c r="R412" s="27">
        <f t="shared" si="242"/>
        <v>-438511.61000000004</v>
      </c>
      <c r="S412" s="28">
        <f t="shared" si="238"/>
        <v>148832.07</v>
      </c>
    </row>
    <row r="413" spans="1:19" ht="15" x14ac:dyDescent="0.25">
      <c r="A413" s="23">
        <v>8</v>
      </c>
      <c r="B413" s="23">
        <v>1940</v>
      </c>
      <c r="C413" s="24" t="s">
        <v>50</v>
      </c>
      <c r="D413" s="25">
        <f t="shared" si="245"/>
        <v>4256290.6099999994</v>
      </c>
      <c r="E413" s="25"/>
      <c r="F413" s="25"/>
      <c r="G413" s="25">
        <f t="shared" si="239"/>
        <v>4256290.6099999994</v>
      </c>
      <c r="H413" s="26">
        <f>SUMIFS('HRZ-2018'!F:F,'HRZ-2018'!$P:$P,$B413)</f>
        <v>353057.07</v>
      </c>
      <c r="I413" s="26">
        <f>SUMIFS('HRZ-2018'!G:G,'HRZ-2018'!$P:$P,$B413)</f>
        <v>0</v>
      </c>
      <c r="J413" s="27">
        <f t="shared" si="240"/>
        <v>4609347.68</v>
      </c>
      <c r="K413" s="30"/>
      <c r="L413" s="25">
        <f t="shared" si="246"/>
        <v>-2186536.8200000003</v>
      </c>
      <c r="M413" s="25"/>
      <c r="N413" s="25"/>
      <c r="O413" s="25">
        <f t="shared" si="241"/>
        <v>-2186536.8200000003</v>
      </c>
      <c r="P413" s="26">
        <f>SUMIFS('HRZ-2018'!K:K,'HRZ-2018'!$P:$P,$B413)</f>
        <v>-409287.98</v>
      </c>
      <c r="Q413" s="26">
        <f>SUMIFS('HRZ-2018'!L:L,'HRZ-2018'!$P:$P,$B413)</f>
        <v>0</v>
      </c>
      <c r="R413" s="27">
        <f t="shared" si="242"/>
        <v>-2595824.8000000003</v>
      </c>
      <c r="S413" s="28">
        <f t="shared" si="238"/>
        <v>2013522.8799999994</v>
      </c>
    </row>
    <row r="414" spans="1:19" ht="15" x14ac:dyDescent="0.25">
      <c r="A414" s="23">
        <v>8</v>
      </c>
      <c r="B414" s="23">
        <v>1945</v>
      </c>
      <c r="C414" s="24" t="s">
        <v>51</v>
      </c>
      <c r="D414" s="25">
        <f t="shared" si="245"/>
        <v>1255119.139</v>
      </c>
      <c r="E414" s="25"/>
      <c r="F414" s="25"/>
      <c r="G414" s="25">
        <f t="shared" si="239"/>
        <v>1255119.139</v>
      </c>
      <c r="H414" s="26">
        <f>SUMIFS('HRZ-2018'!F:F,'HRZ-2018'!$P:$P,$B414)</f>
        <v>108693.04</v>
      </c>
      <c r="I414" s="26">
        <f>SUMIFS('HRZ-2018'!G:G,'HRZ-2018'!$P:$P,$B414)</f>
        <v>0</v>
      </c>
      <c r="J414" s="27">
        <f t="shared" si="240"/>
        <v>1363812.179</v>
      </c>
      <c r="K414" s="30"/>
      <c r="L414" s="25">
        <f t="shared" si="246"/>
        <v>-604809.07000000007</v>
      </c>
      <c r="M414" s="25"/>
      <c r="N414" s="25"/>
      <c r="O414" s="25">
        <f t="shared" si="241"/>
        <v>-604809.07000000007</v>
      </c>
      <c r="P414" s="26">
        <f>SUMIFS('HRZ-2018'!K:K,'HRZ-2018'!$P:$P,$B414)</f>
        <v>-117356.23000000001</v>
      </c>
      <c r="Q414" s="26">
        <f>SUMIFS('HRZ-2018'!L:L,'HRZ-2018'!$P:$P,$B414)</f>
        <v>0</v>
      </c>
      <c r="R414" s="27">
        <f t="shared" si="242"/>
        <v>-722165.3</v>
      </c>
      <c r="S414" s="28">
        <f t="shared" si="238"/>
        <v>641646.87899999996</v>
      </c>
    </row>
    <row r="415" spans="1:19" ht="15" x14ac:dyDescent="0.25">
      <c r="A415" s="23">
        <v>8</v>
      </c>
      <c r="B415" s="23">
        <v>1950</v>
      </c>
      <c r="C415" s="24" t="s">
        <v>52</v>
      </c>
      <c r="D415" s="25">
        <f t="shared" si="245"/>
        <v>0</v>
      </c>
      <c r="E415" s="25"/>
      <c r="F415" s="25"/>
      <c r="G415" s="25">
        <f t="shared" si="239"/>
        <v>0</v>
      </c>
      <c r="H415" s="26">
        <f>SUMIFS('HRZ-2018'!F:F,'HRZ-2018'!$P:$P,$B415)</f>
        <v>0</v>
      </c>
      <c r="I415" s="26">
        <f>SUMIFS('HRZ-2018'!G:G,'HRZ-2018'!$P:$P,$B415)</f>
        <v>0</v>
      </c>
      <c r="J415" s="27">
        <f t="shared" si="240"/>
        <v>0</v>
      </c>
      <c r="K415" s="30"/>
      <c r="L415" s="25">
        <f t="shared" si="246"/>
        <v>0</v>
      </c>
      <c r="M415" s="25"/>
      <c r="N415" s="25"/>
      <c r="O415" s="25">
        <f t="shared" si="241"/>
        <v>0</v>
      </c>
      <c r="P415" s="26">
        <f>SUMIFS('HRZ-2018'!K:K,'HRZ-2018'!$P:$P,$B415)</f>
        <v>0</v>
      </c>
      <c r="Q415" s="26">
        <f>SUMIFS('HRZ-2018'!L:L,'HRZ-2018'!$P:$P,$B415)</f>
        <v>0</v>
      </c>
      <c r="R415" s="27">
        <f t="shared" si="242"/>
        <v>0</v>
      </c>
      <c r="S415" s="28">
        <f t="shared" si="238"/>
        <v>0</v>
      </c>
    </row>
    <row r="416" spans="1:19" ht="15" x14ac:dyDescent="0.25">
      <c r="A416" s="23">
        <v>8</v>
      </c>
      <c r="B416" s="23">
        <v>1955</v>
      </c>
      <c r="C416" s="24" t="s">
        <v>53</v>
      </c>
      <c r="D416" s="25">
        <f t="shared" si="245"/>
        <v>1902243.3800000001</v>
      </c>
      <c r="E416" s="25"/>
      <c r="F416" s="25"/>
      <c r="G416" s="25">
        <f t="shared" si="239"/>
        <v>1902243.3800000001</v>
      </c>
      <c r="H416" s="26">
        <f>SUMIFS('HRZ-2018'!F:F,'HRZ-2018'!$P:$P,$B416)</f>
        <v>0</v>
      </c>
      <c r="I416" s="26">
        <f>SUMIFS('HRZ-2018'!G:G,'HRZ-2018'!$P:$P,$B416)</f>
        <v>0</v>
      </c>
      <c r="J416" s="27">
        <f t="shared" si="240"/>
        <v>1902243.3800000001</v>
      </c>
      <c r="K416" s="30"/>
      <c r="L416" s="25">
        <f t="shared" si="246"/>
        <v>-1393735.32</v>
      </c>
      <c r="M416" s="25"/>
      <c r="N416" s="25"/>
      <c r="O416" s="25">
        <f t="shared" si="241"/>
        <v>-1393735.32</v>
      </c>
      <c r="P416" s="26">
        <f>SUMIFS('HRZ-2018'!K:K,'HRZ-2018'!$P:$P,$B416)</f>
        <v>-126582.08</v>
      </c>
      <c r="Q416" s="26">
        <f>SUMIFS('HRZ-2018'!L:L,'HRZ-2018'!$P:$P,$B416)</f>
        <v>0</v>
      </c>
      <c r="R416" s="27">
        <f t="shared" si="242"/>
        <v>-1520317.4000000001</v>
      </c>
      <c r="S416" s="28">
        <f t="shared" si="238"/>
        <v>381925.98</v>
      </c>
    </row>
    <row r="417" spans="1:19" ht="15" x14ac:dyDescent="0.25">
      <c r="A417" s="23">
        <v>8</v>
      </c>
      <c r="B417" s="23">
        <v>1960</v>
      </c>
      <c r="C417" s="24" t="s">
        <v>54</v>
      </c>
      <c r="D417" s="25">
        <f t="shared" si="245"/>
        <v>0</v>
      </c>
      <c r="E417" s="25"/>
      <c r="F417" s="25"/>
      <c r="G417" s="25">
        <f t="shared" si="239"/>
        <v>0</v>
      </c>
      <c r="H417" s="26">
        <f>SUMIFS('HRZ-2018'!F:F,'HRZ-2018'!$P:$P,$B417)</f>
        <v>0</v>
      </c>
      <c r="I417" s="26">
        <f>SUMIFS('HRZ-2018'!G:G,'HRZ-2018'!$P:$P,$B417)</f>
        <v>0</v>
      </c>
      <c r="J417" s="27">
        <f t="shared" si="240"/>
        <v>0</v>
      </c>
      <c r="K417" s="30"/>
      <c r="L417" s="25">
        <f t="shared" si="246"/>
        <v>0</v>
      </c>
      <c r="M417" s="25"/>
      <c r="N417" s="25"/>
      <c r="O417" s="25">
        <f t="shared" si="241"/>
        <v>0</v>
      </c>
      <c r="P417" s="26">
        <f>SUMIFS('HRZ-2018'!K:K,'HRZ-2018'!$P:$P,$B417)</f>
        <v>0</v>
      </c>
      <c r="Q417" s="26">
        <f>SUMIFS('HRZ-2018'!L:L,'HRZ-2018'!$P:$P,$B417)</f>
        <v>0</v>
      </c>
      <c r="R417" s="27">
        <f t="shared" si="242"/>
        <v>0</v>
      </c>
      <c r="S417" s="28">
        <f t="shared" si="238"/>
        <v>0</v>
      </c>
    </row>
    <row r="418" spans="1:19" ht="25.5" x14ac:dyDescent="0.25">
      <c r="A418" s="1">
        <v>47</v>
      </c>
      <c r="B418" s="23">
        <v>1970</v>
      </c>
      <c r="C418" s="24" t="s">
        <v>55</v>
      </c>
      <c r="D418" s="25">
        <f t="shared" si="245"/>
        <v>312338.08</v>
      </c>
      <c r="E418" s="25"/>
      <c r="F418" s="25"/>
      <c r="G418" s="25">
        <f t="shared" si="239"/>
        <v>312338.08</v>
      </c>
      <c r="H418" s="26">
        <f>SUMIFS('HRZ-2018'!F:F,'HRZ-2018'!$P:$P,$B418)</f>
        <v>0</v>
      </c>
      <c r="I418" s="26">
        <f>SUMIFS('HRZ-2018'!G:G,'HRZ-2018'!$P:$P,$B418)</f>
        <v>-312338.08</v>
      </c>
      <c r="J418" s="27">
        <f t="shared" si="240"/>
        <v>0</v>
      </c>
      <c r="K418" s="30"/>
      <c r="L418" s="25">
        <f t="shared" si="246"/>
        <v>-312338.08</v>
      </c>
      <c r="M418" s="25"/>
      <c r="N418" s="25"/>
      <c r="O418" s="25">
        <f t="shared" si="241"/>
        <v>-312338.08</v>
      </c>
      <c r="P418" s="26">
        <f>SUMIFS('HRZ-2018'!K:K,'HRZ-2018'!$P:$P,$B418)</f>
        <v>0</v>
      </c>
      <c r="Q418" s="26">
        <f>SUMIFS('HRZ-2018'!L:L,'HRZ-2018'!$P:$P,$B418)</f>
        <v>312338.08</v>
      </c>
      <c r="R418" s="27">
        <f t="shared" si="242"/>
        <v>0</v>
      </c>
      <c r="S418" s="28">
        <f t="shared" si="238"/>
        <v>0</v>
      </c>
    </row>
    <row r="419" spans="1:19" ht="25.5" x14ac:dyDescent="0.25">
      <c r="A419" s="23">
        <v>47</v>
      </c>
      <c r="B419" s="23">
        <v>1975</v>
      </c>
      <c r="C419" s="24" t="s">
        <v>56</v>
      </c>
      <c r="D419" s="25">
        <f t="shared" si="245"/>
        <v>0</v>
      </c>
      <c r="E419" s="25"/>
      <c r="F419" s="25"/>
      <c r="G419" s="25">
        <f t="shared" si="239"/>
        <v>0</v>
      </c>
      <c r="H419" s="26">
        <f>SUMIFS('HRZ-2018'!F:F,'HRZ-2018'!$P:$P,$B419)</f>
        <v>0</v>
      </c>
      <c r="I419" s="26">
        <f>SUMIFS('HRZ-2018'!G:G,'HRZ-2018'!$P:$P,$B419)</f>
        <v>0</v>
      </c>
      <c r="J419" s="27">
        <f t="shared" si="240"/>
        <v>0</v>
      </c>
      <c r="K419" s="30"/>
      <c r="L419" s="25">
        <f t="shared" si="246"/>
        <v>0</v>
      </c>
      <c r="M419" s="25"/>
      <c r="N419" s="25"/>
      <c r="O419" s="25">
        <f t="shared" si="241"/>
        <v>0</v>
      </c>
      <c r="P419" s="26">
        <f>SUMIFS('HRZ-2018'!K:K,'HRZ-2018'!$P:$P,$B419)</f>
        <v>0</v>
      </c>
      <c r="Q419" s="26">
        <f>SUMIFS('HRZ-2018'!L:L,'HRZ-2018'!$P:$P,$B419)</f>
        <v>0</v>
      </c>
      <c r="R419" s="27">
        <f t="shared" si="242"/>
        <v>0</v>
      </c>
      <c r="S419" s="28">
        <f t="shared" si="238"/>
        <v>0</v>
      </c>
    </row>
    <row r="420" spans="1:19" ht="15" x14ac:dyDescent="0.25">
      <c r="A420" s="23">
        <v>47</v>
      </c>
      <c r="B420" s="23">
        <v>1980</v>
      </c>
      <c r="C420" s="24" t="s">
        <v>57</v>
      </c>
      <c r="D420" s="25">
        <f t="shared" si="245"/>
        <v>989705.84000000008</v>
      </c>
      <c r="E420" s="25"/>
      <c r="F420" s="25"/>
      <c r="G420" s="25">
        <f t="shared" si="239"/>
        <v>989705.84000000008</v>
      </c>
      <c r="H420" s="26">
        <f>SUMIFS('HRZ-2018'!F:F,'HRZ-2018'!$P:$P,$B420)</f>
        <v>0</v>
      </c>
      <c r="I420" s="26">
        <f>SUMIFS('HRZ-2018'!G:G,'HRZ-2018'!$P:$P,$B420)</f>
        <v>0</v>
      </c>
      <c r="J420" s="27">
        <f t="shared" si="240"/>
        <v>989705.84000000008</v>
      </c>
      <c r="K420" s="30"/>
      <c r="L420" s="25">
        <f t="shared" si="246"/>
        <v>-620448.33000000007</v>
      </c>
      <c r="M420" s="25"/>
      <c r="N420" s="25"/>
      <c r="O420" s="25">
        <f t="shared" si="241"/>
        <v>-620448.33000000007</v>
      </c>
      <c r="P420" s="26">
        <f>SUMIFS('HRZ-2018'!K:K,'HRZ-2018'!$P:$P,$B420)</f>
        <v>-63889.51</v>
      </c>
      <c r="Q420" s="26">
        <f>SUMIFS('HRZ-2018'!L:L,'HRZ-2018'!$P:$P,$B420)</f>
        <v>0</v>
      </c>
      <c r="R420" s="27">
        <f t="shared" si="242"/>
        <v>-684337.84000000008</v>
      </c>
      <c r="S420" s="28">
        <f t="shared" si="238"/>
        <v>305368</v>
      </c>
    </row>
    <row r="421" spans="1:19" ht="15" x14ac:dyDescent="0.25">
      <c r="A421" s="23">
        <v>47</v>
      </c>
      <c r="B421" s="23">
        <v>1985</v>
      </c>
      <c r="C421" s="24" t="s">
        <v>58</v>
      </c>
      <c r="D421" s="25">
        <f t="shared" si="245"/>
        <v>0</v>
      </c>
      <c r="E421" s="25"/>
      <c r="F421" s="25"/>
      <c r="G421" s="25">
        <f t="shared" si="239"/>
        <v>0</v>
      </c>
      <c r="H421" s="26">
        <f>SUMIFS('HRZ-2018'!F:F,'HRZ-2018'!$P:$P,$B421)</f>
        <v>0</v>
      </c>
      <c r="I421" s="26">
        <f>SUMIFS('HRZ-2018'!G:G,'HRZ-2018'!$P:$P,$B421)</f>
        <v>0</v>
      </c>
      <c r="J421" s="27">
        <f t="shared" si="240"/>
        <v>0</v>
      </c>
      <c r="K421" s="30"/>
      <c r="L421" s="25">
        <f t="shared" si="246"/>
        <v>0</v>
      </c>
      <c r="M421" s="25"/>
      <c r="N421" s="25"/>
      <c r="O421" s="25">
        <f t="shared" si="241"/>
        <v>0</v>
      </c>
      <c r="P421" s="26">
        <f>SUMIFS('HRZ-2018'!K:K,'HRZ-2018'!$P:$P,$B421)</f>
        <v>0</v>
      </c>
      <c r="Q421" s="26">
        <f>SUMIFS('HRZ-2018'!L:L,'HRZ-2018'!$P:$P,$B421)</f>
        <v>0</v>
      </c>
      <c r="R421" s="27">
        <f t="shared" si="242"/>
        <v>0</v>
      </c>
      <c r="S421" s="28">
        <f t="shared" si="238"/>
        <v>0</v>
      </c>
    </row>
    <row r="422" spans="1:19" ht="15" x14ac:dyDescent="0.25">
      <c r="A422" s="1">
        <v>47</v>
      </c>
      <c r="B422" s="23">
        <v>1990</v>
      </c>
      <c r="C422" s="31" t="s">
        <v>59</v>
      </c>
      <c r="D422" s="25">
        <f t="shared" si="245"/>
        <v>0</v>
      </c>
      <c r="E422" s="25"/>
      <c r="F422" s="25"/>
      <c r="G422" s="25">
        <f t="shared" si="239"/>
        <v>0</v>
      </c>
      <c r="H422" s="26">
        <f>SUMIFS('HRZ-2018'!F:F,'HRZ-2018'!$P:$P,$B422)</f>
        <v>0</v>
      </c>
      <c r="I422" s="26">
        <f>SUMIFS('HRZ-2018'!G:G,'HRZ-2018'!$P:$P,$B422)</f>
        <v>0</v>
      </c>
      <c r="J422" s="27">
        <f t="shared" si="240"/>
        <v>0</v>
      </c>
      <c r="K422" s="30"/>
      <c r="L422" s="25">
        <f t="shared" si="246"/>
        <v>0</v>
      </c>
      <c r="M422" s="25"/>
      <c r="N422" s="25"/>
      <c r="O422" s="25">
        <f t="shared" si="241"/>
        <v>0</v>
      </c>
      <c r="P422" s="26">
        <f>SUMIFS('HRZ-2018'!K:K,'HRZ-2018'!$P:$P,$B422)</f>
        <v>0</v>
      </c>
      <c r="Q422" s="26">
        <f>SUMIFS('HRZ-2018'!L:L,'HRZ-2018'!$P:$P,$B422)</f>
        <v>0</v>
      </c>
      <c r="R422" s="27">
        <f t="shared" si="242"/>
        <v>0</v>
      </c>
      <c r="S422" s="28">
        <f t="shared" si="238"/>
        <v>0</v>
      </c>
    </row>
    <row r="423" spans="1:19" ht="15" x14ac:dyDescent="0.25">
      <c r="A423" s="23">
        <v>47</v>
      </c>
      <c r="B423" s="23">
        <v>1995</v>
      </c>
      <c r="C423" s="24" t="s">
        <v>60</v>
      </c>
      <c r="D423" s="25">
        <f t="shared" si="245"/>
        <v>-34329664.160000004</v>
      </c>
      <c r="E423" s="25"/>
      <c r="F423" s="25"/>
      <c r="G423" s="25">
        <f t="shared" si="239"/>
        <v>-34329664.160000004</v>
      </c>
      <c r="H423" s="26">
        <f>SUMIFS('HRZ-2018'!F:F,'HRZ-2018'!$P:$P,$B423)</f>
        <v>0</v>
      </c>
      <c r="I423" s="26">
        <f>SUMIFS('HRZ-2018'!G:G,'HRZ-2018'!$P:$P,$B423)</f>
        <v>0</v>
      </c>
      <c r="J423" s="27">
        <f t="shared" si="240"/>
        <v>-34329664.160000004</v>
      </c>
      <c r="K423" s="30"/>
      <c r="L423" s="25">
        <f t="shared" si="246"/>
        <v>11231474.869999999</v>
      </c>
      <c r="M423" s="25"/>
      <c r="N423" s="25"/>
      <c r="O423" s="25">
        <f t="shared" si="241"/>
        <v>11231474.869999999</v>
      </c>
      <c r="P423" s="26">
        <f>SUMIFS('HRZ-2018'!K:K,'HRZ-2018'!$P:$P,$B423)</f>
        <v>1607579.88</v>
      </c>
      <c r="Q423" s="26">
        <f>SUMIFS('HRZ-2018'!L:L,'HRZ-2018'!$P:$P,$B423)</f>
        <v>0</v>
      </c>
      <c r="R423" s="27">
        <f t="shared" si="242"/>
        <v>12839054.75</v>
      </c>
      <c r="S423" s="28">
        <f t="shared" si="238"/>
        <v>-21490609.410000004</v>
      </c>
    </row>
    <row r="424" spans="1:19" ht="25.5" x14ac:dyDescent="0.25">
      <c r="A424" s="23">
        <v>47</v>
      </c>
      <c r="B424" s="32" t="s">
        <v>61</v>
      </c>
      <c r="C424" s="24" t="s">
        <v>62</v>
      </c>
      <c r="D424" s="25">
        <f t="shared" si="245"/>
        <v>0</v>
      </c>
      <c r="E424" s="25"/>
      <c r="F424" s="25"/>
      <c r="G424" s="25">
        <f t="shared" ref="G424" si="247">SUM(D424:F424)</f>
        <v>0</v>
      </c>
      <c r="H424" s="26">
        <f>SUMIFS('HRZ-2018'!F:F,'HRZ-2018'!$P:$P,$B424)</f>
        <v>0</v>
      </c>
      <c r="I424" s="26">
        <f>SUMIFS('HRZ-2018'!G:G,'HRZ-2018'!$P:$P,$B424)</f>
        <v>0</v>
      </c>
      <c r="J424" s="27">
        <f t="shared" ref="J424" si="248">D424+H424+I424</f>
        <v>0</v>
      </c>
      <c r="K424" s="30"/>
      <c r="L424" s="25">
        <f t="shared" si="246"/>
        <v>0</v>
      </c>
      <c r="M424" s="25"/>
      <c r="N424" s="25"/>
      <c r="O424" s="25">
        <f t="shared" si="241"/>
        <v>0</v>
      </c>
      <c r="P424" s="26">
        <f>SUMIFS('HRZ-2018'!K:K,'HRZ-2018'!$P:$P,$B424)</f>
        <v>0</v>
      </c>
      <c r="Q424" s="26">
        <f>SUMIFS('HRZ-2018'!L:L,'HRZ-2018'!$P:$P,$B424)</f>
        <v>0</v>
      </c>
      <c r="R424" s="27">
        <f t="shared" ref="R424" si="249">L424+P424+Q424</f>
        <v>0</v>
      </c>
      <c r="S424" s="28">
        <f t="shared" si="238"/>
        <v>0</v>
      </c>
    </row>
    <row r="425" spans="1:19" ht="15" x14ac:dyDescent="0.25">
      <c r="A425" s="23">
        <v>47</v>
      </c>
      <c r="B425" s="23">
        <v>2440</v>
      </c>
      <c r="C425" s="24" t="s">
        <v>63</v>
      </c>
      <c r="D425" s="25">
        <f t="shared" si="245"/>
        <v>-44196616.49000001</v>
      </c>
      <c r="E425" s="25"/>
      <c r="F425" s="25"/>
      <c r="G425" s="25">
        <f t="shared" si="239"/>
        <v>-44196616.49000001</v>
      </c>
      <c r="H425" s="26">
        <f>SUMIFS('HRZ-2018'!F:F,'HRZ-2018'!$P:$P,$B425)</f>
        <v>-5996188.8899999997</v>
      </c>
      <c r="I425" s="26">
        <f>SUMIFS('HRZ-2018'!G:G,'HRZ-2018'!$P:$P,$B425)</f>
        <v>0</v>
      </c>
      <c r="J425" s="27">
        <f t="shared" si="240"/>
        <v>-50192805.38000001</v>
      </c>
      <c r="L425" s="25">
        <f t="shared" si="246"/>
        <v>1022536.9899999998</v>
      </c>
      <c r="M425" s="25"/>
      <c r="N425" s="25"/>
      <c r="O425" s="25">
        <f t="shared" si="241"/>
        <v>1022536.9899999998</v>
      </c>
      <c r="P425" s="26">
        <f>SUMIFS('HRZ-2018'!K:K,'HRZ-2018'!$P:$P,$B425)</f>
        <v>1325095.7</v>
      </c>
      <c r="Q425" s="26">
        <f>SUMIFS('HRZ-2018'!L:L,'HRZ-2018'!$P:$P,$B425)</f>
        <v>0</v>
      </c>
      <c r="R425" s="27">
        <f t="shared" si="242"/>
        <v>2347632.6899999995</v>
      </c>
      <c r="S425" s="28">
        <f t="shared" si="238"/>
        <v>-47845172.690000013</v>
      </c>
    </row>
    <row r="426" spans="1:19" ht="15" x14ac:dyDescent="0.25">
      <c r="A426" s="23">
        <v>47</v>
      </c>
      <c r="B426" s="32" t="s">
        <v>64</v>
      </c>
      <c r="C426" s="24" t="s">
        <v>65</v>
      </c>
      <c r="D426" s="25">
        <f t="shared" si="245"/>
        <v>0</v>
      </c>
      <c r="E426" s="33"/>
      <c r="F426" s="33"/>
      <c r="G426" s="25">
        <f t="shared" ref="G426" si="250">SUM(D426:F426)</f>
        <v>0</v>
      </c>
      <c r="H426" s="26">
        <f>SUMIFS('HRZ-2018'!F:F,'HRZ-2018'!$P:$P,$B426)</f>
        <v>0</v>
      </c>
      <c r="I426" s="26">
        <f>SUMIFS('HRZ-2018'!G:G,'HRZ-2018'!$P:$P,$B426)</f>
        <v>0</v>
      </c>
      <c r="J426" s="27">
        <f t="shared" si="240"/>
        <v>0</v>
      </c>
      <c r="L426" s="25">
        <f t="shared" si="246"/>
        <v>0</v>
      </c>
      <c r="M426" s="25"/>
      <c r="N426" s="25"/>
      <c r="O426" s="25">
        <f t="shared" si="241"/>
        <v>0</v>
      </c>
      <c r="P426" s="26">
        <f>SUMIFS('HRZ-2018'!K:K,'HRZ-2018'!$P:$P,$B426)</f>
        <v>0</v>
      </c>
      <c r="Q426" s="26">
        <f>SUMIFS('HRZ-2018'!L:L,'HRZ-2018'!$P:$P,$B426)</f>
        <v>0</v>
      </c>
      <c r="R426" s="27">
        <f t="shared" si="242"/>
        <v>0</v>
      </c>
      <c r="S426" s="28">
        <f t="shared" si="238"/>
        <v>0</v>
      </c>
    </row>
    <row r="427" spans="1:19" ht="15" x14ac:dyDescent="0.25">
      <c r="A427" s="32"/>
      <c r="B427" s="32">
        <v>2005</v>
      </c>
      <c r="C427" s="33" t="s">
        <v>66</v>
      </c>
      <c r="D427" s="25">
        <f t="shared" si="245"/>
        <v>1283363.3700000001</v>
      </c>
      <c r="E427" s="25"/>
      <c r="F427" s="25"/>
      <c r="G427" s="25">
        <f t="shared" si="239"/>
        <v>1283363.3700000001</v>
      </c>
      <c r="H427" s="26">
        <f>SUMIFS('HRZ-2018'!F:F,'HRZ-2018'!$P:$P,$B427)</f>
        <v>0</v>
      </c>
      <c r="I427" s="26">
        <f>SUMIFS('HRZ-2018'!G:G,'HRZ-2018'!$P:$P,$B427)</f>
        <v>0</v>
      </c>
      <c r="J427" s="27">
        <f t="shared" si="240"/>
        <v>1283363.3700000001</v>
      </c>
      <c r="L427" s="25">
        <f t="shared" si="246"/>
        <v>-1098348.32</v>
      </c>
      <c r="M427" s="25"/>
      <c r="N427" s="25"/>
      <c r="O427" s="25">
        <f t="shared" si="241"/>
        <v>-1098348.32</v>
      </c>
      <c r="P427" s="26">
        <f>SUMIFS('HRZ-2018'!K:K,'HRZ-2018'!$P:$P,$B427)</f>
        <v>-139109.16</v>
      </c>
      <c r="Q427" s="26">
        <f>SUMIFS('HRZ-2018'!L:L,'HRZ-2018'!$P:$P,$B427)</f>
        <v>0</v>
      </c>
      <c r="R427" s="27">
        <f t="shared" si="242"/>
        <v>-1237457.48</v>
      </c>
      <c r="S427" s="28">
        <f t="shared" si="238"/>
        <v>45905.89000000013</v>
      </c>
    </row>
    <row r="428" spans="1:19" ht="15" x14ac:dyDescent="0.25">
      <c r="A428" s="32"/>
      <c r="B428" s="32">
        <v>2040</v>
      </c>
      <c r="C428" s="33" t="s">
        <v>67</v>
      </c>
      <c r="D428" s="25">
        <f t="shared" si="245"/>
        <v>0</v>
      </c>
      <c r="E428" s="25"/>
      <c r="F428" s="25"/>
      <c r="G428" s="25">
        <f t="shared" si="239"/>
        <v>0</v>
      </c>
      <c r="H428" s="26">
        <f>SUMIFS('HRZ-2018'!F:F,'HRZ-2018'!$P:$P,$B428)</f>
        <v>0</v>
      </c>
      <c r="I428" s="26">
        <f>SUMIFS('HRZ-2018'!G:G,'HRZ-2018'!$P:$P,$B428)</f>
        <v>0</v>
      </c>
      <c r="J428" s="27">
        <f t="shared" si="240"/>
        <v>0</v>
      </c>
      <c r="L428" s="25">
        <f t="shared" si="246"/>
        <v>0</v>
      </c>
      <c r="M428" s="25"/>
      <c r="N428" s="25"/>
      <c r="O428" s="25">
        <f t="shared" si="241"/>
        <v>0</v>
      </c>
      <c r="P428" s="26">
        <f>SUMIFS('HRZ-2018'!K:K,'HRZ-2018'!$P:$P,$B428)</f>
        <v>0</v>
      </c>
      <c r="Q428" s="26">
        <f>SUMIFS('HRZ-2018'!L:L,'HRZ-2018'!$P:$P,$B428)</f>
        <v>0</v>
      </c>
      <c r="R428" s="27">
        <f t="shared" si="242"/>
        <v>0</v>
      </c>
      <c r="S428" s="28">
        <f t="shared" si="238"/>
        <v>0</v>
      </c>
    </row>
    <row r="429" spans="1:19" ht="15" x14ac:dyDescent="0.25">
      <c r="A429" s="32"/>
      <c r="B429" s="32">
        <v>2050</v>
      </c>
      <c r="C429" s="33" t="s">
        <v>68</v>
      </c>
      <c r="D429" s="25">
        <f t="shared" si="245"/>
        <v>5372396.3700000001</v>
      </c>
      <c r="E429" s="25"/>
      <c r="F429" s="25"/>
      <c r="G429" s="25">
        <f t="shared" si="239"/>
        <v>5372396.3700000001</v>
      </c>
      <c r="H429" s="26">
        <f>SUMIFS('HRZ-2018'!F:F,'HRZ-2018'!$P:$P,$B429)</f>
        <v>5597537.6299999999</v>
      </c>
      <c r="I429" s="26">
        <f>SUMIFS('HRZ-2018'!G:G,'HRZ-2018'!$P:$P,$B429)</f>
        <v>0</v>
      </c>
      <c r="J429" s="27">
        <f t="shared" si="240"/>
        <v>10969934</v>
      </c>
      <c r="L429" s="25">
        <f t="shared" si="246"/>
        <v>0</v>
      </c>
      <c r="M429" s="25"/>
      <c r="N429" s="25"/>
      <c r="O429" s="25">
        <f t="shared" si="241"/>
        <v>0</v>
      </c>
      <c r="P429" s="26">
        <f>SUMIFS('HRZ-2018'!K:K,'HRZ-2018'!$P:$P,$B429)</f>
        <v>0</v>
      </c>
      <c r="Q429" s="26">
        <f>SUMIFS('HRZ-2018'!L:L,'HRZ-2018'!$P:$P,$B429)</f>
        <v>0</v>
      </c>
      <c r="R429" s="27">
        <f t="shared" si="242"/>
        <v>0</v>
      </c>
      <c r="S429" s="28">
        <f t="shared" si="238"/>
        <v>10969934</v>
      </c>
    </row>
    <row r="430" spans="1:19" ht="15" x14ac:dyDescent="0.25">
      <c r="A430" s="32"/>
      <c r="B430" s="32">
        <v>2075</v>
      </c>
      <c r="C430" s="33" t="s">
        <v>69</v>
      </c>
      <c r="D430" s="25">
        <f t="shared" si="245"/>
        <v>0</v>
      </c>
      <c r="E430" s="25"/>
      <c r="F430" s="25"/>
      <c r="G430" s="25">
        <f t="shared" si="239"/>
        <v>0</v>
      </c>
      <c r="H430" s="26">
        <f>SUMIFS('HRZ-2018'!F:F,'HRZ-2018'!$P:$P,$B430)</f>
        <v>0</v>
      </c>
      <c r="I430" s="26">
        <f>SUMIFS('HRZ-2018'!G:G,'HRZ-2018'!$P:$P,$B430)</f>
        <v>0</v>
      </c>
      <c r="J430" s="27">
        <f t="shared" si="240"/>
        <v>0</v>
      </c>
      <c r="L430" s="25">
        <f t="shared" si="246"/>
        <v>0</v>
      </c>
      <c r="M430" s="25"/>
      <c r="N430" s="25"/>
      <c r="O430" s="25">
        <f t="shared" si="241"/>
        <v>0</v>
      </c>
      <c r="P430" s="26">
        <f>SUMIFS('HRZ-2018'!K:K,'HRZ-2018'!$P:$P,$B430)</f>
        <v>0</v>
      </c>
      <c r="Q430" s="26">
        <f>SUMIFS('HRZ-2018'!L:L,'HRZ-2018'!$P:$P,$B430)</f>
        <v>0</v>
      </c>
      <c r="R430" s="27">
        <f t="shared" si="242"/>
        <v>0</v>
      </c>
      <c r="S430" s="28">
        <f t="shared" si="238"/>
        <v>0</v>
      </c>
    </row>
    <row r="431" spans="1:19" ht="15" x14ac:dyDescent="0.25">
      <c r="A431" s="32"/>
      <c r="B431" s="32">
        <v>2055</v>
      </c>
      <c r="C431" s="33" t="s">
        <v>70</v>
      </c>
      <c r="D431" s="25">
        <f t="shared" si="245"/>
        <v>10068218.300000001</v>
      </c>
      <c r="E431" s="25"/>
      <c r="F431" s="25"/>
      <c r="G431" s="25">
        <f t="shared" si="239"/>
        <v>10068218.300000001</v>
      </c>
      <c r="H431" s="26">
        <f>SUMIFS('HRZ-2018'!F:F,'HRZ-2018'!$P:$P,$B431)</f>
        <v>9552128.7700000014</v>
      </c>
      <c r="I431" s="26">
        <f>SUMIFS('HRZ-2018'!G:G,'HRZ-2018'!$P:$P,$B431)</f>
        <v>0</v>
      </c>
      <c r="J431" s="27">
        <f t="shared" si="240"/>
        <v>19620347.07</v>
      </c>
      <c r="L431" s="25">
        <f t="shared" si="246"/>
        <v>0</v>
      </c>
      <c r="M431" s="25"/>
      <c r="N431" s="25"/>
      <c r="O431" s="25">
        <f t="shared" si="241"/>
        <v>0</v>
      </c>
      <c r="P431" s="26">
        <f>SUMIFS('HRZ-2018'!K:K,'HRZ-2018'!$P:$P,$B431)</f>
        <v>0</v>
      </c>
      <c r="Q431" s="26">
        <f>SUMIFS('HRZ-2018'!L:L,'HRZ-2018'!$P:$P,$B431)</f>
        <v>0</v>
      </c>
      <c r="R431" s="27">
        <f t="shared" si="242"/>
        <v>0</v>
      </c>
      <c r="S431" s="28">
        <f t="shared" si="238"/>
        <v>19620347.07</v>
      </c>
    </row>
    <row r="432" spans="1:19" ht="15" x14ac:dyDescent="0.25">
      <c r="A432" s="32"/>
      <c r="B432" s="32" t="s">
        <v>71</v>
      </c>
      <c r="C432" s="33" t="s">
        <v>72</v>
      </c>
      <c r="D432" s="25">
        <f t="shared" si="245"/>
        <v>0</v>
      </c>
      <c r="E432" s="25"/>
      <c r="F432" s="25"/>
      <c r="G432" s="25">
        <f t="shared" si="239"/>
        <v>0</v>
      </c>
      <c r="H432" s="26">
        <f>SUMIFS('HRZ-2018'!F:F,'HRZ-2018'!$P:$P,$B432)</f>
        <v>0</v>
      </c>
      <c r="I432" s="26">
        <f>SUMIFS('HRZ-2018'!G:G,'HRZ-2018'!$P:$P,$B432)</f>
        <v>0</v>
      </c>
      <c r="J432" s="27">
        <f t="shared" si="240"/>
        <v>0</v>
      </c>
      <c r="L432" s="25">
        <f t="shared" si="246"/>
        <v>0</v>
      </c>
      <c r="M432" s="25"/>
      <c r="N432" s="25"/>
      <c r="O432" s="25">
        <f t="shared" si="241"/>
        <v>0</v>
      </c>
      <c r="P432" s="26">
        <f>SUMIFS('HRZ-2018'!K:K,'HRZ-2018'!$P:$P,$B432)</f>
        <v>0</v>
      </c>
      <c r="Q432" s="26">
        <f>SUMIFS('HRZ-2018'!L:L,'HRZ-2018'!$P:$P,$B432)</f>
        <v>0</v>
      </c>
      <c r="R432" s="27">
        <f t="shared" si="242"/>
        <v>0</v>
      </c>
      <c r="S432" s="28">
        <f t="shared" si="238"/>
        <v>0</v>
      </c>
    </row>
    <row r="433" spans="1:19" x14ac:dyDescent="0.2">
      <c r="A433" s="32"/>
      <c r="B433" s="32"/>
      <c r="C433" s="34" t="s">
        <v>73</v>
      </c>
      <c r="D433" s="35">
        <f t="shared" ref="D433:J433" si="251">SUM(D387:D432)</f>
        <v>600454950.49899995</v>
      </c>
      <c r="E433" s="35">
        <f t="shared" si="251"/>
        <v>0</v>
      </c>
      <c r="F433" s="35">
        <f t="shared" si="251"/>
        <v>0</v>
      </c>
      <c r="G433" s="35">
        <f t="shared" si="251"/>
        <v>600454950.49899995</v>
      </c>
      <c r="H433" s="35">
        <f t="shared" si="251"/>
        <v>54191352.810000002</v>
      </c>
      <c r="I433" s="35">
        <f t="shared" si="251"/>
        <v>-3999176.3</v>
      </c>
      <c r="J433" s="35">
        <f t="shared" si="251"/>
        <v>650647127.00900006</v>
      </c>
      <c r="K433" s="36"/>
      <c r="L433" s="35">
        <f t="shared" ref="L433:S433" si="252">SUM(L387:L432)</f>
        <v>-128305466.20999999</v>
      </c>
      <c r="M433" s="35">
        <f t="shared" si="252"/>
        <v>0</v>
      </c>
      <c r="N433" s="35">
        <f t="shared" si="252"/>
        <v>0</v>
      </c>
      <c r="O433" s="35">
        <f t="shared" si="252"/>
        <v>-128305466.20999999</v>
      </c>
      <c r="P433" s="35">
        <f t="shared" si="252"/>
        <v>-21660126.349999998</v>
      </c>
      <c r="Q433" s="35">
        <f t="shared" si="252"/>
        <v>1422106.26</v>
      </c>
      <c r="R433" s="35">
        <f t="shared" si="252"/>
        <v>-148543486.30000004</v>
      </c>
      <c r="S433" s="35">
        <f t="shared" si="252"/>
        <v>502103640.70899993</v>
      </c>
    </row>
    <row r="434" spans="1:19" ht="25.5" x14ac:dyDescent="0.25">
      <c r="A434" s="32"/>
      <c r="B434" s="32">
        <v>1531</v>
      </c>
      <c r="C434" s="24" t="s">
        <v>74</v>
      </c>
      <c r="D434" s="25">
        <f t="shared" ref="D434:F434" si="253">-D387</f>
        <v>0</v>
      </c>
      <c r="E434" s="25">
        <f t="shared" si="253"/>
        <v>0</v>
      </c>
      <c r="F434" s="25">
        <f t="shared" si="253"/>
        <v>0</v>
      </c>
      <c r="G434" s="25">
        <f t="shared" ref="G434:G441" si="254">SUM(D434:F434)</f>
        <v>0</v>
      </c>
      <c r="H434" s="26">
        <f t="shared" ref="H434:I434" si="255">-H387</f>
        <v>0</v>
      </c>
      <c r="I434" s="26">
        <f t="shared" si="255"/>
        <v>0</v>
      </c>
      <c r="J434" s="27">
        <f t="shared" ref="J434:J441" si="256">G434+H434+I434</f>
        <v>0</v>
      </c>
      <c r="L434" s="25">
        <f t="shared" ref="L434:N434" si="257">-L387</f>
        <v>0</v>
      </c>
      <c r="M434" s="25">
        <f t="shared" si="257"/>
        <v>0</v>
      </c>
      <c r="N434" s="25">
        <f t="shared" si="257"/>
        <v>0</v>
      </c>
      <c r="O434" s="25">
        <f t="shared" ref="O434:O441" si="258">SUM(L434:N434)</f>
        <v>0</v>
      </c>
      <c r="P434" s="26">
        <f t="shared" ref="P434:Q434" si="259">-P387</f>
        <v>0</v>
      </c>
      <c r="Q434" s="26">
        <f t="shared" si="259"/>
        <v>0</v>
      </c>
      <c r="R434" s="27">
        <f t="shared" ref="R434:R441" si="260">O434+P434+Q434</f>
        <v>0</v>
      </c>
      <c r="S434" s="28">
        <f t="shared" ref="S434:S441" si="261">J434+R434</f>
        <v>0</v>
      </c>
    </row>
    <row r="435" spans="1:19" ht="25.5" x14ac:dyDescent="0.25">
      <c r="A435" s="32"/>
      <c r="B435" s="32">
        <v>2075</v>
      </c>
      <c r="C435" s="37" t="s">
        <v>75</v>
      </c>
      <c r="D435" s="25">
        <f t="shared" ref="D435:F435" si="262">-D430</f>
        <v>0</v>
      </c>
      <c r="E435" s="25">
        <f t="shared" si="262"/>
        <v>0</v>
      </c>
      <c r="F435" s="25">
        <f t="shared" si="262"/>
        <v>0</v>
      </c>
      <c r="G435" s="25">
        <f t="shared" si="254"/>
        <v>0</v>
      </c>
      <c r="H435" s="26">
        <f t="shared" ref="H435:I435" si="263">-H430</f>
        <v>0</v>
      </c>
      <c r="I435" s="26">
        <f t="shared" si="263"/>
        <v>0</v>
      </c>
      <c r="J435" s="27">
        <f t="shared" si="256"/>
        <v>0</v>
      </c>
      <c r="L435" s="25">
        <f t="shared" ref="L435:N435" si="264">-L430</f>
        <v>0</v>
      </c>
      <c r="M435" s="25">
        <f t="shared" si="264"/>
        <v>0</v>
      </c>
      <c r="N435" s="25">
        <f t="shared" si="264"/>
        <v>0</v>
      </c>
      <c r="O435" s="25">
        <f t="shared" si="258"/>
        <v>0</v>
      </c>
      <c r="P435" s="26">
        <f t="shared" ref="P435:Q435" si="265">-P430</f>
        <v>0</v>
      </c>
      <c r="Q435" s="26">
        <f t="shared" si="265"/>
        <v>0</v>
      </c>
      <c r="R435" s="27">
        <f t="shared" si="260"/>
        <v>0</v>
      </c>
      <c r="S435" s="28">
        <f t="shared" si="261"/>
        <v>0</v>
      </c>
    </row>
    <row r="436" spans="1:19" ht="25.5" x14ac:dyDescent="0.25">
      <c r="A436" s="32"/>
      <c r="B436" s="32">
        <v>1865</v>
      </c>
      <c r="C436" s="37" t="s">
        <v>76</v>
      </c>
      <c r="D436" s="25">
        <f t="shared" ref="D436:F436" si="266">-D404</f>
        <v>0</v>
      </c>
      <c r="E436" s="25">
        <f t="shared" si="266"/>
        <v>0</v>
      </c>
      <c r="F436" s="25">
        <f t="shared" si="266"/>
        <v>0</v>
      </c>
      <c r="G436" s="25">
        <f t="shared" si="254"/>
        <v>0</v>
      </c>
      <c r="H436" s="26">
        <f t="shared" ref="H436:I436" si="267">-H404</f>
        <v>0</v>
      </c>
      <c r="I436" s="26">
        <f t="shared" si="267"/>
        <v>0</v>
      </c>
      <c r="J436" s="27">
        <f t="shared" si="256"/>
        <v>0</v>
      </c>
      <c r="L436" s="25">
        <f t="shared" ref="L436:N436" si="268">-L404</f>
        <v>0</v>
      </c>
      <c r="M436" s="25">
        <f t="shared" si="268"/>
        <v>0</v>
      </c>
      <c r="N436" s="25">
        <f t="shared" si="268"/>
        <v>0</v>
      </c>
      <c r="O436" s="25">
        <f t="shared" si="258"/>
        <v>0</v>
      </c>
      <c r="P436" s="26">
        <f t="shared" ref="P436:Q436" si="269">-P404</f>
        <v>0</v>
      </c>
      <c r="Q436" s="26">
        <f t="shared" si="269"/>
        <v>0</v>
      </c>
      <c r="R436" s="27">
        <f t="shared" si="260"/>
        <v>0</v>
      </c>
      <c r="S436" s="28">
        <f t="shared" si="261"/>
        <v>0</v>
      </c>
    </row>
    <row r="437" spans="1:19" ht="15" x14ac:dyDescent="0.25">
      <c r="A437" s="32"/>
      <c r="B437" s="32">
        <v>1875</v>
      </c>
      <c r="C437" s="37" t="s">
        <v>77</v>
      </c>
      <c r="D437" s="25">
        <f t="shared" ref="D437:F437" si="270">-D419</f>
        <v>0</v>
      </c>
      <c r="E437" s="25">
        <f t="shared" si="270"/>
        <v>0</v>
      </c>
      <c r="F437" s="25">
        <f t="shared" si="270"/>
        <v>0</v>
      </c>
      <c r="G437" s="25">
        <f t="shared" si="254"/>
        <v>0</v>
      </c>
      <c r="H437" s="26">
        <f t="shared" ref="H437:I437" si="271">-H419</f>
        <v>0</v>
      </c>
      <c r="I437" s="26">
        <f t="shared" si="271"/>
        <v>0</v>
      </c>
      <c r="J437" s="27">
        <f t="shared" si="256"/>
        <v>0</v>
      </c>
      <c r="L437" s="25">
        <f t="shared" ref="L437:N437" si="272">-L419</f>
        <v>0</v>
      </c>
      <c r="M437" s="25">
        <f t="shared" si="272"/>
        <v>0</v>
      </c>
      <c r="N437" s="25">
        <f t="shared" si="272"/>
        <v>0</v>
      </c>
      <c r="O437" s="25">
        <f t="shared" si="258"/>
        <v>0</v>
      </c>
      <c r="P437" s="26">
        <f t="shared" ref="P437:Q437" si="273">-P419</f>
        <v>0</v>
      </c>
      <c r="Q437" s="26">
        <f t="shared" si="273"/>
        <v>0</v>
      </c>
      <c r="R437" s="27">
        <f t="shared" si="260"/>
        <v>0</v>
      </c>
      <c r="S437" s="28">
        <f t="shared" si="261"/>
        <v>0</v>
      </c>
    </row>
    <row r="438" spans="1:19" ht="25.5" x14ac:dyDescent="0.25">
      <c r="A438" s="32"/>
      <c r="B438" s="32" t="s">
        <v>61</v>
      </c>
      <c r="C438" s="37" t="s">
        <v>62</v>
      </c>
      <c r="D438" s="25">
        <f t="shared" ref="D438:F438" si="274">-D424</f>
        <v>0</v>
      </c>
      <c r="E438" s="25">
        <f t="shared" si="274"/>
        <v>0</v>
      </c>
      <c r="F438" s="25">
        <f t="shared" si="274"/>
        <v>0</v>
      </c>
      <c r="G438" s="25">
        <f t="shared" si="254"/>
        <v>0</v>
      </c>
      <c r="H438" s="26">
        <f t="shared" ref="H438:I438" si="275">-H424</f>
        <v>0</v>
      </c>
      <c r="I438" s="26">
        <f t="shared" si="275"/>
        <v>0</v>
      </c>
      <c r="J438" s="27">
        <f t="shared" si="256"/>
        <v>0</v>
      </c>
      <c r="L438" s="25">
        <f t="shared" ref="L438:N438" si="276">-L424</f>
        <v>0</v>
      </c>
      <c r="M438" s="25">
        <f t="shared" si="276"/>
        <v>0</v>
      </c>
      <c r="N438" s="25">
        <f t="shared" si="276"/>
        <v>0</v>
      </c>
      <c r="O438" s="25">
        <f t="shared" si="258"/>
        <v>0</v>
      </c>
      <c r="P438" s="26">
        <f t="shared" ref="P438:Q438" si="277">-P424</f>
        <v>0</v>
      </c>
      <c r="Q438" s="26">
        <f t="shared" si="277"/>
        <v>0</v>
      </c>
      <c r="R438" s="27">
        <f t="shared" si="260"/>
        <v>0</v>
      </c>
      <c r="S438" s="28">
        <f t="shared" si="261"/>
        <v>0</v>
      </c>
    </row>
    <row r="439" spans="1:19" ht="25.5" x14ac:dyDescent="0.25">
      <c r="A439" s="32"/>
      <c r="B439" s="32" t="s">
        <v>64</v>
      </c>
      <c r="C439" s="37" t="s">
        <v>78</v>
      </c>
      <c r="D439" s="25">
        <f t="shared" ref="D439:F439" si="278">-D426</f>
        <v>0</v>
      </c>
      <c r="E439" s="25">
        <f t="shared" si="278"/>
        <v>0</v>
      </c>
      <c r="F439" s="25">
        <f t="shared" si="278"/>
        <v>0</v>
      </c>
      <c r="G439" s="25">
        <f t="shared" si="254"/>
        <v>0</v>
      </c>
      <c r="H439" s="26">
        <f t="shared" ref="H439:I439" si="279">-H426</f>
        <v>0</v>
      </c>
      <c r="I439" s="26">
        <f t="shared" si="279"/>
        <v>0</v>
      </c>
      <c r="J439" s="27">
        <f t="shared" si="256"/>
        <v>0</v>
      </c>
      <c r="L439" s="25">
        <f t="shared" ref="L439:N439" si="280">-L426</f>
        <v>0</v>
      </c>
      <c r="M439" s="25">
        <f t="shared" si="280"/>
        <v>0</v>
      </c>
      <c r="N439" s="25">
        <f t="shared" si="280"/>
        <v>0</v>
      </c>
      <c r="O439" s="25">
        <f t="shared" si="258"/>
        <v>0</v>
      </c>
      <c r="P439" s="26">
        <f t="shared" ref="P439:Q439" si="281">-P426</f>
        <v>0</v>
      </c>
      <c r="Q439" s="26">
        <f t="shared" si="281"/>
        <v>0</v>
      </c>
      <c r="R439" s="27">
        <f t="shared" si="260"/>
        <v>0</v>
      </c>
      <c r="S439" s="28">
        <f t="shared" si="261"/>
        <v>0</v>
      </c>
    </row>
    <row r="440" spans="1:19" ht="15" x14ac:dyDescent="0.25">
      <c r="A440" s="32"/>
      <c r="B440" s="32">
        <v>2055</v>
      </c>
      <c r="C440" s="33" t="s">
        <v>70</v>
      </c>
      <c r="D440" s="25">
        <f t="shared" ref="D440:F441" si="282">-D431</f>
        <v>-10068218.300000001</v>
      </c>
      <c r="E440" s="25">
        <f t="shared" si="282"/>
        <v>0</v>
      </c>
      <c r="F440" s="25">
        <f t="shared" si="282"/>
        <v>0</v>
      </c>
      <c r="G440" s="25">
        <f t="shared" si="254"/>
        <v>-10068218.300000001</v>
      </c>
      <c r="H440" s="26">
        <f t="shared" ref="H440:I441" si="283">-H431</f>
        <v>-9552128.7700000014</v>
      </c>
      <c r="I440" s="26">
        <f t="shared" si="283"/>
        <v>0</v>
      </c>
      <c r="J440" s="27">
        <f t="shared" si="256"/>
        <v>-19620347.07</v>
      </c>
      <c r="L440" s="25">
        <f t="shared" ref="L440:N441" si="284">-L431</f>
        <v>0</v>
      </c>
      <c r="M440" s="25">
        <f t="shared" si="284"/>
        <v>0</v>
      </c>
      <c r="N440" s="25">
        <f t="shared" si="284"/>
        <v>0</v>
      </c>
      <c r="O440" s="25">
        <f t="shared" si="258"/>
        <v>0</v>
      </c>
      <c r="P440" s="26">
        <f t="shared" ref="P440:Q441" si="285">-P431</f>
        <v>0</v>
      </c>
      <c r="Q440" s="26">
        <f t="shared" si="285"/>
        <v>0</v>
      </c>
      <c r="R440" s="27">
        <f t="shared" si="260"/>
        <v>0</v>
      </c>
      <c r="S440" s="28">
        <f t="shared" si="261"/>
        <v>-19620347.07</v>
      </c>
    </row>
    <row r="441" spans="1:19" ht="15" x14ac:dyDescent="0.25">
      <c r="A441" s="32"/>
      <c r="B441" s="32" t="s">
        <v>71</v>
      </c>
      <c r="C441" s="33" t="s">
        <v>72</v>
      </c>
      <c r="D441" s="25">
        <f t="shared" si="282"/>
        <v>0</v>
      </c>
      <c r="E441" s="25">
        <f t="shared" si="282"/>
        <v>0</v>
      </c>
      <c r="F441" s="25">
        <f t="shared" si="282"/>
        <v>0</v>
      </c>
      <c r="G441" s="25">
        <f t="shared" si="254"/>
        <v>0</v>
      </c>
      <c r="H441" s="26">
        <f t="shared" si="283"/>
        <v>0</v>
      </c>
      <c r="I441" s="26">
        <f t="shared" si="283"/>
        <v>0</v>
      </c>
      <c r="J441" s="27">
        <f t="shared" si="256"/>
        <v>0</v>
      </c>
      <c r="L441" s="25">
        <f t="shared" si="284"/>
        <v>0</v>
      </c>
      <c r="M441" s="25">
        <f t="shared" si="284"/>
        <v>0</v>
      </c>
      <c r="N441" s="25">
        <f t="shared" si="284"/>
        <v>0</v>
      </c>
      <c r="O441" s="25">
        <f t="shared" si="258"/>
        <v>0</v>
      </c>
      <c r="P441" s="26">
        <f t="shared" si="285"/>
        <v>0</v>
      </c>
      <c r="Q441" s="26">
        <f t="shared" si="285"/>
        <v>0</v>
      </c>
      <c r="R441" s="27">
        <f t="shared" si="260"/>
        <v>0</v>
      </c>
      <c r="S441" s="28">
        <f t="shared" si="261"/>
        <v>0</v>
      </c>
    </row>
    <row r="442" spans="1:19" x14ac:dyDescent="0.2">
      <c r="A442" s="32"/>
      <c r="B442" s="32"/>
      <c r="C442" s="34" t="s">
        <v>79</v>
      </c>
      <c r="D442" s="35">
        <f>SUM(D433:D441)</f>
        <v>590386732.199</v>
      </c>
      <c r="E442" s="35">
        <f t="shared" ref="E442:J442" si="286">SUM(E433:E441)</f>
        <v>0</v>
      </c>
      <c r="F442" s="35">
        <f t="shared" si="286"/>
        <v>0</v>
      </c>
      <c r="G442" s="35">
        <f t="shared" si="286"/>
        <v>590386732.199</v>
      </c>
      <c r="H442" s="35">
        <f t="shared" si="286"/>
        <v>44639224.039999999</v>
      </c>
      <c r="I442" s="35">
        <f t="shared" si="286"/>
        <v>-3999176.3</v>
      </c>
      <c r="J442" s="35">
        <f t="shared" si="286"/>
        <v>631026779.93900001</v>
      </c>
      <c r="K442" s="36"/>
      <c r="L442" s="35">
        <f>SUM(L433:L441)</f>
        <v>-128305466.20999999</v>
      </c>
      <c r="M442" s="35">
        <f t="shared" ref="M442:S442" si="287">SUM(M433:M441)</f>
        <v>0</v>
      </c>
      <c r="N442" s="35">
        <f t="shared" si="287"/>
        <v>0</v>
      </c>
      <c r="O442" s="35">
        <f t="shared" si="287"/>
        <v>-128305466.20999999</v>
      </c>
      <c r="P442" s="35">
        <f t="shared" si="287"/>
        <v>-21660126.349999998</v>
      </c>
      <c r="Q442" s="35">
        <f t="shared" si="287"/>
        <v>1422106.26</v>
      </c>
      <c r="R442" s="35">
        <f t="shared" si="287"/>
        <v>-148543486.30000004</v>
      </c>
      <c r="S442" s="35">
        <f t="shared" si="287"/>
        <v>482483293.63899994</v>
      </c>
    </row>
    <row r="443" spans="1:19" ht="15" x14ac:dyDescent="0.25">
      <c r="A443" s="32"/>
      <c r="B443" s="32"/>
      <c r="C443" s="1220" t="s">
        <v>80</v>
      </c>
      <c r="D443" s="1221"/>
      <c r="E443" s="1221"/>
      <c r="F443" s="1221"/>
      <c r="G443" s="1221"/>
      <c r="H443" s="1221"/>
      <c r="I443" s="1221"/>
      <c r="J443" s="1221"/>
      <c r="K443" s="1221"/>
      <c r="L443" s="1222"/>
      <c r="M443" s="38"/>
      <c r="N443" s="38"/>
      <c r="O443" s="38"/>
      <c r="P443" s="39"/>
      <c r="R443" s="40"/>
      <c r="S443" s="29"/>
    </row>
    <row r="444" spans="1:19" ht="15" x14ac:dyDescent="0.25">
      <c r="A444" s="32"/>
      <c r="B444" s="32"/>
      <c r="C444" s="1220" t="s">
        <v>81</v>
      </c>
      <c r="D444" s="1221"/>
      <c r="E444" s="1221"/>
      <c r="F444" s="1221"/>
      <c r="G444" s="1221"/>
      <c r="H444" s="1221"/>
      <c r="I444" s="1221"/>
      <c r="J444" s="1221"/>
      <c r="K444" s="1221"/>
      <c r="L444" s="1222"/>
      <c r="M444" s="38"/>
      <c r="N444" s="38"/>
      <c r="O444" s="38"/>
      <c r="P444" s="35">
        <f>+P442</f>
        <v>-21660126.349999998</v>
      </c>
      <c r="R444" s="40"/>
      <c r="S444" s="29"/>
    </row>
    <row r="445" spans="1:19" x14ac:dyDescent="0.2">
      <c r="D445" s="41"/>
      <c r="E445" s="41"/>
      <c r="F445" s="41"/>
      <c r="G445" s="41"/>
      <c r="H445" s="41"/>
      <c r="I445" s="41"/>
      <c r="J445" s="41"/>
      <c r="L445" s="41"/>
      <c r="M445" s="41"/>
      <c r="N445" s="41"/>
      <c r="O445" s="41"/>
      <c r="P445" s="41"/>
      <c r="Q445" s="41"/>
      <c r="R445" s="41"/>
      <c r="S445" s="41"/>
    </row>
    <row r="446" spans="1:19" x14ac:dyDescent="0.2">
      <c r="L446" s="2" t="s">
        <v>82</v>
      </c>
    </row>
    <row r="447" spans="1:19" ht="15" x14ac:dyDescent="0.25">
      <c r="A447" s="32">
        <v>10</v>
      </c>
      <c r="B447" s="32"/>
      <c r="C447" s="12" t="s">
        <v>83</v>
      </c>
      <c r="D447" s="13"/>
      <c r="E447" s="13"/>
      <c r="F447" s="13"/>
      <c r="G447" s="13"/>
      <c r="H447" s="13"/>
      <c r="I447" s="13"/>
      <c r="J447" s="13"/>
      <c r="K447" s="13"/>
      <c r="L447" s="13" t="s">
        <v>83</v>
      </c>
      <c r="M447" s="13"/>
      <c r="N447" s="13"/>
      <c r="O447" s="13"/>
      <c r="P447" s="13"/>
      <c r="Q447" s="42">
        <f>+P411</f>
        <v>-542002.86</v>
      </c>
    </row>
    <row r="448" spans="1:19" ht="15" x14ac:dyDescent="0.25">
      <c r="A448" s="32">
        <v>8</v>
      </c>
      <c r="B448" s="32"/>
      <c r="C448" s="12" t="s">
        <v>49</v>
      </c>
      <c r="D448" s="13"/>
      <c r="E448" s="13"/>
      <c r="F448" s="13"/>
      <c r="G448" s="13"/>
      <c r="H448" s="13"/>
      <c r="I448" s="13"/>
      <c r="J448" s="13"/>
      <c r="K448" s="13"/>
      <c r="L448" s="13" t="s">
        <v>49</v>
      </c>
      <c r="M448" s="13"/>
      <c r="N448" s="13"/>
      <c r="O448" s="13"/>
      <c r="P448" s="13"/>
      <c r="Q448" s="42">
        <f>P413+P412</f>
        <v>-471517.47</v>
      </c>
    </row>
    <row r="449" spans="1:17" ht="15" x14ac:dyDescent="0.25">
      <c r="A449" s="32">
        <v>47</v>
      </c>
      <c r="B449" s="32"/>
      <c r="C449" s="12" t="s">
        <v>84</v>
      </c>
      <c r="D449" s="13"/>
      <c r="E449" s="13"/>
      <c r="F449" s="13"/>
      <c r="G449" s="13"/>
      <c r="H449" s="13"/>
      <c r="I449" s="13"/>
      <c r="J449" s="13"/>
      <c r="K449" s="13"/>
      <c r="L449" s="13" t="s">
        <v>84</v>
      </c>
      <c r="M449" s="13"/>
      <c r="N449" s="13"/>
      <c r="O449" s="13"/>
      <c r="P449" s="13"/>
      <c r="Q449" s="42"/>
    </row>
    <row r="450" spans="1:17" x14ac:dyDescent="0.2">
      <c r="L450" s="1223" t="s">
        <v>85</v>
      </c>
      <c r="M450" s="1224"/>
      <c r="N450" s="1224"/>
      <c r="O450" s="1224"/>
      <c r="P450" s="1224"/>
      <c r="Q450" s="43">
        <f>P444-Q447-Q448-Q449</f>
        <v>-20646606.02</v>
      </c>
    </row>
  </sheetData>
  <mergeCells count="26">
    <mergeCell ref="L82:P82"/>
    <mergeCell ref="A9:S9"/>
    <mergeCell ref="A10:S10"/>
    <mergeCell ref="D17:J17"/>
    <mergeCell ref="C75:L75"/>
    <mergeCell ref="C76:L76"/>
    <mergeCell ref="L304:P304"/>
    <mergeCell ref="D91:J91"/>
    <mergeCell ref="C149:L149"/>
    <mergeCell ref="C150:L150"/>
    <mergeCell ref="L156:P156"/>
    <mergeCell ref="D165:J165"/>
    <mergeCell ref="C223:L223"/>
    <mergeCell ref="C224:L224"/>
    <mergeCell ref="L230:P230"/>
    <mergeCell ref="D239:J239"/>
    <mergeCell ref="C297:L297"/>
    <mergeCell ref="C298:L298"/>
    <mergeCell ref="C444:L444"/>
    <mergeCell ref="L450:P450"/>
    <mergeCell ref="D313:J313"/>
    <mergeCell ref="C371:L371"/>
    <mergeCell ref="C372:L372"/>
    <mergeCell ref="L378:P378"/>
    <mergeCell ref="D385:J385"/>
    <mergeCell ref="C443:L443"/>
  </mergeCells>
  <dataValidations count="1">
    <dataValidation type="list" allowBlank="1" showErrorMessage="1" error="Use the following date format when inserting a date:_x000a__x000a_Eg:  &quot;January 1, 2013&quot;" prompt="Use the following format eg: January 1, 2013" sqref="I310 I382 I236 I162 I88 I14" xr:uid="{121ADE19-81E3-471F-9DF7-3DD674D7542A}">
      <formula1>"CGAAP, MIFRS,USGAAP, ASPE"</formula1>
    </dataValidation>
  </dataValidations>
  <printOptions horizontalCentered="1"/>
  <pageMargins left="0.74803149606299213" right="0.74803149606299213" top="0.74803149606299213" bottom="0.70866141732283472" header="0.51181102362204722" footer="0.51181102362204722"/>
  <pageSetup scale="2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467B-E06C-4DA1-93FB-836B7706A283}">
  <sheetPr>
    <pageSetUpPr fitToPage="1"/>
  </sheetPr>
  <dimension ref="A1:S450"/>
  <sheetViews>
    <sheetView topLeftCell="A262" zoomScale="90" zoomScaleNormal="90" workbookViewId="0">
      <selection activeCell="C453" sqref="A453:XFD529"/>
    </sheetView>
  </sheetViews>
  <sheetFormatPr defaultColWidth="9.42578125" defaultRowHeight="12.75" x14ac:dyDescent="0.2"/>
  <cols>
    <col min="1" max="1" width="7.5703125" style="1" customWidth="1"/>
    <col min="2" max="2" width="10.42578125" style="1" customWidth="1"/>
    <col min="3" max="3" width="37.5703125" style="2" customWidth="1"/>
    <col min="4" max="4" width="17.42578125" style="2" customWidth="1"/>
    <col min="5" max="5" width="18.5703125" style="2" customWidth="1"/>
    <col min="6" max="10" width="17.42578125" style="2" customWidth="1"/>
    <col min="11" max="11" width="1.5703125" style="2" customWidth="1"/>
    <col min="12" max="19" width="17.42578125" style="2" customWidth="1"/>
    <col min="20" max="16384" width="9.42578125" style="2"/>
  </cols>
  <sheetData>
    <row r="1" spans="1:19" x14ac:dyDescent="0.2">
      <c r="R1" s="3" t="s">
        <v>0</v>
      </c>
      <c r="S1" s="4" t="s">
        <v>1</v>
      </c>
    </row>
    <row r="2" spans="1:19" x14ac:dyDescent="0.2">
      <c r="R2" s="3" t="s">
        <v>2</v>
      </c>
      <c r="S2" s="5"/>
    </row>
    <row r="3" spans="1:19" x14ac:dyDescent="0.2">
      <c r="R3" s="3" t="s">
        <v>3</v>
      </c>
      <c r="S3" s="5"/>
    </row>
    <row r="4" spans="1:19" x14ac:dyDescent="0.2">
      <c r="R4" s="3" t="s">
        <v>4</v>
      </c>
      <c r="S4" s="5"/>
    </row>
    <row r="5" spans="1:19" x14ac:dyDescent="0.2">
      <c r="R5" s="3" t="s">
        <v>5</v>
      </c>
      <c r="S5" s="6"/>
    </row>
    <row r="6" spans="1:19" ht="9" customHeight="1" x14ac:dyDescent="0.2">
      <c r="R6" s="3"/>
      <c r="S6" s="7"/>
    </row>
    <row r="7" spans="1:19" x14ac:dyDescent="0.2">
      <c r="R7" s="3" t="s">
        <v>6</v>
      </c>
      <c r="S7" s="6"/>
    </row>
    <row r="8" spans="1:19" ht="9" customHeight="1" x14ac:dyDescent="0.2"/>
    <row r="9" spans="1:19" ht="20.25" customHeight="1" x14ac:dyDescent="0.2">
      <c r="A9" s="1227" t="s">
        <v>7</v>
      </c>
      <c r="B9" s="1227"/>
      <c r="C9" s="1227"/>
      <c r="D9" s="1227"/>
      <c r="E9" s="1227"/>
      <c r="F9" s="1227"/>
      <c r="G9" s="1227"/>
      <c r="H9" s="1227"/>
      <c r="I9" s="1227"/>
      <c r="J9" s="1227"/>
      <c r="K9" s="1227"/>
      <c r="L9" s="1227"/>
      <c r="M9" s="1227"/>
      <c r="N9" s="1227"/>
      <c r="O9" s="1227"/>
      <c r="P9" s="1227"/>
      <c r="Q9" s="1227"/>
      <c r="R9" s="1227"/>
      <c r="S9" s="1227"/>
    </row>
    <row r="10" spans="1:19" ht="21" x14ac:dyDescent="0.2">
      <c r="A10" s="1227" t="s">
        <v>8</v>
      </c>
      <c r="B10" s="1227"/>
      <c r="C10" s="1227"/>
      <c r="D10" s="1227"/>
      <c r="E10" s="1227"/>
      <c r="F10" s="1227"/>
      <c r="G10" s="1227"/>
      <c r="H10" s="1227"/>
      <c r="I10" s="1227"/>
      <c r="J10" s="1227"/>
      <c r="K10" s="1227"/>
      <c r="L10" s="1227"/>
      <c r="M10" s="1227"/>
      <c r="N10" s="1227"/>
      <c r="O10" s="1227"/>
      <c r="P10" s="1227"/>
      <c r="Q10" s="1227"/>
      <c r="R10" s="1227"/>
      <c r="S10" s="1227"/>
    </row>
    <row r="11" spans="1:19" ht="20.25" x14ac:dyDescent="0.3">
      <c r="I11" s="51" t="s">
        <v>98</v>
      </c>
    </row>
    <row r="12" spans="1:19" ht="32.1" customHeight="1" x14ac:dyDescent="0.2"/>
    <row r="14" spans="1:19" ht="13.5" thickBot="1" x14ac:dyDescent="0.25">
      <c r="H14" s="8" t="s">
        <v>9</v>
      </c>
      <c r="I14" s="9" t="s">
        <v>10</v>
      </c>
    </row>
    <row r="15" spans="1:19" ht="15.75" thickBot="1" x14ac:dyDescent="0.3">
      <c r="H15" s="8" t="s">
        <v>11</v>
      </c>
      <c r="I15" s="10">
        <v>2013</v>
      </c>
      <c r="J15" s="11"/>
    </row>
    <row r="17" spans="1:19" x14ac:dyDescent="0.2">
      <c r="D17" s="1225" t="s">
        <v>12</v>
      </c>
      <c r="E17" s="1226"/>
      <c r="F17" s="1226"/>
      <c r="G17" s="1226"/>
      <c r="H17" s="1226"/>
      <c r="I17" s="1226"/>
      <c r="J17" s="1226"/>
      <c r="L17" s="12"/>
      <c r="M17" s="13"/>
      <c r="N17" s="13"/>
      <c r="O17" s="13"/>
      <c r="P17" s="14" t="s">
        <v>13</v>
      </c>
      <c r="Q17" s="14"/>
      <c r="R17" s="15"/>
    </row>
    <row r="18" spans="1:19" ht="30" customHeight="1" x14ac:dyDescent="0.2">
      <c r="A18" s="16" t="s">
        <v>14</v>
      </c>
      <c r="B18" s="16" t="s">
        <v>15</v>
      </c>
      <c r="C18" s="17" t="s">
        <v>16</v>
      </c>
      <c r="D18" s="18" t="s">
        <v>17</v>
      </c>
      <c r="E18" s="44" t="s">
        <v>90</v>
      </c>
      <c r="F18" s="44" t="s">
        <v>90</v>
      </c>
      <c r="G18" s="18" t="s">
        <v>18</v>
      </c>
      <c r="H18" s="19" t="s">
        <v>19</v>
      </c>
      <c r="I18" s="19" t="s">
        <v>20</v>
      </c>
      <c r="J18" s="16" t="s">
        <v>21</v>
      </c>
      <c r="K18" s="20"/>
      <c r="L18" s="18" t="s">
        <v>17</v>
      </c>
      <c r="M18" s="44" t="s">
        <v>90</v>
      </c>
      <c r="N18" s="44" t="s">
        <v>90</v>
      </c>
      <c r="O18" s="18" t="s">
        <v>18</v>
      </c>
      <c r="P18" s="21" t="s">
        <v>22</v>
      </c>
      <c r="Q18" s="21" t="s">
        <v>20</v>
      </c>
      <c r="R18" s="22" t="s">
        <v>21</v>
      </c>
      <c r="S18" s="16" t="s">
        <v>23</v>
      </c>
    </row>
    <row r="19" spans="1:19" ht="25.5" customHeight="1" x14ac:dyDescent="0.25">
      <c r="A19" s="16"/>
      <c r="B19" s="23">
        <v>1531</v>
      </c>
      <c r="C19" s="24" t="s">
        <v>24</v>
      </c>
      <c r="D19" s="802"/>
      <c r="E19" s="25"/>
      <c r="F19" s="25"/>
      <c r="G19" s="25">
        <f>SUM(D19:F19)</f>
        <v>0</v>
      </c>
      <c r="H19" s="803"/>
      <c r="I19" s="803"/>
      <c r="J19" s="27">
        <f>D19+H19+I19</f>
        <v>0</v>
      </c>
      <c r="K19" s="20"/>
      <c r="L19" s="802"/>
      <c r="M19" s="25"/>
      <c r="N19" s="25"/>
      <c r="O19" s="25">
        <f>SUM(L19:N19)</f>
        <v>0</v>
      </c>
      <c r="P19" s="803"/>
      <c r="Q19" s="803"/>
      <c r="R19" s="27">
        <f>L19+P19+Q19</f>
        <v>0</v>
      </c>
      <c r="S19" s="28">
        <f t="shared" ref="S19:S64" si="0">J19+R19</f>
        <v>0</v>
      </c>
    </row>
    <row r="20" spans="1:19" ht="25.5" customHeight="1" x14ac:dyDescent="0.25">
      <c r="A20" s="16"/>
      <c r="B20" s="23">
        <v>1609</v>
      </c>
      <c r="C20" s="24" t="s">
        <v>25</v>
      </c>
      <c r="D20" s="802"/>
      <c r="E20" s="25"/>
      <c r="F20" s="25"/>
      <c r="G20" s="25">
        <f>SUM(D20:F20)</f>
        <v>0</v>
      </c>
      <c r="H20" s="803"/>
      <c r="I20" s="803"/>
      <c r="J20" s="27">
        <f>D20+H20+I20</f>
        <v>0</v>
      </c>
      <c r="K20" s="20"/>
      <c r="L20" s="802"/>
      <c r="M20" s="25"/>
      <c r="N20" s="25"/>
      <c r="O20" s="25">
        <f t="shared" ref="O20:O55" si="1">SUM(L20:N20)</f>
        <v>0</v>
      </c>
      <c r="P20" s="803"/>
      <c r="Q20" s="803"/>
      <c r="R20" s="27">
        <f t="shared" ref="R20:R57" si="2">L20+P20+Q20</f>
        <v>0</v>
      </c>
      <c r="S20" s="28">
        <f t="shared" si="0"/>
        <v>0</v>
      </c>
    </row>
    <row r="21" spans="1:19" ht="25.5" x14ac:dyDescent="0.25">
      <c r="A21" s="23">
        <v>12</v>
      </c>
      <c r="B21" s="23">
        <v>1611</v>
      </c>
      <c r="C21" s="24" t="s">
        <v>26</v>
      </c>
      <c r="D21" s="802"/>
      <c r="E21" s="25"/>
      <c r="F21" s="25"/>
      <c r="G21" s="25">
        <f t="shared" ref="G21:G35" si="3">SUM(D21:F21)</f>
        <v>0</v>
      </c>
      <c r="H21" s="803"/>
      <c r="I21" s="803"/>
      <c r="J21" s="27">
        <f>D21+H21+I21</f>
        <v>0</v>
      </c>
      <c r="K21" s="30"/>
      <c r="L21" s="802"/>
      <c r="M21" s="25"/>
      <c r="N21" s="25"/>
      <c r="O21" s="25">
        <f t="shared" si="1"/>
        <v>0</v>
      </c>
      <c r="P21" s="803"/>
      <c r="Q21" s="803"/>
      <c r="R21" s="27">
        <f t="shared" si="2"/>
        <v>0</v>
      </c>
      <c r="S21" s="28">
        <f t="shared" si="0"/>
        <v>0</v>
      </c>
    </row>
    <row r="22" spans="1:19" ht="25.5" x14ac:dyDescent="0.25">
      <c r="A22" s="23" t="s">
        <v>27</v>
      </c>
      <c r="B22" s="23">
        <v>1612</v>
      </c>
      <c r="C22" s="24" t="s">
        <v>28</v>
      </c>
      <c r="D22" s="802"/>
      <c r="E22" s="25"/>
      <c r="F22" s="25"/>
      <c r="G22" s="25">
        <f t="shared" si="3"/>
        <v>0</v>
      </c>
      <c r="H22" s="803"/>
      <c r="I22" s="803"/>
      <c r="J22" s="27">
        <f>D22+H22+I22</f>
        <v>0</v>
      </c>
      <c r="K22" s="30"/>
      <c r="L22" s="802"/>
      <c r="M22" s="25"/>
      <c r="N22" s="25"/>
      <c r="O22" s="25">
        <f t="shared" si="1"/>
        <v>0</v>
      </c>
      <c r="P22" s="803"/>
      <c r="Q22" s="803"/>
      <c r="R22" s="27">
        <f t="shared" si="2"/>
        <v>0</v>
      </c>
      <c r="S22" s="28">
        <f t="shared" si="0"/>
        <v>0</v>
      </c>
    </row>
    <row r="23" spans="1:19" ht="15" x14ac:dyDescent="0.25">
      <c r="A23" s="23" t="s">
        <v>29</v>
      </c>
      <c r="B23" s="23">
        <v>1805</v>
      </c>
      <c r="C23" s="24" t="s">
        <v>30</v>
      </c>
      <c r="D23" s="802"/>
      <c r="E23" s="25"/>
      <c r="F23" s="25"/>
      <c r="G23" s="25">
        <f t="shared" si="3"/>
        <v>0</v>
      </c>
      <c r="H23" s="803"/>
      <c r="I23" s="803"/>
      <c r="J23" s="27">
        <f>D23+H23+I23</f>
        <v>0</v>
      </c>
      <c r="K23" s="30"/>
      <c r="L23" s="802"/>
      <c r="M23" s="25"/>
      <c r="N23" s="25"/>
      <c r="O23" s="25">
        <f t="shared" si="1"/>
        <v>0</v>
      </c>
      <c r="P23" s="803"/>
      <c r="Q23" s="803"/>
      <c r="R23" s="27">
        <f t="shared" si="2"/>
        <v>0</v>
      </c>
      <c r="S23" s="28">
        <f t="shared" si="0"/>
        <v>0</v>
      </c>
    </row>
    <row r="24" spans="1:19" ht="15" x14ac:dyDescent="0.25">
      <c r="A24" s="23">
        <v>47</v>
      </c>
      <c r="B24" s="23">
        <v>1808</v>
      </c>
      <c r="C24" s="24" t="s">
        <v>31</v>
      </c>
      <c r="D24" s="802"/>
      <c r="E24" s="25"/>
      <c r="F24" s="25"/>
      <c r="G24" s="25">
        <f t="shared" si="3"/>
        <v>0</v>
      </c>
      <c r="H24" s="803"/>
      <c r="I24" s="803"/>
      <c r="J24" s="27">
        <f t="shared" ref="J24:J57" si="4">D24+H24+I24</f>
        <v>0</v>
      </c>
      <c r="K24" s="30"/>
      <c r="L24" s="802"/>
      <c r="M24" s="25"/>
      <c r="N24" s="25"/>
      <c r="O24" s="25">
        <f t="shared" si="1"/>
        <v>0</v>
      </c>
      <c r="P24" s="803"/>
      <c r="Q24" s="803"/>
      <c r="R24" s="27">
        <f t="shared" si="2"/>
        <v>0</v>
      </c>
      <c r="S24" s="28">
        <f t="shared" si="0"/>
        <v>0</v>
      </c>
    </row>
    <row r="25" spans="1:19" ht="15" x14ac:dyDescent="0.25">
      <c r="A25" s="23">
        <v>13</v>
      </c>
      <c r="B25" s="23">
        <v>1810</v>
      </c>
      <c r="C25" s="24" t="s">
        <v>32</v>
      </c>
      <c r="D25" s="802"/>
      <c r="E25" s="25"/>
      <c r="F25" s="25"/>
      <c r="G25" s="25">
        <f t="shared" si="3"/>
        <v>0</v>
      </c>
      <c r="H25" s="803"/>
      <c r="I25" s="803"/>
      <c r="J25" s="27">
        <f t="shared" si="4"/>
        <v>0</v>
      </c>
      <c r="K25" s="30"/>
      <c r="L25" s="802"/>
      <c r="M25" s="25"/>
      <c r="N25" s="25"/>
      <c r="O25" s="25">
        <f t="shared" si="1"/>
        <v>0</v>
      </c>
      <c r="P25" s="803"/>
      <c r="Q25" s="803"/>
      <c r="R25" s="27">
        <f t="shared" si="2"/>
        <v>0</v>
      </c>
      <c r="S25" s="28">
        <f t="shared" si="0"/>
        <v>0</v>
      </c>
    </row>
    <row r="26" spans="1:19" ht="15" x14ac:dyDescent="0.25">
      <c r="A26" s="23">
        <v>47</v>
      </c>
      <c r="B26" s="23">
        <v>1815</v>
      </c>
      <c r="C26" s="24" t="s">
        <v>33</v>
      </c>
      <c r="D26" s="802"/>
      <c r="E26" s="25"/>
      <c r="F26" s="25"/>
      <c r="G26" s="25">
        <f t="shared" si="3"/>
        <v>0</v>
      </c>
      <c r="H26" s="803"/>
      <c r="I26" s="803"/>
      <c r="J26" s="27">
        <f t="shared" si="4"/>
        <v>0</v>
      </c>
      <c r="K26" s="30"/>
      <c r="L26" s="802"/>
      <c r="M26" s="25"/>
      <c r="N26" s="25"/>
      <c r="O26" s="25">
        <f t="shared" si="1"/>
        <v>0</v>
      </c>
      <c r="P26" s="803"/>
      <c r="Q26" s="803"/>
      <c r="R26" s="27">
        <f t="shared" si="2"/>
        <v>0</v>
      </c>
      <c r="S26" s="28">
        <f t="shared" si="0"/>
        <v>0</v>
      </c>
    </row>
    <row r="27" spans="1:19" ht="15" x14ac:dyDescent="0.25">
      <c r="A27" s="23">
        <v>47</v>
      </c>
      <c r="B27" s="23">
        <v>1820</v>
      </c>
      <c r="C27" s="24" t="s">
        <v>34</v>
      </c>
      <c r="D27" s="802"/>
      <c r="E27" s="25"/>
      <c r="F27" s="25"/>
      <c r="G27" s="25">
        <f t="shared" si="3"/>
        <v>0</v>
      </c>
      <c r="H27" s="803"/>
      <c r="I27" s="803"/>
      <c r="J27" s="27">
        <f t="shared" si="4"/>
        <v>0</v>
      </c>
      <c r="K27" s="30"/>
      <c r="L27" s="802"/>
      <c r="M27" s="25"/>
      <c r="N27" s="25"/>
      <c r="O27" s="25">
        <f t="shared" si="1"/>
        <v>0</v>
      </c>
      <c r="P27" s="803"/>
      <c r="Q27" s="803"/>
      <c r="R27" s="27">
        <f t="shared" si="2"/>
        <v>0</v>
      </c>
      <c r="S27" s="28">
        <f t="shared" si="0"/>
        <v>0</v>
      </c>
    </row>
    <row r="28" spans="1:19" ht="15" x14ac:dyDescent="0.25">
      <c r="A28" s="23">
        <v>47</v>
      </c>
      <c r="B28" s="23">
        <v>1825</v>
      </c>
      <c r="C28" s="24" t="s">
        <v>35</v>
      </c>
      <c r="D28" s="802"/>
      <c r="E28" s="25"/>
      <c r="F28" s="25"/>
      <c r="G28" s="25">
        <f t="shared" si="3"/>
        <v>0</v>
      </c>
      <c r="H28" s="803"/>
      <c r="I28" s="803"/>
      <c r="J28" s="27">
        <f t="shared" si="4"/>
        <v>0</v>
      </c>
      <c r="K28" s="30"/>
      <c r="L28" s="802"/>
      <c r="M28" s="25"/>
      <c r="N28" s="25"/>
      <c r="O28" s="25">
        <f t="shared" si="1"/>
        <v>0</v>
      </c>
      <c r="P28" s="803"/>
      <c r="Q28" s="803"/>
      <c r="R28" s="27">
        <f t="shared" si="2"/>
        <v>0</v>
      </c>
      <c r="S28" s="28">
        <f t="shared" si="0"/>
        <v>0</v>
      </c>
    </row>
    <row r="29" spans="1:19" ht="15" x14ac:dyDescent="0.25">
      <c r="A29" s="23">
        <v>47</v>
      </c>
      <c r="B29" s="23">
        <v>1830</v>
      </c>
      <c r="C29" s="24" t="s">
        <v>36</v>
      </c>
      <c r="D29" s="802"/>
      <c r="E29" s="25"/>
      <c r="F29" s="25"/>
      <c r="G29" s="25">
        <f t="shared" si="3"/>
        <v>0</v>
      </c>
      <c r="H29" s="803"/>
      <c r="I29" s="803"/>
      <c r="J29" s="27">
        <f t="shared" si="4"/>
        <v>0</v>
      </c>
      <c r="K29" s="30"/>
      <c r="L29" s="802"/>
      <c r="M29" s="25"/>
      <c r="N29" s="25"/>
      <c r="O29" s="25">
        <f t="shared" si="1"/>
        <v>0</v>
      </c>
      <c r="P29" s="803"/>
      <c r="Q29" s="803"/>
      <c r="R29" s="27">
        <f t="shared" si="2"/>
        <v>0</v>
      </c>
      <c r="S29" s="28">
        <f t="shared" si="0"/>
        <v>0</v>
      </c>
    </row>
    <row r="30" spans="1:19" ht="15" x14ac:dyDescent="0.25">
      <c r="A30" s="23">
        <v>47</v>
      </c>
      <c r="B30" s="23">
        <v>1835</v>
      </c>
      <c r="C30" s="24" t="s">
        <v>37</v>
      </c>
      <c r="D30" s="802"/>
      <c r="E30" s="25"/>
      <c r="F30" s="25"/>
      <c r="G30" s="25">
        <f t="shared" si="3"/>
        <v>0</v>
      </c>
      <c r="H30" s="803"/>
      <c r="I30" s="803"/>
      <c r="J30" s="27">
        <f t="shared" si="4"/>
        <v>0</v>
      </c>
      <c r="K30" s="30"/>
      <c r="L30" s="802"/>
      <c r="M30" s="25"/>
      <c r="N30" s="25"/>
      <c r="O30" s="25">
        <f t="shared" si="1"/>
        <v>0</v>
      </c>
      <c r="P30" s="803"/>
      <c r="Q30" s="803"/>
      <c r="R30" s="27">
        <f t="shared" si="2"/>
        <v>0</v>
      </c>
      <c r="S30" s="28">
        <f t="shared" si="0"/>
        <v>0</v>
      </c>
    </row>
    <row r="31" spans="1:19" ht="15" x14ac:dyDescent="0.25">
      <c r="A31" s="23">
        <v>47</v>
      </c>
      <c r="B31" s="23">
        <v>1840</v>
      </c>
      <c r="C31" s="24" t="s">
        <v>38</v>
      </c>
      <c r="D31" s="802"/>
      <c r="E31" s="25"/>
      <c r="F31" s="25"/>
      <c r="G31" s="25">
        <f t="shared" si="3"/>
        <v>0</v>
      </c>
      <c r="H31" s="803"/>
      <c r="I31" s="803"/>
      <c r="J31" s="27">
        <f t="shared" si="4"/>
        <v>0</v>
      </c>
      <c r="K31" s="30"/>
      <c r="L31" s="802"/>
      <c r="M31" s="25"/>
      <c r="N31" s="25"/>
      <c r="O31" s="25">
        <f t="shared" si="1"/>
        <v>0</v>
      </c>
      <c r="P31" s="803"/>
      <c r="Q31" s="803"/>
      <c r="R31" s="27">
        <f t="shared" si="2"/>
        <v>0</v>
      </c>
      <c r="S31" s="28">
        <f t="shared" si="0"/>
        <v>0</v>
      </c>
    </row>
    <row r="32" spans="1:19" ht="15" x14ac:dyDescent="0.25">
      <c r="A32" s="23">
        <v>47</v>
      </c>
      <c r="B32" s="23">
        <v>1845</v>
      </c>
      <c r="C32" s="24" t="s">
        <v>39</v>
      </c>
      <c r="D32" s="802"/>
      <c r="E32" s="25"/>
      <c r="F32" s="25"/>
      <c r="G32" s="25">
        <f t="shared" si="3"/>
        <v>0</v>
      </c>
      <c r="H32" s="803"/>
      <c r="I32" s="803"/>
      <c r="J32" s="27">
        <f t="shared" si="4"/>
        <v>0</v>
      </c>
      <c r="K32" s="30"/>
      <c r="L32" s="802"/>
      <c r="M32" s="25"/>
      <c r="N32" s="25"/>
      <c r="O32" s="25">
        <f t="shared" si="1"/>
        <v>0</v>
      </c>
      <c r="P32" s="803"/>
      <c r="Q32" s="803"/>
      <c r="R32" s="27">
        <f t="shared" si="2"/>
        <v>0</v>
      </c>
      <c r="S32" s="28">
        <f t="shared" si="0"/>
        <v>0</v>
      </c>
    </row>
    <row r="33" spans="1:19" ht="15" x14ac:dyDescent="0.25">
      <c r="A33" s="23">
        <v>47</v>
      </c>
      <c r="B33" s="23">
        <v>1850</v>
      </c>
      <c r="C33" s="24" t="s">
        <v>40</v>
      </c>
      <c r="D33" s="802"/>
      <c r="E33" s="25"/>
      <c r="F33" s="25"/>
      <c r="G33" s="25">
        <f t="shared" si="3"/>
        <v>0</v>
      </c>
      <c r="H33" s="803"/>
      <c r="I33" s="803"/>
      <c r="J33" s="27">
        <f t="shared" si="4"/>
        <v>0</v>
      </c>
      <c r="K33" s="30"/>
      <c r="L33" s="802"/>
      <c r="M33" s="25"/>
      <c r="N33" s="25"/>
      <c r="O33" s="25">
        <f t="shared" si="1"/>
        <v>0</v>
      </c>
      <c r="P33" s="803"/>
      <c r="Q33" s="803"/>
      <c r="R33" s="27">
        <f t="shared" si="2"/>
        <v>0</v>
      </c>
      <c r="S33" s="28">
        <f t="shared" si="0"/>
        <v>0</v>
      </c>
    </row>
    <row r="34" spans="1:19" ht="15" x14ac:dyDescent="0.25">
      <c r="A34" s="23">
        <v>47</v>
      </c>
      <c r="B34" s="23">
        <v>1855</v>
      </c>
      <c r="C34" s="24" t="s">
        <v>41</v>
      </c>
      <c r="D34" s="802"/>
      <c r="E34" s="25"/>
      <c r="F34" s="25"/>
      <c r="G34" s="25">
        <f t="shared" si="3"/>
        <v>0</v>
      </c>
      <c r="H34" s="803"/>
      <c r="I34" s="803"/>
      <c r="J34" s="27">
        <f t="shared" si="4"/>
        <v>0</v>
      </c>
      <c r="K34" s="30"/>
      <c r="L34" s="802"/>
      <c r="M34" s="25"/>
      <c r="N34" s="25"/>
      <c r="O34" s="25">
        <f t="shared" si="1"/>
        <v>0</v>
      </c>
      <c r="P34" s="803"/>
      <c r="Q34" s="803"/>
      <c r="R34" s="27">
        <f t="shared" si="2"/>
        <v>0</v>
      </c>
      <c r="S34" s="28">
        <f t="shared" si="0"/>
        <v>0</v>
      </c>
    </row>
    <row r="35" spans="1:19" ht="15" x14ac:dyDescent="0.25">
      <c r="A35" s="23">
        <v>47</v>
      </c>
      <c r="B35" s="23">
        <v>1860</v>
      </c>
      <c r="C35" s="24" t="s">
        <v>42</v>
      </c>
      <c r="D35" s="802"/>
      <c r="E35" s="25"/>
      <c r="F35" s="25"/>
      <c r="G35" s="25">
        <f t="shared" si="3"/>
        <v>0</v>
      </c>
      <c r="H35" s="803"/>
      <c r="I35" s="803"/>
      <c r="J35" s="27">
        <f t="shared" si="4"/>
        <v>0</v>
      </c>
      <c r="K35" s="30"/>
      <c r="L35" s="802"/>
      <c r="M35" s="25"/>
      <c r="N35" s="25"/>
      <c r="O35" s="25">
        <f t="shared" si="1"/>
        <v>0</v>
      </c>
      <c r="P35" s="803"/>
      <c r="Q35" s="803"/>
      <c r="R35" s="27">
        <f t="shared" si="2"/>
        <v>0</v>
      </c>
      <c r="S35" s="28">
        <f t="shared" si="0"/>
        <v>0</v>
      </c>
    </row>
    <row r="36" spans="1:19" ht="15" x14ac:dyDescent="0.25">
      <c r="A36" s="46">
        <v>47</v>
      </c>
      <c r="B36" s="46">
        <v>1865</v>
      </c>
      <c r="C36" s="47" t="s">
        <v>43</v>
      </c>
      <c r="D36" s="802"/>
      <c r="E36" s="25"/>
      <c r="F36" s="25"/>
      <c r="G36" s="25"/>
      <c r="H36" s="803"/>
      <c r="I36" s="803"/>
      <c r="J36" s="27">
        <f t="shared" si="4"/>
        <v>0</v>
      </c>
      <c r="K36" s="30"/>
      <c r="L36" s="802"/>
      <c r="M36" s="45"/>
      <c r="N36" s="45"/>
      <c r="O36" s="45">
        <f t="shared" si="1"/>
        <v>0</v>
      </c>
      <c r="P36" s="803"/>
      <c r="Q36" s="803"/>
      <c r="R36" s="27">
        <f t="shared" si="2"/>
        <v>0</v>
      </c>
      <c r="S36" s="28">
        <f t="shared" si="0"/>
        <v>0</v>
      </c>
    </row>
    <row r="37" spans="1:19" ht="15" x14ac:dyDescent="0.25">
      <c r="A37" s="23">
        <v>47</v>
      </c>
      <c r="B37" s="23">
        <v>1875</v>
      </c>
      <c r="C37" s="24" t="s">
        <v>44</v>
      </c>
      <c r="D37" s="802"/>
      <c r="E37" s="25"/>
      <c r="F37" s="25"/>
      <c r="G37" s="25">
        <f t="shared" ref="G37:G64" si="5">SUM(D37:F37)</f>
        <v>0</v>
      </c>
      <c r="H37" s="803"/>
      <c r="I37" s="803"/>
      <c r="J37" s="27">
        <f t="shared" si="4"/>
        <v>0</v>
      </c>
      <c r="K37" s="30"/>
      <c r="L37" s="802"/>
      <c r="M37" s="25"/>
      <c r="N37" s="25"/>
      <c r="O37" s="25">
        <f t="shared" si="1"/>
        <v>0</v>
      </c>
      <c r="P37" s="803"/>
      <c r="Q37" s="803"/>
      <c r="R37" s="27">
        <f t="shared" si="2"/>
        <v>0</v>
      </c>
      <c r="S37" s="28">
        <f t="shared" si="0"/>
        <v>0</v>
      </c>
    </row>
    <row r="38" spans="1:19" ht="15" x14ac:dyDescent="0.25">
      <c r="A38" s="23" t="s">
        <v>29</v>
      </c>
      <c r="B38" s="23">
        <v>1905</v>
      </c>
      <c r="C38" s="24" t="s">
        <v>30</v>
      </c>
      <c r="D38" s="802"/>
      <c r="E38" s="25"/>
      <c r="F38" s="25"/>
      <c r="G38" s="25">
        <f t="shared" si="5"/>
        <v>0</v>
      </c>
      <c r="H38" s="803"/>
      <c r="I38" s="803"/>
      <c r="J38" s="27">
        <f t="shared" si="4"/>
        <v>0</v>
      </c>
      <c r="K38" s="30"/>
      <c r="L38" s="802"/>
      <c r="M38" s="25"/>
      <c r="N38" s="25"/>
      <c r="O38" s="25">
        <f t="shared" si="1"/>
        <v>0</v>
      </c>
      <c r="P38" s="803"/>
      <c r="Q38" s="803"/>
      <c r="R38" s="27">
        <f t="shared" si="2"/>
        <v>0</v>
      </c>
      <c r="S38" s="28">
        <f t="shared" si="0"/>
        <v>0</v>
      </c>
    </row>
    <row r="39" spans="1:19" ht="15" x14ac:dyDescent="0.25">
      <c r="A39" s="23">
        <v>47</v>
      </c>
      <c r="B39" s="23">
        <v>1908</v>
      </c>
      <c r="C39" s="24" t="s">
        <v>45</v>
      </c>
      <c r="D39" s="802"/>
      <c r="E39" s="25"/>
      <c r="F39" s="25"/>
      <c r="G39" s="25">
        <f t="shared" si="5"/>
        <v>0</v>
      </c>
      <c r="H39" s="803"/>
      <c r="I39" s="803"/>
      <c r="J39" s="27">
        <f t="shared" si="4"/>
        <v>0</v>
      </c>
      <c r="K39" s="30"/>
      <c r="L39" s="802"/>
      <c r="M39" s="25"/>
      <c r="N39" s="25"/>
      <c r="O39" s="25">
        <f t="shared" si="1"/>
        <v>0</v>
      </c>
      <c r="P39" s="803"/>
      <c r="Q39" s="803"/>
      <c r="R39" s="27">
        <f t="shared" si="2"/>
        <v>0</v>
      </c>
      <c r="S39" s="28">
        <f t="shared" si="0"/>
        <v>0</v>
      </c>
    </row>
    <row r="40" spans="1:19" ht="15" x14ac:dyDescent="0.25">
      <c r="A40" s="23">
        <v>13</v>
      </c>
      <c r="B40" s="23">
        <v>1910</v>
      </c>
      <c r="C40" s="24" t="s">
        <v>32</v>
      </c>
      <c r="D40" s="802"/>
      <c r="E40" s="25"/>
      <c r="F40" s="25"/>
      <c r="G40" s="25">
        <f t="shared" si="5"/>
        <v>0</v>
      </c>
      <c r="H40" s="803"/>
      <c r="I40" s="803"/>
      <c r="J40" s="27">
        <f t="shared" si="4"/>
        <v>0</v>
      </c>
      <c r="K40" s="30"/>
      <c r="L40" s="802"/>
      <c r="M40" s="25"/>
      <c r="N40" s="25"/>
      <c r="O40" s="25">
        <f t="shared" si="1"/>
        <v>0</v>
      </c>
      <c r="P40" s="803"/>
      <c r="Q40" s="803"/>
      <c r="R40" s="27">
        <f t="shared" si="2"/>
        <v>0</v>
      </c>
      <c r="S40" s="28">
        <f t="shared" si="0"/>
        <v>0</v>
      </c>
    </row>
    <row r="41" spans="1:19" ht="15" x14ac:dyDescent="0.25">
      <c r="A41" s="23">
        <v>8</v>
      </c>
      <c r="B41" s="23">
        <v>1915</v>
      </c>
      <c r="C41" s="24" t="s">
        <v>46</v>
      </c>
      <c r="D41" s="802"/>
      <c r="E41" s="25"/>
      <c r="F41" s="25"/>
      <c r="G41" s="25">
        <f t="shared" si="5"/>
        <v>0</v>
      </c>
      <c r="H41" s="803"/>
      <c r="I41" s="803"/>
      <c r="J41" s="27">
        <f t="shared" si="4"/>
        <v>0</v>
      </c>
      <c r="K41" s="30"/>
      <c r="L41" s="802"/>
      <c r="M41" s="25"/>
      <c r="N41" s="25"/>
      <c r="O41" s="25">
        <f t="shared" si="1"/>
        <v>0</v>
      </c>
      <c r="P41" s="803"/>
      <c r="Q41" s="803"/>
      <c r="R41" s="27">
        <f t="shared" si="2"/>
        <v>0</v>
      </c>
      <c r="S41" s="28">
        <f t="shared" si="0"/>
        <v>0</v>
      </c>
    </row>
    <row r="42" spans="1:19" ht="15" x14ac:dyDescent="0.25">
      <c r="A42" s="23">
        <v>10</v>
      </c>
      <c r="B42" s="23">
        <v>1920</v>
      </c>
      <c r="C42" s="24" t="s">
        <v>47</v>
      </c>
      <c r="D42" s="802"/>
      <c r="E42" s="25"/>
      <c r="F42" s="25"/>
      <c r="G42" s="25">
        <f t="shared" si="5"/>
        <v>0</v>
      </c>
      <c r="H42" s="803"/>
      <c r="I42" s="803"/>
      <c r="J42" s="27">
        <f t="shared" si="4"/>
        <v>0</v>
      </c>
      <c r="K42" s="30"/>
      <c r="L42" s="802"/>
      <c r="M42" s="25"/>
      <c r="N42" s="25"/>
      <c r="O42" s="25">
        <f t="shared" si="1"/>
        <v>0</v>
      </c>
      <c r="P42" s="803"/>
      <c r="Q42" s="803"/>
      <c r="R42" s="27">
        <f t="shared" si="2"/>
        <v>0</v>
      </c>
      <c r="S42" s="28">
        <f t="shared" si="0"/>
        <v>0</v>
      </c>
    </row>
    <row r="43" spans="1:19" ht="15" x14ac:dyDescent="0.25">
      <c r="A43" s="23">
        <v>10</v>
      </c>
      <c r="B43" s="23">
        <v>1930</v>
      </c>
      <c r="C43" s="24" t="s">
        <v>48</v>
      </c>
      <c r="D43" s="802"/>
      <c r="E43" s="25"/>
      <c r="F43" s="25"/>
      <c r="G43" s="25">
        <f t="shared" si="5"/>
        <v>0</v>
      </c>
      <c r="H43" s="803"/>
      <c r="I43" s="803"/>
      <c r="J43" s="27">
        <f t="shared" si="4"/>
        <v>0</v>
      </c>
      <c r="K43" s="30"/>
      <c r="L43" s="802"/>
      <c r="M43" s="25"/>
      <c r="N43" s="25"/>
      <c r="O43" s="25">
        <f t="shared" si="1"/>
        <v>0</v>
      </c>
      <c r="P43" s="803"/>
      <c r="Q43" s="803"/>
      <c r="R43" s="27">
        <f t="shared" si="2"/>
        <v>0</v>
      </c>
      <c r="S43" s="28">
        <f t="shared" si="0"/>
        <v>0</v>
      </c>
    </row>
    <row r="44" spans="1:19" ht="15" x14ac:dyDescent="0.25">
      <c r="A44" s="23">
        <v>8</v>
      </c>
      <c r="B44" s="23">
        <v>1935</v>
      </c>
      <c r="C44" s="24" t="s">
        <v>49</v>
      </c>
      <c r="D44" s="802"/>
      <c r="E44" s="25"/>
      <c r="F44" s="25"/>
      <c r="G44" s="25">
        <f t="shared" si="5"/>
        <v>0</v>
      </c>
      <c r="H44" s="803"/>
      <c r="I44" s="803"/>
      <c r="J44" s="27">
        <f t="shared" si="4"/>
        <v>0</v>
      </c>
      <c r="K44" s="30"/>
      <c r="L44" s="802"/>
      <c r="M44" s="25"/>
      <c r="N44" s="25"/>
      <c r="O44" s="25">
        <f t="shared" si="1"/>
        <v>0</v>
      </c>
      <c r="P44" s="803"/>
      <c r="Q44" s="803"/>
      <c r="R44" s="27">
        <f t="shared" si="2"/>
        <v>0</v>
      </c>
      <c r="S44" s="28">
        <f t="shared" si="0"/>
        <v>0</v>
      </c>
    </row>
    <row r="45" spans="1:19" ht="15" x14ac:dyDescent="0.25">
      <c r="A45" s="23">
        <v>8</v>
      </c>
      <c r="B45" s="23">
        <v>1940</v>
      </c>
      <c r="C45" s="24" t="s">
        <v>50</v>
      </c>
      <c r="D45" s="802"/>
      <c r="E45" s="25"/>
      <c r="F45" s="25"/>
      <c r="G45" s="25">
        <f t="shared" si="5"/>
        <v>0</v>
      </c>
      <c r="H45" s="803"/>
      <c r="I45" s="803"/>
      <c r="J45" s="27">
        <f t="shared" si="4"/>
        <v>0</v>
      </c>
      <c r="K45" s="30"/>
      <c r="L45" s="802"/>
      <c r="M45" s="25"/>
      <c r="N45" s="25"/>
      <c r="O45" s="25">
        <f t="shared" si="1"/>
        <v>0</v>
      </c>
      <c r="P45" s="803"/>
      <c r="Q45" s="803"/>
      <c r="R45" s="27">
        <f t="shared" si="2"/>
        <v>0</v>
      </c>
      <c r="S45" s="28">
        <f t="shared" si="0"/>
        <v>0</v>
      </c>
    </row>
    <row r="46" spans="1:19" ht="15" x14ac:dyDescent="0.25">
      <c r="A46" s="23">
        <v>8</v>
      </c>
      <c r="B46" s="23">
        <v>1945</v>
      </c>
      <c r="C46" s="24" t="s">
        <v>51</v>
      </c>
      <c r="D46" s="802"/>
      <c r="E46" s="25"/>
      <c r="F46" s="25"/>
      <c r="G46" s="25">
        <f t="shared" si="5"/>
        <v>0</v>
      </c>
      <c r="H46" s="803"/>
      <c r="I46" s="803"/>
      <c r="J46" s="27">
        <f t="shared" si="4"/>
        <v>0</v>
      </c>
      <c r="K46" s="30"/>
      <c r="L46" s="802"/>
      <c r="M46" s="25"/>
      <c r="N46" s="25"/>
      <c r="O46" s="25">
        <f t="shared" si="1"/>
        <v>0</v>
      </c>
      <c r="P46" s="803"/>
      <c r="Q46" s="803"/>
      <c r="R46" s="27">
        <f t="shared" si="2"/>
        <v>0</v>
      </c>
      <c r="S46" s="28">
        <f t="shared" si="0"/>
        <v>0</v>
      </c>
    </row>
    <row r="47" spans="1:19" ht="15" x14ac:dyDescent="0.25">
      <c r="A47" s="23">
        <v>8</v>
      </c>
      <c r="B47" s="23">
        <v>1950</v>
      </c>
      <c r="C47" s="24" t="s">
        <v>52</v>
      </c>
      <c r="D47" s="802"/>
      <c r="E47" s="25"/>
      <c r="F47" s="25"/>
      <c r="G47" s="25">
        <f t="shared" si="5"/>
        <v>0</v>
      </c>
      <c r="H47" s="803"/>
      <c r="I47" s="803"/>
      <c r="J47" s="27">
        <f t="shared" si="4"/>
        <v>0</v>
      </c>
      <c r="K47" s="30"/>
      <c r="L47" s="802"/>
      <c r="M47" s="25"/>
      <c r="N47" s="25"/>
      <c r="O47" s="25">
        <f t="shared" si="1"/>
        <v>0</v>
      </c>
      <c r="P47" s="803"/>
      <c r="Q47" s="803"/>
      <c r="R47" s="27">
        <f t="shared" si="2"/>
        <v>0</v>
      </c>
      <c r="S47" s="28">
        <f t="shared" si="0"/>
        <v>0</v>
      </c>
    </row>
    <row r="48" spans="1:19" ht="15" x14ac:dyDescent="0.25">
      <c r="A48" s="23">
        <v>8</v>
      </c>
      <c r="B48" s="23">
        <v>1955</v>
      </c>
      <c r="C48" s="24" t="s">
        <v>53</v>
      </c>
      <c r="D48" s="802"/>
      <c r="E48" s="25"/>
      <c r="F48" s="25"/>
      <c r="G48" s="25">
        <f t="shared" si="5"/>
        <v>0</v>
      </c>
      <c r="H48" s="803"/>
      <c r="I48" s="803"/>
      <c r="J48" s="27">
        <f t="shared" si="4"/>
        <v>0</v>
      </c>
      <c r="K48" s="30"/>
      <c r="L48" s="802"/>
      <c r="M48" s="25"/>
      <c r="N48" s="25"/>
      <c r="O48" s="25">
        <f t="shared" si="1"/>
        <v>0</v>
      </c>
      <c r="P48" s="803"/>
      <c r="Q48" s="803"/>
      <c r="R48" s="27">
        <f t="shared" si="2"/>
        <v>0</v>
      </c>
      <c r="S48" s="28">
        <f t="shared" si="0"/>
        <v>0</v>
      </c>
    </row>
    <row r="49" spans="1:19" ht="15" x14ac:dyDescent="0.25">
      <c r="A49" s="23">
        <v>8</v>
      </c>
      <c r="B49" s="23">
        <v>1960</v>
      </c>
      <c r="C49" s="24" t="s">
        <v>54</v>
      </c>
      <c r="D49" s="802"/>
      <c r="E49" s="25"/>
      <c r="F49" s="25"/>
      <c r="G49" s="25">
        <f t="shared" si="5"/>
        <v>0</v>
      </c>
      <c r="H49" s="803"/>
      <c r="I49" s="803"/>
      <c r="J49" s="27">
        <f t="shared" si="4"/>
        <v>0</v>
      </c>
      <c r="K49" s="30"/>
      <c r="L49" s="802"/>
      <c r="M49" s="25"/>
      <c r="N49" s="25"/>
      <c r="O49" s="25">
        <f t="shared" si="1"/>
        <v>0</v>
      </c>
      <c r="P49" s="803"/>
      <c r="Q49" s="803"/>
      <c r="R49" s="27">
        <f t="shared" si="2"/>
        <v>0</v>
      </c>
      <c r="S49" s="28">
        <f t="shared" si="0"/>
        <v>0</v>
      </c>
    </row>
    <row r="50" spans="1:19" ht="25.5" x14ac:dyDescent="0.25">
      <c r="A50" s="1">
        <v>47</v>
      </c>
      <c r="B50" s="23">
        <v>1970</v>
      </c>
      <c r="C50" s="24" t="s">
        <v>55</v>
      </c>
      <c r="D50" s="802"/>
      <c r="E50" s="25"/>
      <c r="F50" s="25"/>
      <c r="G50" s="25">
        <f t="shared" si="5"/>
        <v>0</v>
      </c>
      <c r="H50" s="803"/>
      <c r="I50" s="803"/>
      <c r="J50" s="27">
        <f t="shared" si="4"/>
        <v>0</v>
      </c>
      <c r="K50" s="30"/>
      <c r="L50" s="802"/>
      <c r="M50" s="25"/>
      <c r="N50" s="25"/>
      <c r="O50" s="25">
        <f t="shared" si="1"/>
        <v>0</v>
      </c>
      <c r="P50" s="803"/>
      <c r="Q50" s="803"/>
      <c r="R50" s="27">
        <f t="shared" si="2"/>
        <v>0</v>
      </c>
      <c r="S50" s="28">
        <f t="shared" si="0"/>
        <v>0</v>
      </c>
    </row>
    <row r="51" spans="1:19" ht="25.5" x14ac:dyDescent="0.25">
      <c r="A51" s="23">
        <v>47</v>
      </c>
      <c r="B51" s="23">
        <v>1975</v>
      </c>
      <c r="C51" s="24" t="s">
        <v>56</v>
      </c>
      <c r="D51" s="802"/>
      <c r="E51" s="25"/>
      <c r="F51" s="25"/>
      <c r="G51" s="25">
        <f t="shared" si="5"/>
        <v>0</v>
      </c>
      <c r="H51" s="803"/>
      <c r="I51" s="803"/>
      <c r="J51" s="27">
        <f t="shared" si="4"/>
        <v>0</v>
      </c>
      <c r="K51" s="30"/>
      <c r="L51" s="802"/>
      <c r="M51" s="25"/>
      <c r="N51" s="25"/>
      <c r="O51" s="25">
        <f t="shared" si="1"/>
        <v>0</v>
      </c>
      <c r="P51" s="803"/>
      <c r="Q51" s="803"/>
      <c r="R51" s="27">
        <f t="shared" si="2"/>
        <v>0</v>
      </c>
      <c r="S51" s="28">
        <f t="shared" si="0"/>
        <v>0</v>
      </c>
    </row>
    <row r="52" spans="1:19" ht="15" x14ac:dyDescent="0.25">
      <c r="A52" s="23">
        <v>47</v>
      </c>
      <c r="B52" s="23">
        <v>1980</v>
      </c>
      <c r="C52" s="24" t="s">
        <v>57</v>
      </c>
      <c r="D52" s="802"/>
      <c r="E52" s="25"/>
      <c r="F52" s="25"/>
      <c r="G52" s="25">
        <f t="shared" si="5"/>
        <v>0</v>
      </c>
      <c r="H52" s="803"/>
      <c r="I52" s="803"/>
      <c r="J52" s="27">
        <f t="shared" si="4"/>
        <v>0</v>
      </c>
      <c r="K52" s="30"/>
      <c r="L52" s="802"/>
      <c r="M52" s="25"/>
      <c r="N52" s="25"/>
      <c r="O52" s="25">
        <f t="shared" si="1"/>
        <v>0</v>
      </c>
      <c r="P52" s="803"/>
      <c r="Q52" s="803"/>
      <c r="R52" s="27">
        <f t="shared" si="2"/>
        <v>0</v>
      </c>
      <c r="S52" s="28">
        <f t="shared" si="0"/>
        <v>0</v>
      </c>
    </row>
    <row r="53" spans="1:19" ht="15" x14ac:dyDescent="0.25">
      <c r="A53" s="23">
        <v>47</v>
      </c>
      <c r="B53" s="23">
        <v>1985</v>
      </c>
      <c r="C53" s="24" t="s">
        <v>58</v>
      </c>
      <c r="D53" s="802"/>
      <c r="E53" s="25"/>
      <c r="F53" s="25"/>
      <c r="G53" s="25">
        <f t="shared" si="5"/>
        <v>0</v>
      </c>
      <c r="H53" s="803"/>
      <c r="I53" s="803"/>
      <c r="J53" s="27">
        <f t="shared" si="4"/>
        <v>0</v>
      </c>
      <c r="K53" s="30"/>
      <c r="L53" s="802"/>
      <c r="M53" s="25"/>
      <c r="N53" s="25"/>
      <c r="O53" s="25">
        <f t="shared" si="1"/>
        <v>0</v>
      </c>
      <c r="P53" s="803"/>
      <c r="Q53" s="803"/>
      <c r="R53" s="27">
        <f t="shared" si="2"/>
        <v>0</v>
      </c>
      <c r="S53" s="28">
        <f t="shared" si="0"/>
        <v>0</v>
      </c>
    </row>
    <row r="54" spans="1:19" ht="15" x14ac:dyDescent="0.25">
      <c r="A54" s="1">
        <v>47</v>
      </c>
      <c r="B54" s="23">
        <v>1990</v>
      </c>
      <c r="C54" s="31" t="s">
        <v>59</v>
      </c>
      <c r="D54" s="802"/>
      <c r="E54" s="25"/>
      <c r="F54" s="25"/>
      <c r="G54" s="25">
        <f t="shared" si="5"/>
        <v>0</v>
      </c>
      <c r="H54" s="803"/>
      <c r="I54" s="803"/>
      <c r="J54" s="27">
        <f t="shared" si="4"/>
        <v>0</v>
      </c>
      <c r="K54" s="30"/>
      <c r="L54" s="802"/>
      <c r="M54" s="25"/>
      <c r="N54" s="25"/>
      <c r="O54" s="25">
        <f t="shared" si="1"/>
        <v>0</v>
      </c>
      <c r="P54" s="803"/>
      <c r="Q54" s="803"/>
      <c r="R54" s="27">
        <f t="shared" si="2"/>
        <v>0</v>
      </c>
      <c r="S54" s="28">
        <f t="shared" si="0"/>
        <v>0</v>
      </c>
    </row>
    <row r="55" spans="1:19" ht="15" x14ac:dyDescent="0.25">
      <c r="A55" s="23">
        <v>47</v>
      </c>
      <c r="B55" s="23">
        <v>1995</v>
      </c>
      <c r="C55" s="24" t="s">
        <v>60</v>
      </c>
      <c r="D55" s="802"/>
      <c r="E55" s="25"/>
      <c r="F55" s="25"/>
      <c r="G55" s="25">
        <f t="shared" si="5"/>
        <v>0</v>
      </c>
      <c r="H55" s="803"/>
      <c r="I55" s="803"/>
      <c r="J55" s="27">
        <f t="shared" si="4"/>
        <v>0</v>
      </c>
      <c r="K55" s="30"/>
      <c r="L55" s="802"/>
      <c r="M55" s="25"/>
      <c r="N55" s="25"/>
      <c r="O55" s="25">
        <f t="shared" si="1"/>
        <v>0</v>
      </c>
      <c r="P55" s="803"/>
      <c r="Q55" s="803"/>
      <c r="R55" s="27">
        <f t="shared" si="2"/>
        <v>0</v>
      </c>
      <c r="S55" s="28">
        <f t="shared" si="0"/>
        <v>0</v>
      </c>
    </row>
    <row r="56" spans="1:19" ht="25.5" x14ac:dyDescent="0.25">
      <c r="A56" s="23">
        <v>47</v>
      </c>
      <c r="B56" s="32" t="s">
        <v>61</v>
      </c>
      <c r="C56" s="24" t="s">
        <v>62</v>
      </c>
      <c r="D56" s="802"/>
      <c r="E56" s="25"/>
      <c r="F56" s="25"/>
      <c r="G56" s="25">
        <f t="shared" si="5"/>
        <v>0</v>
      </c>
      <c r="H56" s="803"/>
      <c r="I56" s="803"/>
      <c r="J56" s="27">
        <f t="shared" si="4"/>
        <v>0</v>
      </c>
      <c r="K56" s="30"/>
      <c r="L56" s="802"/>
      <c r="M56" s="25"/>
      <c r="N56" s="25"/>
      <c r="O56" s="25">
        <f t="shared" ref="O56" si="6">SUM(L56:N56)</f>
        <v>0</v>
      </c>
      <c r="P56" s="803"/>
      <c r="Q56" s="803"/>
      <c r="R56" s="27">
        <f t="shared" si="2"/>
        <v>0</v>
      </c>
      <c r="S56" s="28">
        <f t="shared" si="0"/>
        <v>0</v>
      </c>
    </row>
    <row r="57" spans="1:19" ht="15" x14ac:dyDescent="0.25">
      <c r="A57" s="23">
        <v>47</v>
      </c>
      <c r="B57" s="23">
        <v>2440</v>
      </c>
      <c r="C57" s="24" t="s">
        <v>63</v>
      </c>
      <c r="D57" s="802"/>
      <c r="E57" s="25"/>
      <c r="F57" s="25"/>
      <c r="G57" s="25">
        <f t="shared" si="5"/>
        <v>0</v>
      </c>
      <c r="H57" s="803"/>
      <c r="I57" s="803"/>
      <c r="J57" s="27">
        <f t="shared" si="4"/>
        <v>0</v>
      </c>
      <c r="L57" s="802"/>
      <c r="M57" s="25"/>
      <c r="N57" s="25"/>
      <c r="O57" s="25">
        <f t="shared" ref="O57" si="7">SUM(L57:N57)</f>
        <v>0</v>
      </c>
      <c r="P57" s="803"/>
      <c r="Q57" s="803"/>
      <c r="R57" s="27">
        <f t="shared" si="2"/>
        <v>0</v>
      </c>
      <c r="S57" s="28">
        <f t="shared" si="0"/>
        <v>0</v>
      </c>
    </row>
    <row r="58" spans="1:19" ht="15" x14ac:dyDescent="0.25">
      <c r="A58" s="23">
        <v>47</v>
      </c>
      <c r="B58" s="32" t="s">
        <v>64</v>
      </c>
      <c r="C58" s="24" t="s">
        <v>65</v>
      </c>
      <c r="D58" s="802"/>
      <c r="E58" s="33"/>
      <c r="F58" s="33"/>
      <c r="G58" s="25">
        <f t="shared" si="5"/>
        <v>0</v>
      </c>
      <c r="H58" s="803"/>
      <c r="I58" s="803"/>
      <c r="J58" s="27">
        <f t="shared" ref="J58" si="8">G58+H58+I58</f>
        <v>0</v>
      </c>
      <c r="L58" s="802"/>
      <c r="M58" s="25"/>
      <c r="N58" s="25"/>
      <c r="O58" s="25">
        <f t="shared" ref="O58" si="9">SUM(L58:N58)</f>
        <v>0</v>
      </c>
      <c r="P58" s="803"/>
      <c r="Q58" s="803"/>
      <c r="R58" s="27">
        <f t="shared" ref="R58" si="10">O58+P58+Q58</f>
        <v>0</v>
      </c>
      <c r="S58" s="28">
        <f t="shared" si="0"/>
        <v>0</v>
      </c>
    </row>
    <row r="59" spans="1:19" ht="15" x14ac:dyDescent="0.25">
      <c r="A59" s="32"/>
      <c r="B59" s="32">
        <v>2005</v>
      </c>
      <c r="C59" s="33" t="s">
        <v>66</v>
      </c>
      <c r="D59" s="802"/>
      <c r="E59" s="25"/>
      <c r="F59" s="25"/>
      <c r="G59" s="25">
        <f t="shared" si="5"/>
        <v>0</v>
      </c>
      <c r="H59" s="803"/>
      <c r="I59" s="803"/>
      <c r="J59" s="27">
        <f t="shared" ref="J59:J64" si="11">D59+H59+I59</f>
        <v>0</v>
      </c>
      <c r="L59" s="802"/>
      <c r="M59" s="25"/>
      <c r="N59" s="25"/>
      <c r="O59" s="25">
        <f t="shared" ref="O59:O64" si="12">SUM(L59:N59)</f>
        <v>0</v>
      </c>
      <c r="P59" s="803"/>
      <c r="Q59" s="803"/>
      <c r="R59" s="27">
        <f t="shared" ref="R59:R64" si="13">L59+P59+Q59</f>
        <v>0</v>
      </c>
      <c r="S59" s="28">
        <f t="shared" si="0"/>
        <v>0</v>
      </c>
    </row>
    <row r="60" spans="1:19" ht="15" x14ac:dyDescent="0.25">
      <c r="A60" s="32"/>
      <c r="B60" s="32">
        <v>2040</v>
      </c>
      <c r="C60" s="33" t="s">
        <v>67</v>
      </c>
      <c r="D60" s="802"/>
      <c r="E60" s="25"/>
      <c r="F60" s="25"/>
      <c r="G60" s="25">
        <f t="shared" si="5"/>
        <v>0</v>
      </c>
      <c r="H60" s="803"/>
      <c r="I60" s="803"/>
      <c r="J60" s="27">
        <f t="shared" si="11"/>
        <v>0</v>
      </c>
      <c r="L60" s="802"/>
      <c r="M60" s="25"/>
      <c r="N60" s="25"/>
      <c r="O60" s="25">
        <f t="shared" si="12"/>
        <v>0</v>
      </c>
      <c r="P60" s="803"/>
      <c r="Q60" s="803"/>
      <c r="R60" s="27">
        <f t="shared" si="13"/>
        <v>0</v>
      </c>
      <c r="S60" s="28">
        <f t="shared" si="0"/>
        <v>0</v>
      </c>
    </row>
    <row r="61" spans="1:19" ht="15" x14ac:dyDescent="0.25">
      <c r="A61" s="32"/>
      <c r="B61" s="32">
        <v>2050</v>
      </c>
      <c r="C61" s="33" t="s">
        <v>68</v>
      </c>
      <c r="D61" s="802"/>
      <c r="E61" s="25"/>
      <c r="F61" s="25"/>
      <c r="G61" s="25">
        <f t="shared" si="5"/>
        <v>0</v>
      </c>
      <c r="H61" s="803"/>
      <c r="I61" s="803"/>
      <c r="J61" s="27">
        <f t="shared" si="11"/>
        <v>0</v>
      </c>
      <c r="L61" s="802"/>
      <c r="M61" s="25"/>
      <c r="N61" s="25"/>
      <c r="O61" s="25">
        <f t="shared" si="12"/>
        <v>0</v>
      </c>
      <c r="P61" s="803"/>
      <c r="Q61" s="803"/>
      <c r="R61" s="27">
        <f t="shared" si="13"/>
        <v>0</v>
      </c>
      <c r="S61" s="28">
        <f t="shared" si="0"/>
        <v>0</v>
      </c>
    </row>
    <row r="62" spans="1:19" ht="15" x14ac:dyDescent="0.25">
      <c r="A62" s="32"/>
      <c r="B62" s="32">
        <v>2075</v>
      </c>
      <c r="C62" s="33" t="s">
        <v>69</v>
      </c>
      <c r="D62" s="802"/>
      <c r="E62" s="25"/>
      <c r="F62" s="25"/>
      <c r="G62" s="25">
        <f t="shared" si="5"/>
        <v>0</v>
      </c>
      <c r="H62" s="803"/>
      <c r="I62" s="803"/>
      <c r="J62" s="27">
        <f t="shared" si="11"/>
        <v>0</v>
      </c>
      <c r="L62" s="802"/>
      <c r="M62" s="25"/>
      <c r="N62" s="25"/>
      <c r="O62" s="25">
        <f t="shared" si="12"/>
        <v>0</v>
      </c>
      <c r="P62" s="803"/>
      <c r="Q62" s="803"/>
      <c r="R62" s="27">
        <f t="shared" si="13"/>
        <v>0</v>
      </c>
      <c r="S62" s="28">
        <f t="shared" si="0"/>
        <v>0</v>
      </c>
    </row>
    <row r="63" spans="1:19" ht="15" x14ac:dyDescent="0.25">
      <c r="A63" s="32"/>
      <c r="B63" s="32">
        <v>2055</v>
      </c>
      <c r="C63" s="33" t="s">
        <v>70</v>
      </c>
      <c r="D63" s="802"/>
      <c r="E63" s="25"/>
      <c r="F63" s="25"/>
      <c r="G63" s="25">
        <f t="shared" si="5"/>
        <v>0</v>
      </c>
      <c r="H63" s="803"/>
      <c r="I63" s="803"/>
      <c r="J63" s="27">
        <f t="shared" si="11"/>
        <v>0</v>
      </c>
      <c r="L63" s="802"/>
      <c r="M63" s="25"/>
      <c r="N63" s="25"/>
      <c r="O63" s="25">
        <f t="shared" si="12"/>
        <v>0</v>
      </c>
      <c r="P63" s="803"/>
      <c r="Q63" s="803"/>
      <c r="R63" s="27">
        <f t="shared" si="13"/>
        <v>0</v>
      </c>
      <c r="S63" s="28">
        <f t="shared" si="0"/>
        <v>0</v>
      </c>
    </row>
    <row r="64" spans="1:19" ht="15" x14ac:dyDescent="0.25">
      <c r="A64" s="32"/>
      <c r="B64" s="32" t="s">
        <v>71</v>
      </c>
      <c r="C64" s="33" t="s">
        <v>72</v>
      </c>
      <c r="D64" s="802"/>
      <c r="E64" s="25"/>
      <c r="F64" s="25"/>
      <c r="G64" s="25">
        <f t="shared" si="5"/>
        <v>0</v>
      </c>
      <c r="H64" s="803"/>
      <c r="I64" s="803"/>
      <c r="J64" s="27">
        <f t="shared" si="11"/>
        <v>0</v>
      </c>
      <c r="L64" s="802"/>
      <c r="M64" s="25"/>
      <c r="N64" s="25"/>
      <c r="O64" s="25">
        <f t="shared" si="12"/>
        <v>0</v>
      </c>
      <c r="P64" s="803"/>
      <c r="Q64" s="803"/>
      <c r="R64" s="27">
        <f t="shared" si="13"/>
        <v>0</v>
      </c>
      <c r="S64" s="28">
        <f t="shared" si="0"/>
        <v>0</v>
      </c>
    </row>
    <row r="65" spans="1:19" x14ac:dyDescent="0.2">
      <c r="A65" s="32"/>
      <c r="B65" s="32"/>
      <c r="C65" s="34" t="s">
        <v>73</v>
      </c>
      <c r="D65" s="35"/>
      <c r="E65" s="35">
        <f t="shared" ref="E65:J65" si="14">SUM(E19:E64)</f>
        <v>0</v>
      </c>
      <c r="F65" s="35">
        <f t="shared" si="14"/>
        <v>0</v>
      </c>
      <c r="G65" s="35">
        <f t="shared" si="14"/>
        <v>0</v>
      </c>
      <c r="H65" s="35">
        <f t="shared" si="14"/>
        <v>0</v>
      </c>
      <c r="I65" s="35">
        <f t="shared" si="14"/>
        <v>0</v>
      </c>
      <c r="J65" s="35">
        <f t="shared" si="14"/>
        <v>0</v>
      </c>
      <c r="K65" s="36"/>
      <c r="L65" s="35">
        <f t="shared" ref="L65:S65" si="15">SUM(L19:L64)</f>
        <v>0</v>
      </c>
      <c r="M65" s="35">
        <f t="shared" si="15"/>
        <v>0</v>
      </c>
      <c r="N65" s="35">
        <f t="shared" si="15"/>
        <v>0</v>
      </c>
      <c r="O65" s="35">
        <f t="shared" si="15"/>
        <v>0</v>
      </c>
      <c r="P65" s="35">
        <f t="shared" si="15"/>
        <v>0</v>
      </c>
      <c r="Q65" s="35">
        <f t="shared" si="15"/>
        <v>0</v>
      </c>
      <c r="R65" s="35">
        <f t="shared" si="15"/>
        <v>0</v>
      </c>
      <c r="S65" s="35">
        <f t="shared" si="15"/>
        <v>0</v>
      </c>
    </row>
    <row r="66" spans="1:19" ht="25.5" x14ac:dyDescent="0.25">
      <c r="A66" s="32"/>
      <c r="B66" s="32">
        <v>1531</v>
      </c>
      <c r="C66" s="24" t="s">
        <v>74</v>
      </c>
      <c r="D66" s="25"/>
      <c r="E66" s="25"/>
      <c r="F66" s="25"/>
      <c r="G66" s="25">
        <f t="shared" ref="G66:G73" si="16">SUM(D66:F66)</f>
        <v>0</v>
      </c>
      <c r="H66" s="26">
        <f t="shared" ref="H66:I66" si="17">-H19</f>
        <v>0</v>
      </c>
      <c r="I66" s="26">
        <f t="shared" si="17"/>
        <v>0</v>
      </c>
      <c r="J66" s="27">
        <f>G66+H66+I66</f>
        <v>0</v>
      </c>
      <c r="L66" s="25">
        <f t="shared" ref="L66" si="18">-L19</f>
        <v>0</v>
      </c>
      <c r="M66" s="25"/>
      <c r="N66" s="25"/>
      <c r="O66" s="25">
        <f t="shared" ref="O66:O73" si="19">SUM(L66:N66)</f>
        <v>0</v>
      </c>
      <c r="P66" s="26">
        <f t="shared" ref="P66:Q66" si="20">-P19</f>
        <v>0</v>
      </c>
      <c r="Q66" s="26">
        <f t="shared" si="20"/>
        <v>0</v>
      </c>
      <c r="R66" s="27">
        <f>O66+P66+Q66</f>
        <v>0</v>
      </c>
      <c r="S66" s="28">
        <f t="shared" ref="S66:S73" si="21">J66+R66</f>
        <v>0</v>
      </c>
    </row>
    <row r="67" spans="1:19" ht="25.5" x14ac:dyDescent="0.25">
      <c r="A67" s="32"/>
      <c r="B67" s="32">
        <v>2075</v>
      </c>
      <c r="C67" s="37" t="s">
        <v>75</v>
      </c>
      <c r="D67" s="25"/>
      <c r="E67" s="33"/>
      <c r="F67" s="33"/>
      <c r="G67" s="25">
        <f t="shared" si="16"/>
        <v>0</v>
      </c>
      <c r="H67" s="26">
        <f t="shared" ref="H67:I67" si="22">-H62</f>
        <v>0</v>
      </c>
      <c r="I67" s="26">
        <f t="shared" si="22"/>
        <v>0</v>
      </c>
      <c r="J67" s="27">
        <f t="shared" ref="J67:J73" si="23">G67+H67+I67</f>
        <v>0</v>
      </c>
      <c r="L67" s="25">
        <f t="shared" ref="L67" si="24">-L62</f>
        <v>0</v>
      </c>
      <c r="M67" s="25"/>
      <c r="N67" s="25"/>
      <c r="O67" s="25">
        <f t="shared" si="19"/>
        <v>0</v>
      </c>
      <c r="P67" s="26">
        <f t="shared" ref="P67:Q67" si="25">-P62</f>
        <v>0</v>
      </c>
      <c r="Q67" s="26">
        <f t="shared" si="25"/>
        <v>0</v>
      </c>
      <c r="R67" s="27">
        <f t="shared" ref="R67:R73" si="26">O67+P67+Q67</f>
        <v>0</v>
      </c>
      <c r="S67" s="28">
        <f t="shared" si="21"/>
        <v>0</v>
      </c>
    </row>
    <row r="68" spans="1:19" ht="25.5" x14ac:dyDescent="0.25">
      <c r="A68" s="32"/>
      <c r="B68" s="32">
        <v>1865</v>
      </c>
      <c r="C68" s="37" t="s">
        <v>76</v>
      </c>
      <c r="D68" s="25"/>
      <c r="E68" s="33"/>
      <c r="F68" s="33"/>
      <c r="G68" s="25">
        <f t="shared" si="16"/>
        <v>0</v>
      </c>
      <c r="H68" s="26">
        <f t="shared" ref="H68:I69" si="27">-H36</f>
        <v>0</v>
      </c>
      <c r="I68" s="26">
        <f t="shared" si="27"/>
        <v>0</v>
      </c>
      <c r="J68" s="27">
        <f t="shared" si="23"/>
        <v>0</v>
      </c>
      <c r="L68" s="25">
        <f t="shared" ref="L68:L69" si="28">-L36</f>
        <v>0</v>
      </c>
      <c r="M68" s="25"/>
      <c r="N68" s="25"/>
      <c r="O68" s="25">
        <f t="shared" si="19"/>
        <v>0</v>
      </c>
      <c r="P68" s="26">
        <f t="shared" ref="P68:Q69" si="29">-P36</f>
        <v>0</v>
      </c>
      <c r="Q68" s="26">
        <f t="shared" si="29"/>
        <v>0</v>
      </c>
      <c r="R68" s="27">
        <f t="shared" si="26"/>
        <v>0</v>
      </c>
      <c r="S68" s="28">
        <f t="shared" si="21"/>
        <v>0</v>
      </c>
    </row>
    <row r="69" spans="1:19" ht="15" x14ac:dyDescent="0.25">
      <c r="A69" s="32"/>
      <c r="B69" s="32">
        <v>1875</v>
      </c>
      <c r="C69" s="37" t="s">
        <v>77</v>
      </c>
      <c r="D69" s="25"/>
      <c r="E69" s="33"/>
      <c r="F69" s="33"/>
      <c r="G69" s="25">
        <f t="shared" si="16"/>
        <v>0</v>
      </c>
      <c r="H69" s="26">
        <f t="shared" si="27"/>
        <v>0</v>
      </c>
      <c r="I69" s="26">
        <f t="shared" si="27"/>
        <v>0</v>
      </c>
      <c r="J69" s="27">
        <f t="shared" si="23"/>
        <v>0</v>
      </c>
      <c r="L69" s="25">
        <f t="shared" si="28"/>
        <v>0</v>
      </c>
      <c r="M69" s="25"/>
      <c r="N69" s="25"/>
      <c r="O69" s="25">
        <f t="shared" si="19"/>
        <v>0</v>
      </c>
      <c r="P69" s="26">
        <f t="shared" si="29"/>
        <v>0</v>
      </c>
      <c r="Q69" s="26">
        <f t="shared" si="29"/>
        <v>0</v>
      </c>
      <c r="R69" s="27">
        <f t="shared" si="26"/>
        <v>0</v>
      </c>
      <c r="S69" s="28">
        <f t="shared" si="21"/>
        <v>0</v>
      </c>
    </row>
    <row r="70" spans="1:19" ht="25.5" x14ac:dyDescent="0.25">
      <c r="A70" s="32"/>
      <c r="B70" s="32" t="s">
        <v>61</v>
      </c>
      <c r="C70" s="37" t="s">
        <v>62</v>
      </c>
      <c r="D70" s="25"/>
      <c r="E70" s="33"/>
      <c r="F70" s="33"/>
      <c r="G70" s="25">
        <f t="shared" si="16"/>
        <v>0</v>
      </c>
      <c r="H70" s="26">
        <f t="shared" ref="H70:I70" si="30">-H56</f>
        <v>0</v>
      </c>
      <c r="I70" s="26">
        <f t="shared" si="30"/>
        <v>0</v>
      </c>
      <c r="J70" s="27">
        <f t="shared" si="23"/>
        <v>0</v>
      </c>
      <c r="L70" s="25">
        <f t="shared" ref="L70" si="31">-L56</f>
        <v>0</v>
      </c>
      <c r="M70" s="25"/>
      <c r="N70" s="25"/>
      <c r="O70" s="25">
        <f t="shared" si="19"/>
        <v>0</v>
      </c>
      <c r="P70" s="26">
        <f t="shared" ref="P70:Q70" si="32">-P56</f>
        <v>0</v>
      </c>
      <c r="Q70" s="26">
        <f t="shared" si="32"/>
        <v>0</v>
      </c>
      <c r="R70" s="27">
        <f t="shared" si="26"/>
        <v>0</v>
      </c>
      <c r="S70" s="28">
        <f t="shared" si="21"/>
        <v>0</v>
      </c>
    </row>
    <row r="71" spans="1:19" ht="25.5" x14ac:dyDescent="0.25">
      <c r="A71" s="32"/>
      <c r="B71" s="32" t="s">
        <v>64</v>
      </c>
      <c r="C71" s="37" t="s">
        <v>78</v>
      </c>
      <c r="D71" s="25"/>
      <c r="E71" s="33"/>
      <c r="F71" s="33"/>
      <c r="G71" s="25">
        <f t="shared" si="16"/>
        <v>0</v>
      </c>
      <c r="H71" s="26">
        <f t="shared" ref="H71:I71" si="33">-H58</f>
        <v>0</v>
      </c>
      <c r="I71" s="26">
        <f t="shared" si="33"/>
        <v>0</v>
      </c>
      <c r="J71" s="27">
        <f t="shared" si="23"/>
        <v>0</v>
      </c>
      <c r="L71" s="25">
        <f t="shared" ref="L71" si="34">-L58</f>
        <v>0</v>
      </c>
      <c r="M71" s="25"/>
      <c r="N71" s="25"/>
      <c r="O71" s="25">
        <f t="shared" si="19"/>
        <v>0</v>
      </c>
      <c r="P71" s="26">
        <f t="shared" ref="P71:Q71" si="35">-P58</f>
        <v>0</v>
      </c>
      <c r="Q71" s="26">
        <f t="shared" si="35"/>
        <v>0</v>
      </c>
      <c r="R71" s="27">
        <f t="shared" si="26"/>
        <v>0</v>
      </c>
      <c r="S71" s="28">
        <f t="shared" si="21"/>
        <v>0</v>
      </c>
    </row>
    <row r="72" spans="1:19" ht="15" x14ac:dyDescent="0.25">
      <c r="A72" s="32"/>
      <c r="B72" s="32">
        <v>2055</v>
      </c>
      <c r="C72" s="33" t="s">
        <v>70</v>
      </c>
      <c r="D72" s="25"/>
      <c r="E72" s="33"/>
      <c r="F72" s="33"/>
      <c r="G72" s="25">
        <f t="shared" si="16"/>
        <v>0</v>
      </c>
      <c r="H72" s="26">
        <f t="shared" ref="H72:I73" si="36">-H63</f>
        <v>0</v>
      </c>
      <c r="I72" s="26">
        <f t="shared" si="36"/>
        <v>0</v>
      </c>
      <c r="J72" s="27">
        <f t="shared" si="23"/>
        <v>0</v>
      </c>
      <c r="L72" s="25">
        <f t="shared" ref="L72:L73" si="37">-L63</f>
        <v>0</v>
      </c>
      <c r="M72" s="25"/>
      <c r="N72" s="25"/>
      <c r="O72" s="25">
        <f t="shared" si="19"/>
        <v>0</v>
      </c>
      <c r="P72" s="26">
        <f t="shared" ref="P72:Q73" si="38">-P63</f>
        <v>0</v>
      </c>
      <c r="Q72" s="26">
        <f t="shared" si="38"/>
        <v>0</v>
      </c>
      <c r="R72" s="27">
        <f t="shared" si="26"/>
        <v>0</v>
      </c>
      <c r="S72" s="28">
        <f t="shared" si="21"/>
        <v>0</v>
      </c>
    </row>
    <row r="73" spans="1:19" ht="15" x14ac:dyDescent="0.25">
      <c r="A73" s="32"/>
      <c r="B73" s="32" t="s">
        <v>71</v>
      </c>
      <c r="C73" s="33" t="s">
        <v>72</v>
      </c>
      <c r="D73" s="25"/>
      <c r="E73" s="33"/>
      <c r="F73" s="33"/>
      <c r="G73" s="25">
        <f t="shared" si="16"/>
        <v>0</v>
      </c>
      <c r="H73" s="26">
        <f t="shared" si="36"/>
        <v>0</v>
      </c>
      <c r="I73" s="26">
        <f t="shared" si="36"/>
        <v>0</v>
      </c>
      <c r="J73" s="27">
        <f t="shared" si="23"/>
        <v>0</v>
      </c>
      <c r="L73" s="25">
        <f t="shared" si="37"/>
        <v>0</v>
      </c>
      <c r="M73" s="25"/>
      <c r="N73" s="25"/>
      <c r="O73" s="25">
        <f t="shared" si="19"/>
        <v>0</v>
      </c>
      <c r="P73" s="26">
        <f t="shared" si="38"/>
        <v>0</v>
      </c>
      <c r="Q73" s="26">
        <f t="shared" si="38"/>
        <v>0</v>
      </c>
      <c r="R73" s="27">
        <f t="shared" si="26"/>
        <v>0</v>
      </c>
      <c r="S73" s="28">
        <f t="shared" si="21"/>
        <v>0</v>
      </c>
    </row>
    <row r="74" spans="1:19" x14ac:dyDescent="0.2">
      <c r="A74" s="32"/>
      <c r="B74" s="32"/>
      <c r="C74" s="34" t="s">
        <v>79</v>
      </c>
      <c r="D74" s="35">
        <f>SUM(D65:D73)</f>
        <v>0</v>
      </c>
      <c r="E74" s="35">
        <f t="shared" ref="E74:J74" si="39">SUM(E65:E73)</f>
        <v>0</v>
      </c>
      <c r="F74" s="35">
        <f t="shared" si="39"/>
        <v>0</v>
      </c>
      <c r="G74" s="35">
        <f t="shared" si="39"/>
        <v>0</v>
      </c>
      <c r="H74" s="35">
        <f t="shared" si="39"/>
        <v>0</v>
      </c>
      <c r="I74" s="35">
        <f t="shared" si="39"/>
        <v>0</v>
      </c>
      <c r="J74" s="35">
        <f t="shared" si="39"/>
        <v>0</v>
      </c>
      <c r="K74" s="36"/>
      <c r="L74" s="35">
        <f t="shared" ref="L74:S74" si="40">SUM(L65:L73)</f>
        <v>0</v>
      </c>
      <c r="M74" s="35">
        <f t="shared" si="40"/>
        <v>0</v>
      </c>
      <c r="N74" s="35">
        <f t="shared" si="40"/>
        <v>0</v>
      </c>
      <c r="O74" s="35">
        <f t="shared" si="40"/>
        <v>0</v>
      </c>
      <c r="P74" s="35">
        <f t="shared" si="40"/>
        <v>0</v>
      </c>
      <c r="Q74" s="35">
        <f t="shared" si="40"/>
        <v>0</v>
      </c>
      <c r="R74" s="35">
        <f t="shared" si="40"/>
        <v>0</v>
      </c>
      <c r="S74" s="35">
        <f t="shared" si="40"/>
        <v>0</v>
      </c>
    </row>
    <row r="75" spans="1:19" ht="15" x14ac:dyDescent="0.25">
      <c r="A75" s="32"/>
      <c r="B75" s="32"/>
      <c r="C75" s="1220" t="s">
        <v>80</v>
      </c>
      <c r="D75" s="1221"/>
      <c r="E75" s="1221"/>
      <c r="F75" s="1221"/>
      <c r="G75" s="1221"/>
      <c r="H75" s="1221"/>
      <c r="I75" s="1221"/>
      <c r="J75" s="1221"/>
      <c r="K75" s="1221"/>
      <c r="L75" s="1222"/>
      <c r="M75" s="38"/>
      <c r="N75" s="38"/>
      <c r="O75" s="38"/>
      <c r="P75" s="39"/>
      <c r="R75" s="40"/>
      <c r="S75" s="29"/>
    </row>
    <row r="76" spans="1:19" ht="15" x14ac:dyDescent="0.25">
      <c r="A76" s="32"/>
      <c r="B76" s="32"/>
      <c r="C76" s="1220" t="s">
        <v>81</v>
      </c>
      <c r="D76" s="1221"/>
      <c r="E76" s="1221"/>
      <c r="F76" s="1221"/>
      <c r="G76" s="1221"/>
      <c r="H76" s="1221"/>
      <c r="I76" s="1221"/>
      <c r="J76" s="1221"/>
      <c r="K76" s="1221"/>
      <c r="L76" s="1222"/>
      <c r="M76" s="38"/>
      <c r="N76" s="38"/>
      <c r="O76" s="38"/>
      <c r="P76" s="35">
        <f>+P74</f>
        <v>0</v>
      </c>
      <c r="R76" s="40"/>
      <c r="S76" s="29"/>
    </row>
    <row r="77" spans="1:19" x14ac:dyDescent="0.2">
      <c r="D77" s="41">
        <v>0</v>
      </c>
      <c r="E77" s="41"/>
      <c r="F77" s="41"/>
      <c r="G77" s="41"/>
      <c r="H77" s="41">
        <v>0</v>
      </c>
      <c r="I77" s="41">
        <v>0</v>
      </c>
      <c r="J77" s="41">
        <v>0</v>
      </c>
      <c r="K77" s="41"/>
      <c r="L77" s="41">
        <v>0</v>
      </c>
      <c r="M77" s="41"/>
      <c r="N77" s="41"/>
      <c r="O77" s="41">
        <v>0</v>
      </c>
      <c r="P77" s="41">
        <v>0</v>
      </c>
      <c r="Q77" s="41">
        <v>0</v>
      </c>
      <c r="R77" s="41">
        <v>0</v>
      </c>
      <c r="S77" s="41">
        <v>0</v>
      </c>
    </row>
    <row r="78" spans="1:19" x14ac:dyDescent="0.2">
      <c r="L78" s="2" t="s">
        <v>82</v>
      </c>
    </row>
    <row r="79" spans="1:19" ht="15" x14ac:dyDescent="0.25">
      <c r="A79" s="32">
        <v>10</v>
      </c>
      <c r="B79" s="32"/>
      <c r="C79" s="12" t="s">
        <v>83</v>
      </c>
      <c r="D79" s="13"/>
      <c r="E79" s="13"/>
      <c r="F79" s="13"/>
      <c r="G79" s="13"/>
      <c r="H79" s="13"/>
      <c r="I79" s="13"/>
      <c r="J79" s="13"/>
      <c r="K79" s="13"/>
      <c r="L79" s="13" t="s">
        <v>83</v>
      </c>
      <c r="M79" s="13"/>
      <c r="N79" s="13"/>
      <c r="O79" s="13"/>
      <c r="P79" s="13"/>
      <c r="Q79" s="42">
        <f>P43</f>
        <v>0</v>
      </c>
    </row>
    <row r="80" spans="1:19" ht="15" x14ac:dyDescent="0.25">
      <c r="A80" s="32">
        <v>8</v>
      </c>
      <c r="B80" s="32"/>
      <c r="C80" s="12" t="s">
        <v>49</v>
      </c>
      <c r="D80" s="13"/>
      <c r="E80" s="13"/>
      <c r="F80" s="13"/>
      <c r="G80" s="13"/>
      <c r="H80" s="13"/>
      <c r="I80" s="13"/>
      <c r="J80" s="13"/>
      <c r="K80" s="13"/>
      <c r="L80" s="13" t="s">
        <v>49</v>
      </c>
      <c r="M80" s="13"/>
      <c r="N80" s="13"/>
      <c r="O80" s="13"/>
      <c r="P80" s="13"/>
      <c r="Q80" s="42">
        <f>P45+P44</f>
        <v>0</v>
      </c>
    </row>
    <row r="81" spans="1:19" ht="15" x14ac:dyDescent="0.25">
      <c r="A81" s="32">
        <v>47</v>
      </c>
      <c r="B81" s="32"/>
      <c r="C81" s="12" t="s">
        <v>84</v>
      </c>
      <c r="D81" s="13"/>
      <c r="E81" s="13"/>
      <c r="F81" s="13"/>
      <c r="G81" s="13"/>
      <c r="H81" s="13"/>
      <c r="I81" s="13"/>
      <c r="J81" s="13"/>
      <c r="K81" s="13"/>
      <c r="L81" s="13" t="s">
        <v>84</v>
      </c>
      <c r="M81" s="13"/>
      <c r="N81" s="13"/>
      <c r="O81" s="13"/>
      <c r="P81" s="13"/>
      <c r="Q81" s="42"/>
    </row>
    <row r="82" spans="1:19" x14ac:dyDescent="0.2">
      <c r="L82" s="1223" t="s">
        <v>85</v>
      </c>
      <c r="M82" s="1224"/>
      <c r="N82" s="1224"/>
      <c r="O82" s="1224"/>
      <c r="P82" s="1224"/>
      <c r="Q82" s="43">
        <f>P76-Q79-Q80-Q81</f>
        <v>0</v>
      </c>
    </row>
    <row r="84" spans="1:19" ht="14.1" customHeight="1" x14ac:dyDescent="0.4">
      <c r="B84" s="49"/>
    </row>
    <row r="88" spans="1:19" ht="13.5" thickBot="1" x14ac:dyDescent="0.25">
      <c r="H88" s="8" t="s">
        <v>9</v>
      </c>
      <c r="I88" s="9" t="s">
        <v>10</v>
      </c>
    </row>
    <row r="89" spans="1:19" ht="15.75" thickBot="1" x14ac:dyDescent="0.3">
      <c r="H89" s="8" t="s">
        <v>11</v>
      </c>
      <c r="I89" s="10">
        <v>2014</v>
      </c>
      <c r="J89" s="11"/>
    </row>
    <row r="91" spans="1:19" x14ac:dyDescent="0.2">
      <c r="D91" s="1225" t="s">
        <v>12</v>
      </c>
      <c r="E91" s="1226"/>
      <c r="F91" s="1226"/>
      <c r="G91" s="1226"/>
      <c r="H91" s="1226"/>
      <c r="I91" s="1226"/>
      <c r="J91" s="1226"/>
      <c r="L91" s="12"/>
      <c r="M91" s="13"/>
      <c r="N91" s="13"/>
      <c r="O91" s="13"/>
      <c r="P91" s="14" t="s">
        <v>13</v>
      </c>
      <c r="Q91" s="14"/>
      <c r="R91" s="15"/>
    </row>
    <row r="92" spans="1:19" ht="30" customHeight="1" x14ac:dyDescent="0.2">
      <c r="A92" s="16" t="s">
        <v>14</v>
      </c>
      <c r="B92" s="16" t="s">
        <v>15</v>
      </c>
      <c r="C92" s="17" t="s">
        <v>16</v>
      </c>
      <c r="D92" s="18" t="s">
        <v>17</v>
      </c>
      <c r="E92" s="44" t="s">
        <v>90</v>
      </c>
      <c r="F92" s="44" t="s">
        <v>90</v>
      </c>
      <c r="G92" s="18" t="s">
        <v>18</v>
      </c>
      <c r="H92" s="19" t="s">
        <v>19</v>
      </c>
      <c r="I92" s="19" t="s">
        <v>20</v>
      </c>
      <c r="J92" s="16" t="s">
        <v>21</v>
      </c>
      <c r="K92" s="20"/>
      <c r="L92" s="18" t="s">
        <v>17</v>
      </c>
      <c r="M92" s="44" t="s">
        <v>90</v>
      </c>
      <c r="N92" s="44" t="s">
        <v>90</v>
      </c>
      <c r="O92" s="18" t="s">
        <v>18</v>
      </c>
      <c r="P92" s="21" t="s">
        <v>22</v>
      </c>
      <c r="Q92" s="21" t="s">
        <v>20</v>
      </c>
      <c r="R92" s="22" t="s">
        <v>21</v>
      </c>
      <c r="S92" s="16" t="s">
        <v>23</v>
      </c>
    </row>
    <row r="93" spans="1:19" ht="25.5" customHeight="1" x14ac:dyDescent="0.25">
      <c r="A93" s="16"/>
      <c r="B93" s="23">
        <v>1531</v>
      </c>
      <c r="C93" s="24" t="s">
        <v>24</v>
      </c>
      <c r="D93" s="25">
        <f>J19</f>
        <v>0</v>
      </c>
      <c r="E93" s="25"/>
      <c r="F93" s="25"/>
      <c r="G93" s="25">
        <f>SUM(D93:F93)</f>
        <v>0</v>
      </c>
      <c r="H93" s="803"/>
      <c r="I93" s="803"/>
      <c r="J93" s="27">
        <f>SUM(G93:I93)</f>
        <v>0</v>
      </c>
      <c r="K93" s="20"/>
      <c r="L93" s="25">
        <f>R19</f>
        <v>0</v>
      </c>
      <c r="M93" s="25"/>
      <c r="N93" s="25"/>
      <c r="O93" s="25">
        <f>SUM(L93:N93)</f>
        <v>0</v>
      </c>
      <c r="P93" s="803"/>
      <c r="Q93" s="803"/>
      <c r="R93" s="27">
        <f>SUM(O93:Q93)</f>
        <v>0</v>
      </c>
      <c r="S93" s="28">
        <f t="shared" ref="S93:S138" si="41">J93+R93</f>
        <v>0</v>
      </c>
    </row>
    <row r="94" spans="1:19" ht="25.5" customHeight="1" x14ac:dyDescent="0.25">
      <c r="A94" s="16"/>
      <c r="B94" s="23">
        <v>1609</v>
      </c>
      <c r="C94" s="24" t="s">
        <v>25</v>
      </c>
      <c r="D94" s="25">
        <f t="shared" ref="D94:D138" si="42">J20</f>
        <v>0</v>
      </c>
      <c r="E94" s="25"/>
      <c r="F94" s="25"/>
      <c r="G94" s="25">
        <f>SUM(D94:F94)</f>
        <v>0</v>
      </c>
      <c r="H94" s="803"/>
      <c r="I94" s="803"/>
      <c r="J94" s="27">
        <f t="shared" ref="J94:J138" si="43">SUM(G94:I94)</f>
        <v>0</v>
      </c>
      <c r="K94" s="20"/>
      <c r="L94" s="25">
        <f t="shared" ref="L94:L138" si="44">R20</f>
        <v>0</v>
      </c>
      <c r="M94" s="25"/>
      <c r="N94" s="25"/>
      <c r="O94" s="25">
        <f t="shared" ref="O94:O129" si="45">SUM(L94:N94)</f>
        <v>0</v>
      </c>
      <c r="P94" s="803"/>
      <c r="Q94" s="803"/>
      <c r="R94" s="27">
        <f t="shared" ref="R94:R138" si="46">SUM(O94:Q94)</f>
        <v>0</v>
      </c>
      <c r="S94" s="28">
        <f t="shared" si="41"/>
        <v>0</v>
      </c>
    </row>
    <row r="95" spans="1:19" ht="25.5" x14ac:dyDescent="0.25">
      <c r="A95" s="23">
        <v>12</v>
      </c>
      <c r="B95" s="23">
        <v>1611</v>
      </c>
      <c r="C95" s="24" t="s">
        <v>26</v>
      </c>
      <c r="D95" s="25">
        <f t="shared" si="42"/>
        <v>0</v>
      </c>
      <c r="E95" s="25"/>
      <c r="F95" s="25"/>
      <c r="G95" s="25">
        <f t="shared" ref="G95:G109" si="47">SUM(D95:F95)</f>
        <v>0</v>
      </c>
      <c r="H95" s="803"/>
      <c r="I95" s="803"/>
      <c r="J95" s="27">
        <f t="shared" si="43"/>
        <v>0</v>
      </c>
      <c r="K95" s="30"/>
      <c r="L95" s="25">
        <f t="shared" si="44"/>
        <v>0</v>
      </c>
      <c r="M95" s="25"/>
      <c r="N95" s="25"/>
      <c r="O95" s="25">
        <f t="shared" si="45"/>
        <v>0</v>
      </c>
      <c r="P95" s="803"/>
      <c r="Q95" s="803"/>
      <c r="R95" s="27">
        <f t="shared" si="46"/>
        <v>0</v>
      </c>
      <c r="S95" s="28">
        <f t="shared" si="41"/>
        <v>0</v>
      </c>
    </row>
    <row r="96" spans="1:19" ht="25.5" x14ac:dyDescent="0.25">
      <c r="A96" s="23" t="s">
        <v>27</v>
      </c>
      <c r="B96" s="23">
        <v>1612</v>
      </c>
      <c r="C96" s="24" t="s">
        <v>28</v>
      </c>
      <c r="D96" s="25">
        <f t="shared" si="42"/>
        <v>0</v>
      </c>
      <c r="E96" s="25"/>
      <c r="F96" s="25"/>
      <c r="G96" s="25">
        <f t="shared" si="47"/>
        <v>0</v>
      </c>
      <c r="H96" s="803"/>
      <c r="I96" s="803"/>
      <c r="J96" s="27">
        <f t="shared" si="43"/>
        <v>0</v>
      </c>
      <c r="K96" s="30"/>
      <c r="L96" s="25">
        <f t="shared" si="44"/>
        <v>0</v>
      </c>
      <c r="M96" s="25"/>
      <c r="N96" s="25"/>
      <c r="O96" s="25">
        <f t="shared" si="45"/>
        <v>0</v>
      </c>
      <c r="P96" s="803"/>
      <c r="Q96" s="803"/>
      <c r="R96" s="27">
        <f t="shared" si="46"/>
        <v>0</v>
      </c>
      <c r="S96" s="28">
        <f t="shared" si="41"/>
        <v>0</v>
      </c>
    </row>
    <row r="97" spans="1:19" ht="15" x14ac:dyDescent="0.25">
      <c r="A97" s="23" t="s">
        <v>29</v>
      </c>
      <c r="B97" s="23">
        <v>1805</v>
      </c>
      <c r="C97" s="24" t="s">
        <v>30</v>
      </c>
      <c r="D97" s="25">
        <f t="shared" si="42"/>
        <v>0</v>
      </c>
      <c r="E97" s="25"/>
      <c r="F97" s="25"/>
      <c r="G97" s="25">
        <f t="shared" si="47"/>
        <v>0</v>
      </c>
      <c r="H97" s="803"/>
      <c r="I97" s="803"/>
      <c r="J97" s="27">
        <f t="shared" si="43"/>
        <v>0</v>
      </c>
      <c r="K97" s="30"/>
      <c r="L97" s="25">
        <f t="shared" si="44"/>
        <v>0</v>
      </c>
      <c r="M97" s="25"/>
      <c r="N97" s="25"/>
      <c r="O97" s="25">
        <f t="shared" si="45"/>
        <v>0</v>
      </c>
      <c r="P97" s="803"/>
      <c r="Q97" s="803"/>
      <c r="R97" s="27">
        <f t="shared" si="46"/>
        <v>0</v>
      </c>
      <c r="S97" s="28">
        <f t="shared" si="41"/>
        <v>0</v>
      </c>
    </row>
    <row r="98" spans="1:19" ht="15" x14ac:dyDescent="0.25">
      <c r="A98" s="23">
        <v>47</v>
      </c>
      <c r="B98" s="23">
        <v>1808</v>
      </c>
      <c r="C98" s="24" t="s">
        <v>31</v>
      </c>
      <c r="D98" s="25">
        <f t="shared" si="42"/>
        <v>0</v>
      </c>
      <c r="E98" s="25"/>
      <c r="F98" s="25"/>
      <c r="G98" s="25">
        <f t="shared" si="47"/>
        <v>0</v>
      </c>
      <c r="H98" s="803"/>
      <c r="I98" s="803"/>
      <c r="J98" s="27">
        <f t="shared" si="43"/>
        <v>0</v>
      </c>
      <c r="K98" s="30"/>
      <c r="L98" s="25">
        <f t="shared" si="44"/>
        <v>0</v>
      </c>
      <c r="M98" s="25"/>
      <c r="N98" s="25"/>
      <c r="O98" s="25">
        <f t="shared" si="45"/>
        <v>0</v>
      </c>
      <c r="P98" s="803"/>
      <c r="Q98" s="803"/>
      <c r="R98" s="27">
        <f t="shared" si="46"/>
        <v>0</v>
      </c>
      <c r="S98" s="28">
        <f t="shared" si="41"/>
        <v>0</v>
      </c>
    </row>
    <row r="99" spans="1:19" ht="15" x14ac:dyDescent="0.25">
      <c r="A99" s="23">
        <v>13</v>
      </c>
      <c r="B99" s="23">
        <v>1810</v>
      </c>
      <c r="C99" s="24" t="s">
        <v>32</v>
      </c>
      <c r="D99" s="25">
        <f t="shared" si="42"/>
        <v>0</v>
      </c>
      <c r="E99" s="25"/>
      <c r="F99" s="25"/>
      <c r="G99" s="25">
        <f t="shared" si="47"/>
        <v>0</v>
      </c>
      <c r="H99" s="803"/>
      <c r="I99" s="803"/>
      <c r="J99" s="27">
        <f t="shared" si="43"/>
        <v>0</v>
      </c>
      <c r="K99" s="30"/>
      <c r="L99" s="25">
        <f t="shared" si="44"/>
        <v>0</v>
      </c>
      <c r="M99" s="25"/>
      <c r="N99" s="25"/>
      <c r="O99" s="25">
        <f t="shared" si="45"/>
        <v>0</v>
      </c>
      <c r="P99" s="803"/>
      <c r="Q99" s="803"/>
      <c r="R99" s="27">
        <f t="shared" si="46"/>
        <v>0</v>
      </c>
      <c r="S99" s="28">
        <f t="shared" si="41"/>
        <v>0</v>
      </c>
    </row>
    <row r="100" spans="1:19" ht="15" x14ac:dyDescent="0.25">
      <c r="A100" s="23">
        <v>47</v>
      </c>
      <c r="B100" s="23">
        <v>1815</v>
      </c>
      <c r="C100" s="24" t="s">
        <v>33</v>
      </c>
      <c r="D100" s="25">
        <f t="shared" si="42"/>
        <v>0</v>
      </c>
      <c r="E100" s="25"/>
      <c r="F100" s="25"/>
      <c r="G100" s="25">
        <f t="shared" si="47"/>
        <v>0</v>
      </c>
      <c r="H100" s="803"/>
      <c r="I100" s="803"/>
      <c r="J100" s="27">
        <f t="shared" si="43"/>
        <v>0</v>
      </c>
      <c r="K100" s="30"/>
      <c r="L100" s="25">
        <f t="shared" si="44"/>
        <v>0</v>
      </c>
      <c r="M100" s="25"/>
      <c r="N100" s="25"/>
      <c r="O100" s="25">
        <f t="shared" si="45"/>
        <v>0</v>
      </c>
      <c r="P100" s="803"/>
      <c r="Q100" s="803"/>
      <c r="R100" s="27">
        <f t="shared" si="46"/>
        <v>0</v>
      </c>
      <c r="S100" s="28">
        <f t="shared" si="41"/>
        <v>0</v>
      </c>
    </row>
    <row r="101" spans="1:19" ht="15" x14ac:dyDescent="0.25">
      <c r="A101" s="23">
        <v>47</v>
      </c>
      <c r="B101" s="23">
        <v>1820</v>
      </c>
      <c r="C101" s="24" t="s">
        <v>34</v>
      </c>
      <c r="D101" s="25">
        <f t="shared" si="42"/>
        <v>0</v>
      </c>
      <c r="E101" s="25"/>
      <c r="F101" s="25"/>
      <c r="G101" s="25">
        <f t="shared" si="47"/>
        <v>0</v>
      </c>
      <c r="H101" s="803"/>
      <c r="I101" s="803"/>
      <c r="J101" s="27">
        <f t="shared" si="43"/>
        <v>0</v>
      </c>
      <c r="K101" s="30"/>
      <c r="L101" s="25">
        <f t="shared" si="44"/>
        <v>0</v>
      </c>
      <c r="M101" s="25"/>
      <c r="N101" s="25"/>
      <c r="O101" s="25">
        <f t="shared" si="45"/>
        <v>0</v>
      </c>
      <c r="P101" s="803"/>
      <c r="Q101" s="803"/>
      <c r="R101" s="27">
        <f t="shared" si="46"/>
        <v>0</v>
      </c>
      <c r="S101" s="28">
        <f t="shared" si="41"/>
        <v>0</v>
      </c>
    </row>
    <row r="102" spans="1:19" ht="15" x14ac:dyDescent="0.25">
      <c r="A102" s="23">
        <v>47</v>
      </c>
      <c r="B102" s="23">
        <v>1825</v>
      </c>
      <c r="C102" s="24" t="s">
        <v>35</v>
      </c>
      <c r="D102" s="25">
        <f t="shared" si="42"/>
        <v>0</v>
      </c>
      <c r="E102" s="25"/>
      <c r="F102" s="25"/>
      <c r="G102" s="25">
        <f t="shared" si="47"/>
        <v>0</v>
      </c>
      <c r="H102" s="803"/>
      <c r="I102" s="803"/>
      <c r="J102" s="27">
        <f t="shared" si="43"/>
        <v>0</v>
      </c>
      <c r="K102" s="30"/>
      <c r="L102" s="25">
        <f t="shared" si="44"/>
        <v>0</v>
      </c>
      <c r="M102" s="25"/>
      <c r="N102" s="25"/>
      <c r="O102" s="25">
        <f t="shared" si="45"/>
        <v>0</v>
      </c>
      <c r="P102" s="803"/>
      <c r="Q102" s="803"/>
      <c r="R102" s="27">
        <f t="shared" si="46"/>
        <v>0</v>
      </c>
      <c r="S102" s="28">
        <f t="shared" si="41"/>
        <v>0</v>
      </c>
    </row>
    <row r="103" spans="1:19" ht="15" x14ac:dyDescent="0.25">
      <c r="A103" s="23">
        <v>47</v>
      </c>
      <c r="B103" s="23">
        <v>1830</v>
      </c>
      <c r="C103" s="24" t="s">
        <v>36</v>
      </c>
      <c r="D103" s="25">
        <f t="shared" si="42"/>
        <v>0</v>
      </c>
      <c r="E103" s="25"/>
      <c r="F103" s="25"/>
      <c r="G103" s="25">
        <f t="shared" si="47"/>
        <v>0</v>
      </c>
      <c r="H103" s="803"/>
      <c r="I103" s="803"/>
      <c r="J103" s="27">
        <f t="shared" si="43"/>
        <v>0</v>
      </c>
      <c r="K103" s="30"/>
      <c r="L103" s="25">
        <f t="shared" si="44"/>
        <v>0</v>
      </c>
      <c r="M103" s="25"/>
      <c r="N103" s="25"/>
      <c r="O103" s="25">
        <f t="shared" si="45"/>
        <v>0</v>
      </c>
      <c r="P103" s="803"/>
      <c r="Q103" s="803"/>
      <c r="R103" s="27">
        <f t="shared" si="46"/>
        <v>0</v>
      </c>
      <c r="S103" s="28">
        <f t="shared" si="41"/>
        <v>0</v>
      </c>
    </row>
    <row r="104" spans="1:19" ht="15" x14ac:dyDescent="0.25">
      <c r="A104" s="23">
        <v>47</v>
      </c>
      <c r="B104" s="23">
        <v>1835</v>
      </c>
      <c r="C104" s="24" t="s">
        <v>37</v>
      </c>
      <c r="D104" s="25">
        <f t="shared" si="42"/>
        <v>0</v>
      </c>
      <c r="E104" s="25"/>
      <c r="F104" s="25"/>
      <c r="G104" s="25">
        <f t="shared" si="47"/>
        <v>0</v>
      </c>
      <c r="H104" s="803"/>
      <c r="I104" s="803"/>
      <c r="J104" s="27">
        <f t="shared" si="43"/>
        <v>0</v>
      </c>
      <c r="K104" s="30"/>
      <c r="L104" s="25">
        <f t="shared" si="44"/>
        <v>0</v>
      </c>
      <c r="M104" s="25"/>
      <c r="N104" s="25"/>
      <c r="O104" s="25">
        <f t="shared" si="45"/>
        <v>0</v>
      </c>
      <c r="P104" s="803"/>
      <c r="Q104" s="803"/>
      <c r="R104" s="27">
        <f t="shared" si="46"/>
        <v>0</v>
      </c>
      <c r="S104" s="28">
        <f t="shared" si="41"/>
        <v>0</v>
      </c>
    </row>
    <row r="105" spans="1:19" ht="15" x14ac:dyDescent="0.25">
      <c r="A105" s="23">
        <v>47</v>
      </c>
      <c r="B105" s="23">
        <v>1840</v>
      </c>
      <c r="C105" s="24" t="s">
        <v>38</v>
      </c>
      <c r="D105" s="25">
        <f t="shared" si="42"/>
        <v>0</v>
      </c>
      <c r="E105" s="25"/>
      <c r="F105" s="25"/>
      <c r="G105" s="25">
        <f t="shared" si="47"/>
        <v>0</v>
      </c>
      <c r="H105" s="803"/>
      <c r="I105" s="803"/>
      <c r="J105" s="27">
        <f t="shared" si="43"/>
        <v>0</v>
      </c>
      <c r="K105" s="30"/>
      <c r="L105" s="25">
        <f t="shared" si="44"/>
        <v>0</v>
      </c>
      <c r="M105" s="25"/>
      <c r="N105" s="25"/>
      <c r="O105" s="25">
        <f t="shared" si="45"/>
        <v>0</v>
      </c>
      <c r="P105" s="803"/>
      <c r="Q105" s="803"/>
      <c r="R105" s="27">
        <f t="shared" si="46"/>
        <v>0</v>
      </c>
      <c r="S105" s="28">
        <f t="shared" si="41"/>
        <v>0</v>
      </c>
    </row>
    <row r="106" spans="1:19" ht="15" x14ac:dyDescent="0.25">
      <c r="A106" s="23">
        <v>47</v>
      </c>
      <c r="B106" s="23">
        <v>1845</v>
      </c>
      <c r="C106" s="24" t="s">
        <v>39</v>
      </c>
      <c r="D106" s="25">
        <f t="shared" si="42"/>
        <v>0</v>
      </c>
      <c r="E106" s="802"/>
      <c r="F106" s="25"/>
      <c r="G106" s="25">
        <f>SUM(D106:F106)</f>
        <v>0</v>
      </c>
      <c r="H106" s="803"/>
      <c r="I106" s="803"/>
      <c r="J106" s="27">
        <f t="shared" si="43"/>
        <v>0</v>
      </c>
      <c r="K106" s="30"/>
      <c r="L106" s="25">
        <f t="shared" si="44"/>
        <v>0</v>
      </c>
      <c r="M106" s="25"/>
      <c r="N106" s="25"/>
      <c r="O106" s="25">
        <f t="shared" si="45"/>
        <v>0</v>
      </c>
      <c r="P106" s="803"/>
      <c r="Q106" s="803"/>
      <c r="R106" s="27">
        <f t="shared" si="46"/>
        <v>0</v>
      </c>
      <c r="S106" s="28">
        <f t="shared" si="41"/>
        <v>0</v>
      </c>
    </row>
    <row r="107" spans="1:19" ht="15" x14ac:dyDescent="0.25">
      <c r="A107" s="23">
        <v>47</v>
      </c>
      <c r="B107" s="23">
        <v>1850</v>
      </c>
      <c r="C107" s="24" t="s">
        <v>40</v>
      </c>
      <c r="D107" s="25">
        <f t="shared" si="42"/>
        <v>0</v>
      </c>
      <c r="E107" s="802"/>
      <c r="F107" s="25"/>
      <c r="G107" s="25">
        <f t="shared" si="47"/>
        <v>0</v>
      </c>
      <c r="H107" s="803"/>
      <c r="I107" s="803"/>
      <c r="J107" s="27">
        <f t="shared" si="43"/>
        <v>0</v>
      </c>
      <c r="K107" s="30"/>
      <c r="L107" s="25">
        <f t="shared" si="44"/>
        <v>0</v>
      </c>
      <c r="M107" s="25"/>
      <c r="N107" s="25"/>
      <c r="O107" s="25">
        <f t="shared" si="45"/>
        <v>0</v>
      </c>
      <c r="P107" s="803"/>
      <c r="Q107" s="803"/>
      <c r="R107" s="27">
        <f t="shared" si="46"/>
        <v>0</v>
      </c>
      <c r="S107" s="28">
        <f t="shared" si="41"/>
        <v>0</v>
      </c>
    </row>
    <row r="108" spans="1:19" ht="15" x14ac:dyDescent="0.25">
      <c r="A108" s="23">
        <v>47</v>
      </c>
      <c r="B108" s="23">
        <v>1855</v>
      </c>
      <c r="C108" s="24" t="s">
        <v>41</v>
      </c>
      <c r="D108" s="25">
        <f t="shared" si="42"/>
        <v>0</v>
      </c>
      <c r="E108" s="25"/>
      <c r="F108" s="25"/>
      <c r="G108" s="25">
        <f t="shared" si="47"/>
        <v>0</v>
      </c>
      <c r="H108" s="803"/>
      <c r="I108" s="803"/>
      <c r="J108" s="27">
        <f t="shared" si="43"/>
        <v>0</v>
      </c>
      <c r="K108" s="30"/>
      <c r="L108" s="25">
        <f t="shared" si="44"/>
        <v>0</v>
      </c>
      <c r="M108" s="25"/>
      <c r="N108" s="25"/>
      <c r="O108" s="25">
        <f t="shared" si="45"/>
        <v>0</v>
      </c>
      <c r="P108" s="803"/>
      <c r="Q108" s="803"/>
      <c r="R108" s="27">
        <f t="shared" si="46"/>
        <v>0</v>
      </c>
      <c r="S108" s="28">
        <f t="shared" si="41"/>
        <v>0</v>
      </c>
    </row>
    <row r="109" spans="1:19" ht="15" x14ac:dyDescent="0.25">
      <c r="A109" s="23">
        <v>47</v>
      </c>
      <c r="B109" s="23">
        <v>1860</v>
      </c>
      <c r="C109" s="24" t="s">
        <v>42</v>
      </c>
      <c r="D109" s="25">
        <f t="shared" si="42"/>
        <v>0</v>
      </c>
      <c r="E109" s="802"/>
      <c r="F109" s="25"/>
      <c r="G109" s="25">
        <f t="shared" si="47"/>
        <v>0</v>
      </c>
      <c r="H109" s="803"/>
      <c r="I109" s="803"/>
      <c r="J109" s="27">
        <f t="shared" si="43"/>
        <v>0</v>
      </c>
      <c r="K109" s="30"/>
      <c r="L109" s="25">
        <f t="shared" si="44"/>
        <v>0</v>
      </c>
      <c r="M109" s="25"/>
      <c r="N109" s="25"/>
      <c r="O109" s="25">
        <f t="shared" si="45"/>
        <v>0</v>
      </c>
      <c r="P109" s="803"/>
      <c r="Q109" s="803"/>
      <c r="R109" s="27">
        <f t="shared" si="46"/>
        <v>0</v>
      </c>
      <c r="S109" s="28">
        <f t="shared" si="41"/>
        <v>0</v>
      </c>
    </row>
    <row r="110" spans="1:19" ht="15" x14ac:dyDescent="0.25">
      <c r="A110" s="46">
        <v>47</v>
      </c>
      <c r="B110" s="46">
        <v>1865</v>
      </c>
      <c r="C110" s="47" t="s">
        <v>43</v>
      </c>
      <c r="D110" s="25">
        <f t="shared" si="42"/>
        <v>0</v>
      </c>
      <c r="E110" s="25"/>
      <c r="F110" s="25"/>
      <c r="G110" s="25"/>
      <c r="H110" s="803"/>
      <c r="I110" s="803"/>
      <c r="J110" s="27">
        <f t="shared" si="43"/>
        <v>0</v>
      </c>
      <c r="K110" s="30"/>
      <c r="L110" s="25">
        <f t="shared" si="44"/>
        <v>0</v>
      </c>
      <c r="M110" s="45"/>
      <c r="N110" s="45"/>
      <c r="O110" s="45">
        <f t="shared" si="45"/>
        <v>0</v>
      </c>
      <c r="P110" s="803"/>
      <c r="Q110" s="803"/>
      <c r="R110" s="27">
        <f t="shared" si="46"/>
        <v>0</v>
      </c>
      <c r="S110" s="28">
        <f t="shared" si="41"/>
        <v>0</v>
      </c>
    </row>
    <row r="111" spans="1:19" ht="15" x14ac:dyDescent="0.25">
      <c r="A111" s="23">
        <v>47</v>
      </c>
      <c r="B111" s="23">
        <v>1875</v>
      </c>
      <c r="C111" s="24" t="s">
        <v>44</v>
      </c>
      <c r="D111" s="25">
        <f t="shared" si="42"/>
        <v>0</v>
      </c>
      <c r="E111" s="25"/>
      <c r="F111" s="25"/>
      <c r="G111" s="25">
        <f t="shared" ref="G111:G138" si="48">SUM(D111:F111)</f>
        <v>0</v>
      </c>
      <c r="H111" s="803"/>
      <c r="I111" s="803"/>
      <c r="J111" s="27">
        <f t="shared" si="43"/>
        <v>0</v>
      </c>
      <c r="K111" s="30"/>
      <c r="L111" s="25">
        <f t="shared" si="44"/>
        <v>0</v>
      </c>
      <c r="M111" s="25"/>
      <c r="N111" s="25"/>
      <c r="O111" s="25">
        <f t="shared" si="45"/>
        <v>0</v>
      </c>
      <c r="P111" s="803"/>
      <c r="Q111" s="803"/>
      <c r="R111" s="27">
        <f t="shared" si="46"/>
        <v>0</v>
      </c>
      <c r="S111" s="28">
        <f t="shared" si="41"/>
        <v>0</v>
      </c>
    </row>
    <row r="112" spans="1:19" ht="15" x14ac:dyDescent="0.25">
      <c r="A112" s="23" t="s">
        <v>29</v>
      </c>
      <c r="B112" s="23">
        <v>1905</v>
      </c>
      <c r="C112" s="24" t="s">
        <v>30</v>
      </c>
      <c r="D112" s="25">
        <f t="shared" si="42"/>
        <v>0</v>
      </c>
      <c r="E112" s="25"/>
      <c r="F112" s="25"/>
      <c r="G112" s="25">
        <f t="shared" si="48"/>
        <v>0</v>
      </c>
      <c r="H112" s="803"/>
      <c r="I112" s="803"/>
      <c r="J112" s="27">
        <f t="shared" si="43"/>
        <v>0</v>
      </c>
      <c r="K112" s="30"/>
      <c r="L112" s="25">
        <f t="shared" si="44"/>
        <v>0</v>
      </c>
      <c r="M112" s="25"/>
      <c r="N112" s="25"/>
      <c r="O112" s="25">
        <f t="shared" si="45"/>
        <v>0</v>
      </c>
      <c r="P112" s="803"/>
      <c r="Q112" s="803"/>
      <c r="R112" s="27">
        <f t="shared" si="46"/>
        <v>0</v>
      </c>
      <c r="S112" s="28">
        <f t="shared" si="41"/>
        <v>0</v>
      </c>
    </row>
    <row r="113" spans="1:19" ht="15" x14ac:dyDescent="0.25">
      <c r="A113" s="23">
        <v>47</v>
      </c>
      <c r="B113" s="23">
        <v>1908</v>
      </c>
      <c r="C113" s="24" t="s">
        <v>45</v>
      </c>
      <c r="D113" s="25">
        <f t="shared" si="42"/>
        <v>0</v>
      </c>
      <c r="E113" s="25"/>
      <c r="F113" s="25"/>
      <c r="G113" s="25">
        <f t="shared" si="48"/>
        <v>0</v>
      </c>
      <c r="H113" s="803"/>
      <c r="I113" s="803"/>
      <c r="J113" s="27">
        <f t="shared" si="43"/>
        <v>0</v>
      </c>
      <c r="K113" s="30"/>
      <c r="L113" s="25">
        <f t="shared" si="44"/>
        <v>0</v>
      </c>
      <c r="M113" s="25"/>
      <c r="N113" s="25"/>
      <c r="O113" s="25">
        <f t="shared" si="45"/>
        <v>0</v>
      </c>
      <c r="P113" s="803"/>
      <c r="Q113" s="803"/>
      <c r="R113" s="27">
        <f t="shared" si="46"/>
        <v>0</v>
      </c>
      <c r="S113" s="28">
        <f t="shared" si="41"/>
        <v>0</v>
      </c>
    </row>
    <row r="114" spans="1:19" ht="15" x14ac:dyDescent="0.25">
      <c r="A114" s="23">
        <v>13</v>
      </c>
      <c r="B114" s="23">
        <v>1910</v>
      </c>
      <c r="C114" s="24" t="s">
        <v>32</v>
      </c>
      <c r="D114" s="25">
        <f t="shared" si="42"/>
        <v>0</v>
      </c>
      <c r="E114" s="25"/>
      <c r="F114" s="25"/>
      <c r="G114" s="25">
        <f t="shared" si="48"/>
        <v>0</v>
      </c>
      <c r="H114" s="803"/>
      <c r="I114" s="803"/>
      <c r="J114" s="27">
        <f t="shared" si="43"/>
        <v>0</v>
      </c>
      <c r="K114" s="30"/>
      <c r="L114" s="25">
        <f t="shared" si="44"/>
        <v>0</v>
      </c>
      <c r="M114" s="25"/>
      <c r="N114" s="25"/>
      <c r="O114" s="25">
        <f t="shared" si="45"/>
        <v>0</v>
      </c>
      <c r="P114" s="803"/>
      <c r="Q114" s="803"/>
      <c r="R114" s="27">
        <f t="shared" si="46"/>
        <v>0</v>
      </c>
      <c r="S114" s="28">
        <f t="shared" si="41"/>
        <v>0</v>
      </c>
    </row>
    <row r="115" spans="1:19" ht="15" x14ac:dyDescent="0.25">
      <c r="A115" s="23">
        <v>8</v>
      </c>
      <c r="B115" s="23">
        <v>1915</v>
      </c>
      <c r="C115" s="24" t="s">
        <v>46</v>
      </c>
      <c r="D115" s="25">
        <f t="shared" si="42"/>
        <v>0</v>
      </c>
      <c r="E115" s="25"/>
      <c r="F115" s="25"/>
      <c r="G115" s="25">
        <f t="shared" si="48"/>
        <v>0</v>
      </c>
      <c r="H115" s="803"/>
      <c r="I115" s="803"/>
      <c r="J115" s="27">
        <f t="shared" si="43"/>
        <v>0</v>
      </c>
      <c r="K115" s="30"/>
      <c r="L115" s="25">
        <f t="shared" si="44"/>
        <v>0</v>
      </c>
      <c r="M115" s="25"/>
      <c r="N115" s="25"/>
      <c r="O115" s="25">
        <f t="shared" si="45"/>
        <v>0</v>
      </c>
      <c r="P115" s="803"/>
      <c r="Q115" s="803"/>
      <c r="R115" s="27">
        <f t="shared" si="46"/>
        <v>0</v>
      </c>
      <c r="S115" s="28">
        <f t="shared" si="41"/>
        <v>0</v>
      </c>
    </row>
    <row r="116" spans="1:19" ht="15" x14ac:dyDescent="0.25">
      <c r="A116" s="23">
        <v>10</v>
      </c>
      <c r="B116" s="23">
        <v>1920</v>
      </c>
      <c r="C116" s="24" t="s">
        <v>47</v>
      </c>
      <c r="D116" s="25">
        <f t="shared" si="42"/>
        <v>0</v>
      </c>
      <c r="E116" s="25"/>
      <c r="F116" s="25"/>
      <c r="G116" s="25">
        <f t="shared" si="48"/>
        <v>0</v>
      </c>
      <c r="H116" s="803"/>
      <c r="I116" s="803"/>
      <c r="J116" s="27">
        <f t="shared" si="43"/>
        <v>0</v>
      </c>
      <c r="K116" s="30"/>
      <c r="L116" s="25">
        <f t="shared" si="44"/>
        <v>0</v>
      </c>
      <c r="M116" s="25"/>
      <c r="N116" s="25"/>
      <c r="O116" s="25">
        <f t="shared" si="45"/>
        <v>0</v>
      </c>
      <c r="P116" s="803"/>
      <c r="Q116" s="803"/>
      <c r="R116" s="27">
        <f t="shared" si="46"/>
        <v>0</v>
      </c>
      <c r="S116" s="28">
        <f t="shared" si="41"/>
        <v>0</v>
      </c>
    </row>
    <row r="117" spans="1:19" ht="15" x14ac:dyDescent="0.25">
      <c r="A117" s="23">
        <v>10</v>
      </c>
      <c r="B117" s="23">
        <v>1930</v>
      </c>
      <c r="C117" s="24" t="s">
        <v>48</v>
      </c>
      <c r="D117" s="25">
        <f t="shared" si="42"/>
        <v>0</v>
      </c>
      <c r="E117" s="25"/>
      <c r="F117" s="25"/>
      <c r="G117" s="25">
        <f t="shared" si="48"/>
        <v>0</v>
      </c>
      <c r="H117" s="803"/>
      <c r="I117" s="803"/>
      <c r="J117" s="27">
        <f t="shared" si="43"/>
        <v>0</v>
      </c>
      <c r="K117" s="30"/>
      <c r="L117" s="25">
        <f t="shared" si="44"/>
        <v>0</v>
      </c>
      <c r="M117" s="25"/>
      <c r="N117" s="25"/>
      <c r="O117" s="25">
        <f t="shared" si="45"/>
        <v>0</v>
      </c>
      <c r="P117" s="803"/>
      <c r="Q117" s="803"/>
      <c r="R117" s="27">
        <f t="shared" si="46"/>
        <v>0</v>
      </c>
      <c r="S117" s="28">
        <f t="shared" si="41"/>
        <v>0</v>
      </c>
    </row>
    <row r="118" spans="1:19" ht="15" x14ac:dyDescent="0.25">
      <c r="A118" s="23">
        <v>8</v>
      </c>
      <c r="B118" s="23">
        <v>1935</v>
      </c>
      <c r="C118" s="24" t="s">
        <v>49</v>
      </c>
      <c r="D118" s="25">
        <f t="shared" si="42"/>
        <v>0</v>
      </c>
      <c r="E118" s="25"/>
      <c r="F118" s="25"/>
      <c r="G118" s="25">
        <f t="shared" si="48"/>
        <v>0</v>
      </c>
      <c r="H118" s="803"/>
      <c r="I118" s="803"/>
      <c r="J118" s="27">
        <f t="shared" si="43"/>
        <v>0</v>
      </c>
      <c r="K118" s="30"/>
      <c r="L118" s="25">
        <f t="shared" si="44"/>
        <v>0</v>
      </c>
      <c r="M118" s="25"/>
      <c r="N118" s="25"/>
      <c r="O118" s="25">
        <f t="shared" si="45"/>
        <v>0</v>
      </c>
      <c r="P118" s="803"/>
      <c r="Q118" s="803"/>
      <c r="R118" s="27">
        <f t="shared" si="46"/>
        <v>0</v>
      </c>
      <c r="S118" s="28">
        <f t="shared" si="41"/>
        <v>0</v>
      </c>
    </row>
    <row r="119" spans="1:19" ht="15" x14ac:dyDescent="0.25">
      <c r="A119" s="23">
        <v>8</v>
      </c>
      <c r="B119" s="23">
        <v>1940</v>
      </c>
      <c r="C119" s="24" t="s">
        <v>50</v>
      </c>
      <c r="D119" s="25">
        <f t="shared" si="42"/>
        <v>0</v>
      </c>
      <c r="E119" s="25"/>
      <c r="F119" s="25"/>
      <c r="G119" s="25">
        <f t="shared" si="48"/>
        <v>0</v>
      </c>
      <c r="H119" s="803"/>
      <c r="I119" s="803"/>
      <c r="J119" s="27">
        <f t="shared" si="43"/>
        <v>0</v>
      </c>
      <c r="K119" s="30"/>
      <c r="L119" s="25">
        <f t="shared" si="44"/>
        <v>0</v>
      </c>
      <c r="M119" s="25"/>
      <c r="N119" s="25"/>
      <c r="O119" s="25">
        <f t="shared" si="45"/>
        <v>0</v>
      </c>
      <c r="P119" s="803"/>
      <c r="Q119" s="803"/>
      <c r="R119" s="27">
        <f t="shared" si="46"/>
        <v>0</v>
      </c>
      <c r="S119" s="28">
        <f t="shared" si="41"/>
        <v>0</v>
      </c>
    </row>
    <row r="120" spans="1:19" ht="15" x14ac:dyDescent="0.25">
      <c r="A120" s="23">
        <v>8</v>
      </c>
      <c r="B120" s="23">
        <v>1945</v>
      </c>
      <c r="C120" s="24" t="s">
        <v>51</v>
      </c>
      <c r="D120" s="25">
        <f t="shared" si="42"/>
        <v>0</v>
      </c>
      <c r="E120" s="25"/>
      <c r="F120" s="25"/>
      <c r="G120" s="25">
        <f t="shared" si="48"/>
        <v>0</v>
      </c>
      <c r="H120" s="803"/>
      <c r="I120" s="803"/>
      <c r="J120" s="27">
        <f t="shared" si="43"/>
        <v>0</v>
      </c>
      <c r="K120" s="30"/>
      <c r="L120" s="25">
        <f t="shared" si="44"/>
        <v>0</v>
      </c>
      <c r="M120" s="25"/>
      <c r="N120" s="25"/>
      <c r="O120" s="25">
        <f t="shared" si="45"/>
        <v>0</v>
      </c>
      <c r="P120" s="803"/>
      <c r="Q120" s="803"/>
      <c r="R120" s="27">
        <f t="shared" si="46"/>
        <v>0</v>
      </c>
      <c r="S120" s="28">
        <f t="shared" si="41"/>
        <v>0</v>
      </c>
    </row>
    <row r="121" spans="1:19" ht="15" x14ac:dyDescent="0.25">
      <c r="A121" s="23">
        <v>8</v>
      </c>
      <c r="B121" s="23">
        <v>1950</v>
      </c>
      <c r="C121" s="24" t="s">
        <v>52</v>
      </c>
      <c r="D121" s="25">
        <f t="shared" si="42"/>
        <v>0</v>
      </c>
      <c r="E121" s="25"/>
      <c r="F121" s="25"/>
      <c r="G121" s="25">
        <f t="shared" si="48"/>
        <v>0</v>
      </c>
      <c r="H121" s="803"/>
      <c r="I121" s="803"/>
      <c r="J121" s="27">
        <f t="shared" si="43"/>
        <v>0</v>
      </c>
      <c r="K121" s="30"/>
      <c r="L121" s="25">
        <f t="shared" si="44"/>
        <v>0</v>
      </c>
      <c r="M121" s="25"/>
      <c r="N121" s="25"/>
      <c r="O121" s="25">
        <f t="shared" si="45"/>
        <v>0</v>
      </c>
      <c r="P121" s="803"/>
      <c r="Q121" s="803"/>
      <c r="R121" s="27">
        <f t="shared" si="46"/>
        <v>0</v>
      </c>
      <c r="S121" s="28">
        <f t="shared" si="41"/>
        <v>0</v>
      </c>
    </row>
    <row r="122" spans="1:19" ht="15" x14ac:dyDescent="0.25">
      <c r="A122" s="23">
        <v>8</v>
      </c>
      <c r="B122" s="23">
        <v>1955</v>
      </c>
      <c r="C122" s="24" t="s">
        <v>53</v>
      </c>
      <c r="D122" s="25">
        <f t="shared" si="42"/>
        <v>0</v>
      </c>
      <c r="E122" s="25"/>
      <c r="F122" s="25"/>
      <c r="G122" s="25">
        <f t="shared" si="48"/>
        <v>0</v>
      </c>
      <c r="H122" s="803"/>
      <c r="I122" s="803"/>
      <c r="J122" s="27">
        <f t="shared" si="43"/>
        <v>0</v>
      </c>
      <c r="K122" s="30"/>
      <c r="L122" s="25">
        <f t="shared" si="44"/>
        <v>0</v>
      </c>
      <c r="M122" s="25"/>
      <c r="N122" s="25"/>
      <c r="O122" s="25">
        <f t="shared" si="45"/>
        <v>0</v>
      </c>
      <c r="P122" s="803"/>
      <c r="Q122" s="803"/>
      <c r="R122" s="27">
        <f t="shared" si="46"/>
        <v>0</v>
      </c>
      <c r="S122" s="28">
        <f t="shared" si="41"/>
        <v>0</v>
      </c>
    </row>
    <row r="123" spans="1:19" ht="15" x14ac:dyDescent="0.25">
      <c r="A123" s="23">
        <v>8</v>
      </c>
      <c r="B123" s="23">
        <v>1960</v>
      </c>
      <c r="C123" s="24" t="s">
        <v>54</v>
      </c>
      <c r="D123" s="25">
        <f t="shared" si="42"/>
        <v>0</v>
      </c>
      <c r="E123" s="25"/>
      <c r="F123" s="25"/>
      <c r="G123" s="25">
        <f t="shared" si="48"/>
        <v>0</v>
      </c>
      <c r="H123" s="803"/>
      <c r="I123" s="803"/>
      <c r="J123" s="27">
        <f t="shared" si="43"/>
        <v>0</v>
      </c>
      <c r="K123" s="30"/>
      <c r="L123" s="25">
        <f t="shared" si="44"/>
        <v>0</v>
      </c>
      <c r="M123" s="25"/>
      <c r="N123" s="25"/>
      <c r="O123" s="25">
        <f t="shared" si="45"/>
        <v>0</v>
      </c>
      <c r="P123" s="803"/>
      <c r="Q123" s="803"/>
      <c r="R123" s="27">
        <f t="shared" si="46"/>
        <v>0</v>
      </c>
      <c r="S123" s="28">
        <f t="shared" si="41"/>
        <v>0</v>
      </c>
    </row>
    <row r="124" spans="1:19" ht="25.5" x14ac:dyDescent="0.25">
      <c r="A124" s="1">
        <v>47</v>
      </c>
      <c r="B124" s="23">
        <v>1970</v>
      </c>
      <c r="C124" s="24" t="s">
        <v>55</v>
      </c>
      <c r="D124" s="25">
        <f t="shared" si="42"/>
        <v>0</v>
      </c>
      <c r="E124" s="25"/>
      <c r="F124" s="25"/>
      <c r="G124" s="25">
        <f t="shared" si="48"/>
        <v>0</v>
      </c>
      <c r="H124" s="803"/>
      <c r="I124" s="803"/>
      <c r="J124" s="27">
        <f t="shared" si="43"/>
        <v>0</v>
      </c>
      <c r="K124" s="30"/>
      <c r="L124" s="25">
        <f t="shared" si="44"/>
        <v>0</v>
      </c>
      <c r="M124" s="25"/>
      <c r="N124" s="25"/>
      <c r="O124" s="25">
        <f t="shared" si="45"/>
        <v>0</v>
      </c>
      <c r="P124" s="803"/>
      <c r="Q124" s="803"/>
      <c r="R124" s="27">
        <f t="shared" si="46"/>
        <v>0</v>
      </c>
      <c r="S124" s="28">
        <f t="shared" si="41"/>
        <v>0</v>
      </c>
    </row>
    <row r="125" spans="1:19" ht="25.5" x14ac:dyDescent="0.25">
      <c r="A125" s="23">
        <v>47</v>
      </c>
      <c r="B125" s="23">
        <v>1975</v>
      </c>
      <c r="C125" s="24" t="s">
        <v>56</v>
      </c>
      <c r="D125" s="25">
        <f t="shared" si="42"/>
        <v>0</v>
      </c>
      <c r="E125" s="25"/>
      <c r="F125" s="25"/>
      <c r="G125" s="25">
        <f t="shared" si="48"/>
        <v>0</v>
      </c>
      <c r="H125" s="803"/>
      <c r="I125" s="803"/>
      <c r="J125" s="27">
        <f t="shared" si="43"/>
        <v>0</v>
      </c>
      <c r="K125" s="30"/>
      <c r="L125" s="25">
        <f t="shared" si="44"/>
        <v>0</v>
      </c>
      <c r="M125" s="25"/>
      <c r="N125" s="25"/>
      <c r="O125" s="25">
        <f t="shared" si="45"/>
        <v>0</v>
      </c>
      <c r="P125" s="803"/>
      <c r="Q125" s="803"/>
      <c r="R125" s="27">
        <f t="shared" si="46"/>
        <v>0</v>
      </c>
      <c r="S125" s="28">
        <f t="shared" si="41"/>
        <v>0</v>
      </c>
    </row>
    <row r="126" spans="1:19" ht="15" x14ac:dyDescent="0.25">
      <c r="A126" s="23">
        <v>47</v>
      </c>
      <c r="B126" s="23">
        <v>1980</v>
      </c>
      <c r="C126" s="24" t="s">
        <v>57</v>
      </c>
      <c r="D126" s="25">
        <f t="shared" si="42"/>
        <v>0</v>
      </c>
      <c r="E126" s="25"/>
      <c r="F126" s="25"/>
      <c r="G126" s="25">
        <f t="shared" si="48"/>
        <v>0</v>
      </c>
      <c r="H126" s="803"/>
      <c r="I126" s="803"/>
      <c r="J126" s="27">
        <f t="shared" si="43"/>
        <v>0</v>
      </c>
      <c r="K126" s="30"/>
      <c r="L126" s="25">
        <f t="shared" si="44"/>
        <v>0</v>
      </c>
      <c r="M126" s="25"/>
      <c r="N126" s="25"/>
      <c r="O126" s="25">
        <f t="shared" si="45"/>
        <v>0</v>
      </c>
      <c r="P126" s="803"/>
      <c r="Q126" s="803"/>
      <c r="R126" s="27">
        <f t="shared" si="46"/>
        <v>0</v>
      </c>
      <c r="S126" s="28">
        <f t="shared" si="41"/>
        <v>0</v>
      </c>
    </row>
    <row r="127" spans="1:19" ht="15" x14ac:dyDescent="0.25">
      <c r="A127" s="23">
        <v>47</v>
      </c>
      <c r="B127" s="23">
        <v>1985</v>
      </c>
      <c r="C127" s="24" t="s">
        <v>58</v>
      </c>
      <c r="D127" s="25">
        <f t="shared" si="42"/>
        <v>0</v>
      </c>
      <c r="E127" s="25"/>
      <c r="F127" s="25"/>
      <c r="G127" s="25">
        <f t="shared" si="48"/>
        <v>0</v>
      </c>
      <c r="H127" s="803"/>
      <c r="I127" s="803"/>
      <c r="J127" s="27">
        <f t="shared" si="43"/>
        <v>0</v>
      </c>
      <c r="K127" s="30"/>
      <c r="L127" s="25">
        <f t="shared" si="44"/>
        <v>0</v>
      </c>
      <c r="M127" s="25"/>
      <c r="N127" s="25"/>
      <c r="O127" s="25">
        <f t="shared" si="45"/>
        <v>0</v>
      </c>
      <c r="P127" s="803"/>
      <c r="Q127" s="803"/>
      <c r="R127" s="27">
        <f t="shared" si="46"/>
        <v>0</v>
      </c>
      <c r="S127" s="28">
        <f t="shared" si="41"/>
        <v>0</v>
      </c>
    </row>
    <row r="128" spans="1:19" ht="15" x14ac:dyDescent="0.25">
      <c r="A128" s="1">
        <v>47</v>
      </c>
      <c r="B128" s="23">
        <v>1990</v>
      </c>
      <c r="C128" s="31" t="s">
        <v>59</v>
      </c>
      <c r="D128" s="25">
        <f t="shared" si="42"/>
        <v>0</v>
      </c>
      <c r="E128" s="25"/>
      <c r="F128" s="25"/>
      <c r="G128" s="25">
        <f t="shared" si="48"/>
        <v>0</v>
      </c>
      <c r="H128" s="803"/>
      <c r="I128" s="803"/>
      <c r="J128" s="27">
        <f t="shared" si="43"/>
        <v>0</v>
      </c>
      <c r="K128" s="30"/>
      <c r="L128" s="25">
        <f t="shared" si="44"/>
        <v>0</v>
      </c>
      <c r="M128" s="25"/>
      <c r="N128" s="25"/>
      <c r="O128" s="25">
        <f t="shared" si="45"/>
        <v>0</v>
      </c>
      <c r="P128" s="803"/>
      <c r="Q128" s="803"/>
      <c r="R128" s="27">
        <f t="shared" si="46"/>
        <v>0</v>
      </c>
      <c r="S128" s="28">
        <f t="shared" si="41"/>
        <v>0</v>
      </c>
    </row>
    <row r="129" spans="1:19" ht="15" x14ac:dyDescent="0.25">
      <c r="A129" s="23">
        <v>47</v>
      </c>
      <c r="B129" s="23">
        <v>1995</v>
      </c>
      <c r="C129" s="24" t="s">
        <v>60</v>
      </c>
      <c r="D129" s="25">
        <f t="shared" si="42"/>
        <v>0</v>
      </c>
      <c r="E129" s="25"/>
      <c r="F129" s="25"/>
      <c r="G129" s="25">
        <f t="shared" si="48"/>
        <v>0</v>
      </c>
      <c r="H129" s="803"/>
      <c r="I129" s="803"/>
      <c r="J129" s="27">
        <f t="shared" si="43"/>
        <v>0</v>
      </c>
      <c r="K129" s="30"/>
      <c r="L129" s="25">
        <f t="shared" si="44"/>
        <v>0</v>
      </c>
      <c r="M129" s="25"/>
      <c r="N129" s="25"/>
      <c r="O129" s="25">
        <f t="shared" si="45"/>
        <v>0</v>
      </c>
      <c r="P129" s="803"/>
      <c r="Q129" s="803"/>
      <c r="R129" s="27">
        <f t="shared" si="46"/>
        <v>0</v>
      </c>
      <c r="S129" s="28">
        <f t="shared" si="41"/>
        <v>0</v>
      </c>
    </row>
    <row r="130" spans="1:19" ht="25.5" x14ac:dyDescent="0.25">
      <c r="A130" s="23">
        <v>47</v>
      </c>
      <c r="B130" s="32" t="s">
        <v>61</v>
      </c>
      <c r="C130" s="24" t="s">
        <v>62</v>
      </c>
      <c r="D130" s="25">
        <f t="shared" si="42"/>
        <v>0</v>
      </c>
      <c r="E130" s="25"/>
      <c r="F130" s="25"/>
      <c r="G130" s="25">
        <f t="shared" si="48"/>
        <v>0</v>
      </c>
      <c r="H130" s="803"/>
      <c r="I130" s="803"/>
      <c r="J130" s="27">
        <f t="shared" si="43"/>
        <v>0</v>
      </c>
      <c r="K130" s="30"/>
      <c r="L130" s="25">
        <f t="shared" si="44"/>
        <v>0</v>
      </c>
      <c r="M130" s="25"/>
      <c r="N130" s="25"/>
      <c r="O130" s="25">
        <f t="shared" ref="O130" si="49">SUM(L130:N130)</f>
        <v>0</v>
      </c>
      <c r="P130" s="803"/>
      <c r="Q130" s="803"/>
      <c r="R130" s="27">
        <f t="shared" si="46"/>
        <v>0</v>
      </c>
      <c r="S130" s="28">
        <f t="shared" si="41"/>
        <v>0</v>
      </c>
    </row>
    <row r="131" spans="1:19" ht="15" x14ac:dyDescent="0.25">
      <c r="A131" s="23">
        <v>47</v>
      </c>
      <c r="B131" s="23">
        <v>2440</v>
      </c>
      <c r="C131" s="24" t="s">
        <v>63</v>
      </c>
      <c r="D131" s="25">
        <f t="shared" si="42"/>
        <v>0</v>
      </c>
      <c r="E131" s="25"/>
      <c r="F131" s="25"/>
      <c r="G131" s="25">
        <f t="shared" si="48"/>
        <v>0</v>
      </c>
      <c r="H131" s="803"/>
      <c r="I131" s="803"/>
      <c r="J131" s="27">
        <f t="shared" si="43"/>
        <v>0</v>
      </c>
      <c r="L131" s="25">
        <f t="shared" si="44"/>
        <v>0</v>
      </c>
      <c r="M131" s="25"/>
      <c r="N131" s="25"/>
      <c r="O131" s="25">
        <f t="shared" ref="O131" si="50">SUM(L131:N131)</f>
        <v>0</v>
      </c>
      <c r="P131" s="803"/>
      <c r="Q131" s="803"/>
      <c r="R131" s="27">
        <f t="shared" si="46"/>
        <v>0</v>
      </c>
      <c r="S131" s="28">
        <f t="shared" si="41"/>
        <v>0</v>
      </c>
    </row>
    <row r="132" spans="1:19" ht="15" x14ac:dyDescent="0.25">
      <c r="A132" s="23">
        <v>47</v>
      </c>
      <c r="B132" s="32" t="s">
        <v>64</v>
      </c>
      <c r="C132" s="24" t="s">
        <v>65</v>
      </c>
      <c r="D132" s="25">
        <f t="shared" si="42"/>
        <v>0</v>
      </c>
      <c r="E132" s="33"/>
      <c r="F132" s="33"/>
      <c r="G132" s="25">
        <f t="shared" si="48"/>
        <v>0</v>
      </c>
      <c r="H132" s="803"/>
      <c r="I132" s="803"/>
      <c r="J132" s="27">
        <f t="shared" si="43"/>
        <v>0</v>
      </c>
      <c r="L132" s="25">
        <f t="shared" si="44"/>
        <v>0</v>
      </c>
      <c r="M132" s="25"/>
      <c r="N132" s="25"/>
      <c r="O132" s="25">
        <f t="shared" ref="O132" si="51">SUM(L132:N132)</f>
        <v>0</v>
      </c>
      <c r="P132" s="803"/>
      <c r="Q132" s="803"/>
      <c r="R132" s="27">
        <f t="shared" si="46"/>
        <v>0</v>
      </c>
      <c r="S132" s="28">
        <f t="shared" si="41"/>
        <v>0</v>
      </c>
    </row>
    <row r="133" spans="1:19" ht="15" x14ac:dyDescent="0.25">
      <c r="A133" s="32"/>
      <c r="B133" s="32">
        <v>2005</v>
      </c>
      <c r="C133" s="33" t="s">
        <v>66</v>
      </c>
      <c r="D133" s="25">
        <f t="shared" si="42"/>
        <v>0</v>
      </c>
      <c r="E133" s="25"/>
      <c r="F133" s="25"/>
      <c r="G133" s="25">
        <f t="shared" si="48"/>
        <v>0</v>
      </c>
      <c r="H133" s="803"/>
      <c r="I133" s="803"/>
      <c r="J133" s="27">
        <f t="shared" si="43"/>
        <v>0</v>
      </c>
      <c r="L133" s="25">
        <f t="shared" si="44"/>
        <v>0</v>
      </c>
      <c r="M133" s="25"/>
      <c r="N133" s="25"/>
      <c r="O133" s="25">
        <f t="shared" ref="O133:O138" si="52">SUM(L133:N133)</f>
        <v>0</v>
      </c>
      <c r="P133" s="803"/>
      <c r="Q133" s="803"/>
      <c r="R133" s="27">
        <f t="shared" si="46"/>
        <v>0</v>
      </c>
      <c r="S133" s="28">
        <f t="shared" si="41"/>
        <v>0</v>
      </c>
    </row>
    <row r="134" spans="1:19" ht="15" x14ac:dyDescent="0.25">
      <c r="A134" s="32"/>
      <c r="B134" s="32">
        <v>2040</v>
      </c>
      <c r="C134" s="33" t="s">
        <v>67</v>
      </c>
      <c r="D134" s="25">
        <f t="shared" si="42"/>
        <v>0</v>
      </c>
      <c r="E134" s="25"/>
      <c r="F134" s="25"/>
      <c r="G134" s="25">
        <f t="shared" si="48"/>
        <v>0</v>
      </c>
      <c r="H134" s="803"/>
      <c r="I134" s="803"/>
      <c r="J134" s="27">
        <f t="shared" si="43"/>
        <v>0</v>
      </c>
      <c r="L134" s="25">
        <f t="shared" si="44"/>
        <v>0</v>
      </c>
      <c r="M134" s="25"/>
      <c r="N134" s="25"/>
      <c r="O134" s="25">
        <f t="shared" si="52"/>
        <v>0</v>
      </c>
      <c r="P134" s="803"/>
      <c r="Q134" s="803"/>
      <c r="R134" s="27">
        <f t="shared" si="46"/>
        <v>0</v>
      </c>
      <c r="S134" s="28">
        <f t="shared" si="41"/>
        <v>0</v>
      </c>
    </row>
    <row r="135" spans="1:19" ht="15" x14ac:dyDescent="0.25">
      <c r="A135" s="32"/>
      <c r="B135" s="32">
        <v>2050</v>
      </c>
      <c r="C135" s="33" t="s">
        <v>68</v>
      </c>
      <c r="D135" s="25">
        <f t="shared" si="42"/>
        <v>0</v>
      </c>
      <c r="E135" s="25"/>
      <c r="F135" s="25"/>
      <c r="G135" s="25">
        <f t="shared" si="48"/>
        <v>0</v>
      </c>
      <c r="H135" s="803"/>
      <c r="I135" s="803"/>
      <c r="J135" s="27">
        <f t="shared" si="43"/>
        <v>0</v>
      </c>
      <c r="L135" s="25">
        <f t="shared" si="44"/>
        <v>0</v>
      </c>
      <c r="M135" s="25"/>
      <c r="N135" s="25"/>
      <c r="O135" s="25">
        <f t="shared" si="52"/>
        <v>0</v>
      </c>
      <c r="P135" s="803"/>
      <c r="Q135" s="803"/>
      <c r="R135" s="27">
        <f t="shared" si="46"/>
        <v>0</v>
      </c>
      <c r="S135" s="28">
        <f t="shared" si="41"/>
        <v>0</v>
      </c>
    </row>
    <row r="136" spans="1:19" ht="15" x14ac:dyDescent="0.25">
      <c r="A136" s="32"/>
      <c r="B136" s="32">
        <v>2075</v>
      </c>
      <c r="C136" s="33" t="s">
        <v>69</v>
      </c>
      <c r="D136" s="25">
        <f t="shared" si="42"/>
        <v>0</v>
      </c>
      <c r="E136" s="25"/>
      <c r="F136" s="25"/>
      <c r="G136" s="25">
        <f t="shared" si="48"/>
        <v>0</v>
      </c>
      <c r="H136" s="803"/>
      <c r="I136" s="803"/>
      <c r="J136" s="27">
        <f t="shared" si="43"/>
        <v>0</v>
      </c>
      <c r="L136" s="25">
        <f t="shared" si="44"/>
        <v>0</v>
      </c>
      <c r="M136" s="25"/>
      <c r="N136" s="25"/>
      <c r="O136" s="25">
        <f t="shared" si="52"/>
        <v>0</v>
      </c>
      <c r="P136" s="803"/>
      <c r="Q136" s="803"/>
      <c r="R136" s="27">
        <f t="shared" si="46"/>
        <v>0</v>
      </c>
      <c r="S136" s="28">
        <f t="shared" si="41"/>
        <v>0</v>
      </c>
    </row>
    <row r="137" spans="1:19" ht="15" x14ac:dyDescent="0.25">
      <c r="A137" s="32"/>
      <c r="B137" s="32">
        <v>2055</v>
      </c>
      <c r="C137" s="33" t="s">
        <v>70</v>
      </c>
      <c r="D137" s="25">
        <f t="shared" si="42"/>
        <v>0</v>
      </c>
      <c r="E137" s="25"/>
      <c r="F137" s="25"/>
      <c r="G137" s="25">
        <f t="shared" si="48"/>
        <v>0</v>
      </c>
      <c r="H137" s="803"/>
      <c r="I137" s="803"/>
      <c r="J137" s="27">
        <f t="shared" si="43"/>
        <v>0</v>
      </c>
      <c r="L137" s="25">
        <f t="shared" si="44"/>
        <v>0</v>
      </c>
      <c r="M137" s="25"/>
      <c r="N137" s="25"/>
      <c r="O137" s="25">
        <f t="shared" si="52"/>
        <v>0</v>
      </c>
      <c r="P137" s="803"/>
      <c r="Q137" s="803"/>
      <c r="R137" s="27">
        <f t="shared" si="46"/>
        <v>0</v>
      </c>
      <c r="S137" s="28">
        <f t="shared" si="41"/>
        <v>0</v>
      </c>
    </row>
    <row r="138" spans="1:19" ht="15" x14ac:dyDescent="0.25">
      <c r="A138" s="32"/>
      <c r="B138" s="32" t="s">
        <v>71</v>
      </c>
      <c r="C138" s="33" t="s">
        <v>72</v>
      </c>
      <c r="D138" s="25">
        <f t="shared" si="42"/>
        <v>0</v>
      </c>
      <c r="E138" s="25"/>
      <c r="F138" s="25"/>
      <c r="G138" s="25">
        <f t="shared" si="48"/>
        <v>0</v>
      </c>
      <c r="H138" s="803"/>
      <c r="I138" s="803"/>
      <c r="J138" s="27">
        <f t="shared" si="43"/>
        <v>0</v>
      </c>
      <c r="L138" s="25">
        <f t="shared" si="44"/>
        <v>0</v>
      </c>
      <c r="M138" s="25"/>
      <c r="N138" s="25"/>
      <c r="O138" s="25">
        <f t="shared" si="52"/>
        <v>0</v>
      </c>
      <c r="P138" s="803"/>
      <c r="Q138" s="803"/>
      <c r="R138" s="27">
        <f t="shared" si="46"/>
        <v>0</v>
      </c>
      <c r="S138" s="28">
        <f t="shared" si="41"/>
        <v>0</v>
      </c>
    </row>
    <row r="139" spans="1:19" x14ac:dyDescent="0.2">
      <c r="A139" s="32"/>
      <c r="B139" s="32"/>
      <c r="C139" s="34" t="s">
        <v>73</v>
      </c>
      <c r="D139" s="35">
        <f t="shared" ref="D139:J139" si="53">SUM(D93:D138)</f>
        <v>0</v>
      </c>
      <c r="E139" s="35">
        <f t="shared" si="53"/>
        <v>0</v>
      </c>
      <c r="F139" s="35">
        <f t="shared" si="53"/>
        <v>0</v>
      </c>
      <c r="G139" s="35">
        <f t="shared" si="53"/>
        <v>0</v>
      </c>
      <c r="H139" s="35">
        <f t="shared" si="53"/>
        <v>0</v>
      </c>
      <c r="I139" s="35">
        <f t="shared" si="53"/>
        <v>0</v>
      </c>
      <c r="J139" s="35">
        <f t="shared" si="53"/>
        <v>0</v>
      </c>
      <c r="K139" s="36"/>
      <c r="L139" s="35">
        <f t="shared" ref="L139:S139" si="54">SUM(L93:L138)</f>
        <v>0</v>
      </c>
      <c r="M139" s="35">
        <f t="shared" si="54"/>
        <v>0</v>
      </c>
      <c r="N139" s="35">
        <f t="shared" si="54"/>
        <v>0</v>
      </c>
      <c r="O139" s="35">
        <f t="shared" si="54"/>
        <v>0</v>
      </c>
      <c r="P139" s="35">
        <f t="shared" si="54"/>
        <v>0</v>
      </c>
      <c r="Q139" s="35">
        <f t="shared" si="54"/>
        <v>0</v>
      </c>
      <c r="R139" s="35">
        <f t="shared" si="54"/>
        <v>0</v>
      </c>
      <c r="S139" s="35">
        <f t="shared" si="54"/>
        <v>0</v>
      </c>
    </row>
    <row r="140" spans="1:19" ht="25.5" x14ac:dyDescent="0.25">
      <c r="A140" s="32"/>
      <c r="B140" s="32">
        <v>1531</v>
      </c>
      <c r="C140" s="24" t="s">
        <v>74</v>
      </c>
      <c r="D140" s="25">
        <f>-D93</f>
        <v>0</v>
      </c>
      <c r="E140" s="25"/>
      <c r="F140" s="25"/>
      <c r="G140" s="25">
        <f t="shared" ref="G140:G147" si="55">SUM(D140:F140)</f>
        <v>0</v>
      </c>
      <c r="H140" s="26">
        <f t="shared" ref="H140:I140" si="56">-H93</f>
        <v>0</v>
      </c>
      <c r="I140" s="26">
        <f t="shared" si="56"/>
        <v>0</v>
      </c>
      <c r="J140" s="27">
        <f>G140+H140+I140</f>
        <v>0</v>
      </c>
      <c r="L140" s="25">
        <f t="shared" ref="L140" si="57">-L93</f>
        <v>0</v>
      </c>
      <c r="M140" s="25"/>
      <c r="N140" s="25"/>
      <c r="O140" s="25">
        <f t="shared" ref="O140:O147" si="58">SUM(L140:N140)</f>
        <v>0</v>
      </c>
      <c r="P140" s="26">
        <f t="shared" ref="P140:Q140" si="59">-P93</f>
        <v>0</v>
      </c>
      <c r="Q140" s="26">
        <f t="shared" si="59"/>
        <v>0</v>
      </c>
      <c r="R140" s="27">
        <f>O140+P140+Q140</f>
        <v>0</v>
      </c>
      <c r="S140" s="28">
        <f t="shared" ref="S140:S147" si="60">J140+R140</f>
        <v>0</v>
      </c>
    </row>
    <row r="141" spans="1:19" ht="25.5" x14ac:dyDescent="0.25">
      <c r="A141" s="32"/>
      <c r="B141" s="32">
        <v>2075</v>
      </c>
      <c r="C141" s="37" t="s">
        <v>75</v>
      </c>
      <c r="D141" s="25">
        <f>-D136</f>
        <v>0</v>
      </c>
      <c r="E141" s="33"/>
      <c r="F141" s="33"/>
      <c r="G141" s="25">
        <f t="shared" si="55"/>
        <v>0</v>
      </c>
      <c r="H141" s="26">
        <f t="shared" ref="H141:I141" si="61">-H136</f>
        <v>0</v>
      </c>
      <c r="I141" s="26">
        <f t="shared" si="61"/>
        <v>0</v>
      </c>
      <c r="J141" s="27">
        <f t="shared" ref="J141:J147" si="62">G141+H141+I141</f>
        <v>0</v>
      </c>
      <c r="L141" s="25">
        <f t="shared" ref="L141" si="63">-L136</f>
        <v>0</v>
      </c>
      <c r="M141" s="25"/>
      <c r="N141" s="25"/>
      <c r="O141" s="25">
        <f t="shared" si="58"/>
        <v>0</v>
      </c>
      <c r="P141" s="26">
        <f t="shared" ref="P141:Q141" si="64">-P136</f>
        <v>0</v>
      </c>
      <c r="Q141" s="26">
        <f t="shared" si="64"/>
        <v>0</v>
      </c>
      <c r="R141" s="27">
        <f t="shared" ref="R141:R147" si="65">O141+P141+Q141</f>
        <v>0</v>
      </c>
      <c r="S141" s="28">
        <f t="shared" si="60"/>
        <v>0</v>
      </c>
    </row>
    <row r="142" spans="1:19" ht="25.5" x14ac:dyDescent="0.25">
      <c r="A142" s="32"/>
      <c r="B142" s="32">
        <v>1865</v>
      </c>
      <c r="C142" s="37" t="s">
        <v>76</v>
      </c>
      <c r="D142" s="25">
        <f>-D110</f>
        <v>0</v>
      </c>
      <c r="E142" s="33"/>
      <c r="F142" s="33"/>
      <c r="G142" s="25">
        <f t="shared" si="55"/>
        <v>0</v>
      </c>
      <c r="H142" s="26">
        <f t="shared" ref="H142:I142" si="66">-H110</f>
        <v>0</v>
      </c>
      <c r="I142" s="26">
        <f t="shared" si="66"/>
        <v>0</v>
      </c>
      <c r="J142" s="27">
        <f t="shared" si="62"/>
        <v>0</v>
      </c>
      <c r="L142" s="25">
        <f t="shared" ref="L142:L143" si="67">-L110</f>
        <v>0</v>
      </c>
      <c r="M142" s="25"/>
      <c r="N142" s="25"/>
      <c r="O142" s="25">
        <f t="shared" si="58"/>
        <v>0</v>
      </c>
      <c r="P142" s="26">
        <f t="shared" ref="P142:Q142" si="68">-P110</f>
        <v>0</v>
      </c>
      <c r="Q142" s="26">
        <f t="shared" si="68"/>
        <v>0</v>
      </c>
      <c r="R142" s="27">
        <f t="shared" si="65"/>
        <v>0</v>
      </c>
      <c r="S142" s="28">
        <f t="shared" si="60"/>
        <v>0</v>
      </c>
    </row>
    <row r="143" spans="1:19" ht="15" x14ac:dyDescent="0.25">
      <c r="A143" s="32"/>
      <c r="B143" s="32">
        <v>1875</v>
      </c>
      <c r="C143" s="37" t="s">
        <v>77</v>
      </c>
      <c r="D143" s="25">
        <f>-D125</f>
        <v>0</v>
      </c>
      <c r="E143" s="33"/>
      <c r="F143" s="33"/>
      <c r="G143" s="25">
        <f t="shared" si="55"/>
        <v>0</v>
      </c>
      <c r="H143" s="26">
        <f t="shared" ref="H143:I143" si="69">-H125</f>
        <v>0</v>
      </c>
      <c r="I143" s="26">
        <f t="shared" si="69"/>
        <v>0</v>
      </c>
      <c r="J143" s="27">
        <f t="shared" si="62"/>
        <v>0</v>
      </c>
      <c r="L143" s="25">
        <f t="shared" si="67"/>
        <v>0</v>
      </c>
      <c r="M143" s="25"/>
      <c r="N143" s="25"/>
      <c r="O143" s="25">
        <f t="shared" si="58"/>
        <v>0</v>
      </c>
      <c r="P143" s="26">
        <f t="shared" ref="P143:Q143" si="70">-P125</f>
        <v>0</v>
      </c>
      <c r="Q143" s="26">
        <f t="shared" si="70"/>
        <v>0</v>
      </c>
      <c r="R143" s="27">
        <f t="shared" si="65"/>
        <v>0</v>
      </c>
      <c r="S143" s="28">
        <f t="shared" si="60"/>
        <v>0</v>
      </c>
    </row>
    <row r="144" spans="1:19" ht="25.5" x14ac:dyDescent="0.25">
      <c r="A144" s="32"/>
      <c r="B144" s="32" t="s">
        <v>61</v>
      </c>
      <c r="C144" s="37" t="s">
        <v>62</v>
      </c>
      <c r="D144" s="25">
        <f>-D130</f>
        <v>0</v>
      </c>
      <c r="E144" s="33"/>
      <c r="F144" s="33"/>
      <c r="G144" s="25">
        <f t="shared" si="55"/>
        <v>0</v>
      </c>
      <c r="H144" s="26">
        <f t="shared" ref="H144:I144" si="71">-H130</f>
        <v>0</v>
      </c>
      <c r="I144" s="26">
        <f t="shared" si="71"/>
        <v>0</v>
      </c>
      <c r="J144" s="27">
        <f t="shared" si="62"/>
        <v>0</v>
      </c>
      <c r="L144" s="25">
        <f t="shared" ref="L144" si="72">-L130</f>
        <v>0</v>
      </c>
      <c r="M144" s="25"/>
      <c r="N144" s="25"/>
      <c r="O144" s="25">
        <f t="shared" si="58"/>
        <v>0</v>
      </c>
      <c r="P144" s="26">
        <f t="shared" ref="P144:Q144" si="73">-P130</f>
        <v>0</v>
      </c>
      <c r="Q144" s="26">
        <f t="shared" si="73"/>
        <v>0</v>
      </c>
      <c r="R144" s="27">
        <f t="shared" si="65"/>
        <v>0</v>
      </c>
      <c r="S144" s="28">
        <f t="shared" si="60"/>
        <v>0</v>
      </c>
    </row>
    <row r="145" spans="1:19" ht="25.5" x14ac:dyDescent="0.25">
      <c r="A145" s="32"/>
      <c r="B145" s="32" t="s">
        <v>64</v>
      </c>
      <c r="C145" s="37" t="s">
        <v>78</v>
      </c>
      <c r="D145" s="25">
        <f>-D132</f>
        <v>0</v>
      </c>
      <c r="E145" s="33"/>
      <c r="F145" s="33"/>
      <c r="G145" s="25">
        <f t="shared" si="55"/>
        <v>0</v>
      </c>
      <c r="H145" s="26">
        <f t="shared" ref="H145:I145" si="74">-H132</f>
        <v>0</v>
      </c>
      <c r="I145" s="26">
        <f t="shared" si="74"/>
        <v>0</v>
      </c>
      <c r="J145" s="27">
        <f t="shared" si="62"/>
        <v>0</v>
      </c>
      <c r="L145" s="25">
        <f t="shared" ref="L145" si="75">-L132</f>
        <v>0</v>
      </c>
      <c r="M145" s="25"/>
      <c r="N145" s="25"/>
      <c r="O145" s="25">
        <f t="shared" si="58"/>
        <v>0</v>
      </c>
      <c r="P145" s="26">
        <f t="shared" ref="P145:Q145" si="76">-P132</f>
        <v>0</v>
      </c>
      <c r="Q145" s="26">
        <f t="shared" si="76"/>
        <v>0</v>
      </c>
      <c r="R145" s="27">
        <f t="shared" si="65"/>
        <v>0</v>
      </c>
      <c r="S145" s="28">
        <f t="shared" si="60"/>
        <v>0</v>
      </c>
    </row>
    <row r="146" spans="1:19" ht="15" x14ac:dyDescent="0.25">
      <c r="A146" s="32"/>
      <c r="B146" s="32">
        <v>2055</v>
      </c>
      <c r="C146" s="33" t="s">
        <v>70</v>
      </c>
      <c r="D146" s="25">
        <f>-D137</f>
        <v>0</v>
      </c>
      <c r="E146" s="33"/>
      <c r="F146" s="33"/>
      <c r="G146" s="25">
        <f t="shared" si="55"/>
        <v>0</v>
      </c>
      <c r="H146" s="26">
        <f t="shared" ref="H146:I147" si="77">-H137</f>
        <v>0</v>
      </c>
      <c r="I146" s="26">
        <f t="shared" si="77"/>
        <v>0</v>
      </c>
      <c r="J146" s="27">
        <f t="shared" si="62"/>
        <v>0</v>
      </c>
      <c r="L146" s="25">
        <f t="shared" ref="L146:L147" si="78">-L137</f>
        <v>0</v>
      </c>
      <c r="M146" s="25"/>
      <c r="N146" s="25"/>
      <c r="O146" s="25">
        <f t="shared" si="58"/>
        <v>0</v>
      </c>
      <c r="P146" s="26">
        <f t="shared" ref="P146:Q147" si="79">-P137</f>
        <v>0</v>
      </c>
      <c r="Q146" s="26">
        <f t="shared" si="79"/>
        <v>0</v>
      </c>
      <c r="R146" s="27">
        <f t="shared" si="65"/>
        <v>0</v>
      </c>
      <c r="S146" s="28">
        <f t="shared" si="60"/>
        <v>0</v>
      </c>
    </row>
    <row r="147" spans="1:19" ht="15" x14ac:dyDescent="0.25">
      <c r="A147" s="32"/>
      <c r="B147" s="32" t="s">
        <v>71</v>
      </c>
      <c r="C147" s="33" t="s">
        <v>72</v>
      </c>
      <c r="D147" s="25">
        <f>-D138</f>
        <v>0</v>
      </c>
      <c r="E147" s="33"/>
      <c r="F147" s="33"/>
      <c r="G147" s="25">
        <f t="shared" si="55"/>
        <v>0</v>
      </c>
      <c r="H147" s="26">
        <f t="shared" si="77"/>
        <v>0</v>
      </c>
      <c r="I147" s="26">
        <f t="shared" si="77"/>
        <v>0</v>
      </c>
      <c r="J147" s="27">
        <f t="shared" si="62"/>
        <v>0</v>
      </c>
      <c r="L147" s="25">
        <f t="shared" si="78"/>
        <v>0</v>
      </c>
      <c r="M147" s="25"/>
      <c r="N147" s="25"/>
      <c r="O147" s="25">
        <f t="shared" si="58"/>
        <v>0</v>
      </c>
      <c r="P147" s="26">
        <f t="shared" si="79"/>
        <v>0</v>
      </c>
      <c r="Q147" s="26">
        <f t="shared" si="79"/>
        <v>0</v>
      </c>
      <c r="R147" s="27">
        <f t="shared" si="65"/>
        <v>0</v>
      </c>
      <c r="S147" s="28">
        <f t="shared" si="60"/>
        <v>0</v>
      </c>
    </row>
    <row r="148" spans="1:19" x14ac:dyDescent="0.2">
      <c r="A148" s="32"/>
      <c r="B148" s="32"/>
      <c r="C148" s="34" t="s">
        <v>79</v>
      </c>
      <c r="D148" s="35">
        <f>SUM(D139:D147)</f>
        <v>0</v>
      </c>
      <c r="E148" s="35">
        <f t="shared" ref="E148:J148" si="80">SUM(E139:E147)</f>
        <v>0</v>
      </c>
      <c r="F148" s="35">
        <f t="shared" si="80"/>
        <v>0</v>
      </c>
      <c r="G148" s="35">
        <f t="shared" si="80"/>
        <v>0</v>
      </c>
      <c r="H148" s="35">
        <f t="shared" si="80"/>
        <v>0</v>
      </c>
      <c r="I148" s="35">
        <f t="shared" si="80"/>
        <v>0</v>
      </c>
      <c r="J148" s="35">
        <f t="shared" si="80"/>
        <v>0</v>
      </c>
      <c r="K148" s="36"/>
      <c r="L148" s="35">
        <f t="shared" ref="L148:S148" si="81">SUM(L139:L147)</f>
        <v>0</v>
      </c>
      <c r="M148" s="35">
        <f t="shared" si="81"/>
        <v>0</v>
      </c>
      <c r="N148" s="35">
        <f t="shared" si="81"/>
        <v>0</v>
      </c>
      <c r="O148" s="35">
        <f t="shared" si="81"/>
        <v>0</v>
      </c>
      <c r="P148" s="35">
        <f t="shared" si="81"/>
        <v>0</v>
      </c>
      <c r="Q148" s="35">
        <f t="shared" si="81"/>
        <v>0</v>
      </c>
      <c r="R148" s="35">
        <f t="shared" si="81"/>
        <v>0</v>
      </c>
      <c r="S148" s="35">
        <f t="shared" si="81"/>
        <v>0</v>
      </c>
    </row>
    <row r="149" spans="1:19" ht="15" x14ac:dyDescent="0.25">
      <c r="A149" s="32"/>
      <c r="B149" s="32"/>
      <c r="C149" s="1220" t="s">
        <v>80</v>
      </c>
      <c r="D149" s="1221"/>
      <c r="E149" s="1221"/>
      <c r="F149" s="1221"/>
      <c r="G149" s="1221"/>
      <c r="H149" s="1221"/>
      <c r="I149" s="1221"/>
      <c r="J149" s="1221"/>
      <c r="K149" s="1221"/>
      <c r="L149" s="1222"/>
      <c r="M149" s="38"/>
      <c r="N149" s="38"/>
      <c r="O149" s="38"/>
      <c r="P149" s="39"/>
      <c r="R149" s="40"/>
      <c r="S149" s="29"/>
    </row>
    <row r="150" spans="1:19" ht="15" x14ac:dyDescent="0.25">
      <c r="A150" s="32"/>
      <c r="B150" s="32"/>
      <c r="C150" s="1220" t="s">
        <v>81</v>
      </c>
      <c r="D150" s="1221"/>
      <c r="E150" s="1221"/>
      <c r="F150" s="1221"/>
      <c r="G150" s="1221"/>
      <c r="H150" s="1221"/>
      <c r="I150" s="1221"/>
      <c r="J150" s="1221"/>
      <c r="K150" s="1221"/>
      <c r="L150" s="1222"/>
      <c r="M150" s="38"/>
      <c r="N150" s="38"/>
      <c r="O150" s="38"/>
      <c r="P150" s="35">
        <f>+P148</f>
        <v>0</v>
      </c>
      <c r="R150" s="40"/>
      <c r="S150" s="29"/>
    </row>
    <row r="151" spans="1:19" x14ac:dyDescent="0.2">
      <c r="D151" s="41">
        <v>0</v>
      </c>
      <c r="E151" s="41"/>
      <c r="F151" s="41"/>
      <c r="G151" s="41"/>
      <c r="H151" s="41">
        <v>0</v>
      </c>
      <c r="I151" s="41">
        <v>0</v>
      </c>
      <c r="J151" s="41">
        <v>0</v>
      </c>
      <c r="K151" s="41"/>
      <c r="L151" s="41">
        <v>0</v>
      </c>
      <c r="M151" s="41"/>
      <c r="N151" s="41"/>
      <c r="O151" s="41">
        <v>0</v>
      </c>
      <c r="P151" s="41">
        <v>0</v>
      </c>
      <c r="Q151" s="41">
        <v>0</v>
      </c>
      <c r="R151" s="41">
        <v>0</v>
      </c>
      <c r="S151" s="41">
        <v>0</v>
      </c>
    </row>
    <row r="152" spans="1:19" x14ac:dyDescent="0.2">
      <c r="L152" s="2" t="s">
        <v>82</v>
      </c>
    </row>
    <row r="153" spans="1:19" ht="15" x14ac:dyDescent="0.25">
      <c r="A153" s="32">
        <v>10</v>
      </c>
      <c r="B153" s="32"/>
      <c r="C153" s="12" t="s">
        <v>83</v>
      </c>
      <c r="D153" s="13"/>
      <c r="E153" s="13"/>
      <c r="F153" s="13"/>
      <c r="G153" s="13"/>
      <c r="H153" s="13"/>
      <c r="I153" s="13"/>
      <c r="J153" s="13"/>
      <c r="K153" s="13"/>
      <c r="L153" s="13" t="s">
        <v>83</v>
      </c>
      <c r="M153" s="13"/>
      <c r="N153" s="13"/>
      <c r="O153" s="13"/>
      <c r="P153" s="13"/>
      <c r="Q153" s="42">
        <f>P117</f>
        <v>0</v>
      </c>
    </row>
    <row r="154" spans="1:19" ht="15" x14ac:dyDescent="0.25">
      <c r="A154" s="32">
        <v>8</v>
      </c>
      <c r="B154" s="32"/>
      <c r="C154" s="12" t="s">
        <v>49</v>
      </c>
      <c r="D154" s="13"/>
      <c r="E154" s="13"/>
      <c r="F154" s="13"/>
      <c r="G154" s="13"/>
      <c r="H154" s="13"/>
      <c r="I154" s="13"/>
      <c r="J154" s="13"/>
      <c r="K154" s="13"/>
      <c r="L154" s="13" t="s">
        <v>49</v>
      </c>
      <c r="M154" s="13"/>
      <c r="N154" s="13"/>
      <c r="O154" s="13"/>
      <c r="P154" s="13"/>
      <c r="Q154" s="42">
        <f>P119+P118</f>
        <v>0</v>
      </c>
    </row>
    <row r="155" spans="1:19" ht="15" x14ac:dyDescent="0.25">
      <c r="A155" s="32">
        <v>47</v>
      </c>
      <c r="B155" s="32"/>
      <c r="C155" s="12" t="s">
        <v>84</v>
      </c>
      <c r="D155" s="13"/>
      <c r="E155" s="13"/>
      <c r="F155" s="13"/>
      <c r="G155" s="13"/>
      <c r="H155" s="13"/>
      <c r="I155" s="13"/>
      <c r="J155" s="13"/>
      <c r="K155" s="13"/>
      <c r="L155" s="13" t="s">
        <v>84</v>
      </c>
      <c r="M155" s="13"/>
      <c r="N155" s="13"/>
      <c r="O155" s="13"/>
      <c r="P155" s="13"/>
      <c r="Q155" s="42"/>
    </row>
    <row r="156" spans="1:19" x14ac:dyDescent="0.2">
      <c r="L156" s="1223" t="s">
        <v>85</v>
      </c>
      <c r="M156" s="1224"/>
      <c r="N156" s="1224"/>
      <c r="O156" s="1224"/>
      <c r="P156" s="1224"/>
      <c r="Q156" s="43">
        <f>P150-Q153-Q154-Q155</f>
        <v>0</v>
      </c>
    </row>
    <row r="162" spans="1:19" ht="13.5" thickBot="1" x14ac:dyDescent="0.25">
      <c r="H162" s="8" t="s">
        <v>9</v>
      </c>
      <c r="I162" s="9" t="s">
        <v>10</v>
      </c>
    </row>
    <row r="163" spans="1:19" ht="15.75" thickBot="1" x14ac:dyDescent="0.3">
      <c r="H163" s="8" t="s">
        <v>11</v>
      </c>
      <c r="I163" s="10">
        <v>2015</v>
      </c>
      <c r="J163" s="11"/>
    </row>
    <row r="165" spans="1:19" x14ac:dyDescent="0.2">
      <c r="D165" s="1225" t="s">
        <v>12</v>
      </c>
      <c r="E165" s="1226"/>
      <c r="F165" s="1226"/>
      <c r="G165" s="1226"/>
      <c r="H165" s="1226"/>
      <c r="I165" s="1226"/>
      <c r="J165" s="1226"/>
      <c r="L165" s="12"/>
      <c r="M165" s="13"/>
      <c r="N165" s="13"/>
      <c r="O165" s="13"/>
      <c r="P165" s="14" t="s">
        <v>13</v>
      </c>
      <c r="Q165" s="14"/>
      <c r="R165" s="15"/>
    </row>
    <row r="166" spans="1:19" ht="30" customHeight="1" x14ac:dyDescent="0.2">
      <c r="A166" s="16" t="s">
        <v>14</v>
      </c>
      <c r="B166" s="16" t="s">
        <v>15</v>
      </c>
      <c r="C166" s="17" t="s">
        <v>16</v>
      </c>
      <c r="D166" s="18" t="s">
        <v>17</v>
      </c>
      <c r="E166" s="44" t="s">
        <v>90</v>
      </c>
      <c r="F166" s="44" t="s">
        <v>90</v>
      </c>
      <c r="G166" s="18" t="s">
        <v>18</v>
      </c>
      <c r="H166" s="19" t="s">
        <v>19</v>
      </c>
      <c r="I166" s="19" t="s">
        <v>20</v>
      </c>
      <c r="J166" s="16" t="s">
        <v>21</v>
      </c>
      <c r="K166" s="20"/>
      <c r="L166" s="18" t="s">
        <v>17</v>
      </c>
      <c r="M166" s="44" t="s">
        <v>90</v>
      </c>
      <c r="N166" s="44" t="s">
        <v>90</v>
      </c>
      <c r="O166" s="18" t="s">
        <v>18</v>
      </c>
      <c r="P166" s="21" t="s">
        <v>22</v>
      </c>
      <c r="Q166" s="21" t="s">
        <v>20</v>
      </c>
      <c r="R166" s="22" t="s">
        <v>21</v>
      </c>
      <c r="S166" s="16" t="s">
        <v>23</v>
      </c>
    </row>
    <row r="167" spans="1:19" ht="25.5" customHeight="1" x14ac:dyDescent="0.25">
      <c r="A167" s="16"/>
      <c r="B167" s="23">
        <v>1531</v>
      </c>
      <c r="C167" s="24" t="s">
        <v>24</v>
      </c>
      <c r="D167" s="802"/>
      <c r="E167" s="25"/>
      <c r="F167" s="25"/>
      <c r="G167" s="25">
        <f>SUM(D167:F167)</f>
        <v>0</v>
      </c>
      <c r="H167" s="803"/>
      <c r="I167" s="803"/>
      <c r="J167" s="27">
        <f>D167+H167+I167</f>
        <v>0</v>
      </c>
      <c r="K167" s="20"/>
      <c r="L167" s="802"/>
      <c r="M167" s="25"/>
      <c r="N167" s="25"/>
      <c r="O167" s="25">
        <f>SUM(L167:N167)</f>
        <v>0</v>
      </c>
      <c r="P167" s="803"/>
      <c r="Q167" s="803"/>
      <c r="R167" s="27">
        <f>L167+P167+Q167</f>
        <v>0</v>
      </c>
      <c r="S167" s="28">
        <f t="shared" ref="S167:S212" si="82">J167+R167</f>
        <v>0</v>
      </c>
    </row>
    <row r="168" spans="1:19" ht="25.5" customHeight="1" x14ac:dyDescent="0.25">
      <c r="A168" s="16"/>
      <c r="B168" s="23">
        <v>1609</v>
      </c>
      <c r="C168" s="24" t="s">
        <v>25</v>
      </c>
      <c r="D168" s="802"/>
      <c r="E168" s="25"/>
      <c r="F168" s="25"/>
      <c r="G168" s="25">
        <f>SUM(D168:F168)</f>
        <v>0</v>
      </c>
      <c r="H168" s="803"/>
      <c r="I168" s="803"/>
      <c r="J168" s="27">
        <f>D168+H168+I168</f>
        <v>0</v>
      </c>
      <c r="K168" s="20"/>
      <c r="L168" s="802"/>
      <c r="M168" s="25"/>
      <c r="N168" s="25"/>
      <c r="O168" s="25">
        <f t="shared" ref="O168:O203" si="83">SUM(L168:N168)</f>
        <v>0</v>
      </c>
      <c r="P168" s="803"/>
      <c r="Q168" s="803"/>
      <c r="R168" s="27">
        <f t="shared" ref="R168:R205" si="84">L168+P168+Q168</f>
        <v>0</v>
      </c>
      <c r="S168" s="28">
        <f t="shared" si="82"/>
        <v>0</v>
      </c>
    </row>
    <row r="169" spans="1:19" ht="25.5" x14ac:dyDescent="0.25">
      <c r="A169" s="23">
        <v>12</v>
      </c>
      <c r="B169" s="23">
        <v>1611</v>
      </c>
      <c r="C169" s="24" t="s">
        <v>26</v>
      </c>
      <c r="D169" s="802"/>
      <c r="E169" s="25"/>
      <c r="F169" s="25"/>
      <c r="G169" s="25">
        <f t="shared" ref="G169:G183" si="85">SUM(D169:F169)</f>
        <v>0</v>
      </c>
      <c r="H169" s="803"/>
      <c r="I169" s="803"/>
      <c r="J169" s="27">
        <f>D169+H169+I169</f>
        <v>0</v>
      </c>
      <c r="K169" s="30"/>
      <c r="L169" s="802"/>
      <c r="M169" s="25"/>
      <c r="N169" s="25"/>
      <c r="O169" s="25">
        <f t="shared" si="83"/>
        <v>0</v>
      </c>
      <c r="P169" s="803"/>
      <c r="Q169" s="803"/>
      <c r="R169" s="27">
        <f t="shared" si="84"/>
        <v>0</v>
      </c>
      <c r="S169" s="28">
        <f t="shared" si="82"/>
        <v>0</v>
      </c>
    </row>
    <row r="170" spans="1:19" ht="25.5" x14ac:dyDescent="0.25">
      <c r="A170" s="23" t="s">
        <v>27</v>
      </c>
      <c r="B170" s="23">
        <v>1612</v>
      </c>
      <c r="C170" s="24" t="s">
        <v>28</v>
      </c>
      <c r="D170" s="802"/>
      <c r="E170" s="25"/>
      <c r="F170" s="25"/>
      <c r="G170" s="25">
        <f t="shared" si="85"/>
        <v>0</v>
      </c>
      <c r="H170" s="803"/>
      <c r="I170" s="803"/>
      <c r="J170" s="27">
        <f>D170+H170+I170</f>
        <v>0</v>
      </c>
      <c r="K170" s="30"/>
      <c r="L170" s="802"/>
      <c r="M170" s="25"/>
      <c r="N170" s="25"/>
      <c r="O170" s="25">
        <f t="shared" si="83"/>
        <v>0</v>
      </c>
      <c r="P170" s="803"/>
      <c r="Q170" s="803"/>
      <c r="R170" s="27">
        <f t="shared" si="84"/>
        <v>0</v>
      </c>
      <c r="S170" s="28">
        <f t="shared" si="82"/>
        <v>0</v>
      </c>
    </row>
    <row r="171" spans="1:19" ht="15" x14ac:dyDescent="0.25">
      <c r="A171" s="23" t="s">
        <v>29</v>
      </c>
      <c r="B171" s="23">
        <v>1805</v>
      </c>
      <c r="C171" s="24" t="s">
        <v>30</v>
      </c>
      <c r="D171" s="802"/>
      <c r="E171" s="25"/>
      <c r="F171" s="25"/>
      <c r="G171" s="25">
        <f t="shared" si="85"/>
        <v>0</v>
      </c>
      <c r="H171" s="803"/>
      <c r="I171" s="803"/>
      <c r="J171" s="27">
        <f>D171+H171+I171</f>
        <v>0</v>
      </c>
      <c r="K171" s="30"/>
      <c r="L171" s="802"/>
      <c r="M171" s="25"/>
      <c r="N171" s="25"/>
      <c r="O171" s="25">
        <f t="shared" si="83"/>
        <v>0</v>
      </c>
      <c r="P171" s="803"/>
      <c r="Q171" s="803"/>
      <c r="R171" s="27">
        <f t="shared" si="84"/>
        <v>0</v>
      </c>
      <c r="S171" s="28">
        <f t="shared" si="82"/>
        <v>0</v>
      </c>
    </row>
    <row r="172" spans="1:19" ht="15" x14ac:dyDescent="0.25">
      <c r="A172" s="23">
        <v>47</v>
      </c>
      <c r="B172" s="23">
        <v>1808</v>
      </c>
      <c r="C172" s="24" t="s">
        <v>31</v>
      </c>
      <c r="D172" s="802"/>
      <c r="E172" s="25"/>
      <c r="F172" s="25"/>
      <c r="G172" s="25">
        <f t="shared" si="85"/>
        <v>0</v>
      </c>
      <c r="H172" s="803"/>
      <c r="I172" s="803"/>
      <c r="J172" s="27">
        <f t="shared" ref="J172:J205" si="86">D172+H172+I172</f>
        <v>0</v>
      </c>
      <c r="K172" s="30"/>
      <c r="L172" s="802"/>
      <c r="M172" s="25"/>
      <c r="N172" s="25"/>
      <c r="O172" s="25">
        <f t="shared" si="83"/>
        <v>0</v>
      </c>
      <c r="P172" s="803"/>
      <c r="Q172" s="803"/>
      <c r="R172" s="27">
        <f t="shared" si="84"/>
        <v>0</v>
      </c>
      <c r="S172" s="28">
        <f t="shared" si="82"/>
        <v>0</v>
      </c>
    </row>
    <row r="173" spans="1:19" ht="15" x14ac:dyDescent="0.25">
      <c r="A173" s="23">
        <v>13</v>
      </c>
      <c r="B173" s="23">
        <v>1810</v>
      </c>
      <c r="C173" s="24" t="s">
        <v>32</v>
      </c>
      <c r="D173" s="802"/>
      <c r="E173" s="25"/>
      <c r="F173" s="25"/>
      <c r="G173" s="25">
        <f t="shared" si="85"/>
        <v>0</v>
      </c>
      <c r="H173" s="803"/>
      <c r="I173" s="803"/>
      <c r="J173" s="27">
        <f t="shared" si="86"/>
        <v>0</v>
      </c>
      <c r="K173" s="30"/>
      <c r="L173" s="802"/>
      <c r="M173" s="25"/>
      <c r="N173" s="25"/>
      <c r="O173" s="25">
        <f t="shared" si="83"/>
        <v>0</v>
      </c>
      <c r="P173" s="803"/>
      <c r="Q173" s="803"/>
      <c r="R173" s="27">
        <f t="shared" si="84"/>
        <v>0</v>
      </c>
      <c r="S173" s="28">
        <f t="shared" si="82"/>
        <v>0</v>
      </c>
    </row>
    <row r="174" spans="1:19" ht="15" x14ac:dyDescent="0.25">
      <c r="A174" s="23">
        <v>47</v>
      </c>
      <c r="B174" s="23">
        <v>1815</v>
      </c>
      <c r="C174" s="24" t="s">
        <v>33</v>
      </c>
      <c r="D174" s="802"/>
      <c r="E174" s="25"/>
      <c r="F174" s="25"/>
      <c r="G174" s="25">
        <f t="shared" si="85"/>
        <v>0</v>
      </c>
      <c r="H174" s="803"/>
      <c r="I174" s="803"/>
      <c r="J174" s="27">
        <f t="shared" si="86"/>
        <v>0</v>
      </c>
      <c r="K174" s="30"/>
      <c r="L174" s="802"/>
      <c r="M174" s="25"/>
      <c r="N174" s="25"/>
      <c r="O174" s="25">
        <f t="shared" si="83"/>
        <v>0</v>
      </c>
      <c r="P174" s="803"/>
      <c r="Q174" s="803"/>
      <c r="R174" s="27">
        <f t="shared" si="84"/>
        <v>0</v>
      </c>
      <c r="S174" s="28">
        <f t="shared" si="82"/>
        <v>0</v>
      </c>
    </row>
    <row r="175" spans="1:19" ht="15" x14ac:dyDescent="0.25">
      <c r="A175" s="23">
        <v>47</v>
      </c>
      <c r="B175" s="23">
        <v>1820</v>
      </c>
      <c r="C175" s="24" t="s">
        <v>34</v>
      </c>
      <c r="D175" s="802"/>
      <c r="E175" s="25"/>
      <c r="F175" s="25"/>
      <c r="G175" s="25">
        <f t="shared" si="85"/>
        <v>0</v>
      </c>
      <c r="H175" s="803"/>
      <c r="I175" s="803"/>
      <c r="J175" s="27">
        <f t="shared" si="86"/>
        <v>0</v>
      </c>
      <c r="K175" s="30"/>
      <c r="L175" s="802"/>
      <c r="M175" s="25"/>
      <c r="N175" s="25"/>
      <c r="O175" s="25">
        <f t="shared" si="83"/>
        <v>0</v>
      </c>
      <c r="P175" s="803"/>
      <c r="Q175" s="803"/>
      <c r="R175" s="27">
        <f t="shared" si="84"/>
        <v>0</v>
      </c>
      <c r="S175" s="28">
        <f t="shared" si="82"/>
        <v>0</v>
      </c>
    </row>
    <row r="176" spans="1:19" ht="15" x14ac:dyDescent="0.25">
      <c r="A176" s="23">
        <v>47</v>
      </c>
      <c r="B176" s="23">
        <v>1825</v>
      </c>
      <c r="C176" s="24" t="s">
        <v>35</v>
      </c>
      <c r="D176" s="802"/>
      <c r="E176" s="25"/>
      <c r="F176" s="25"/>
      <c r="G176" s="25">
        <f t="shared" si="85"/>
        <v>0</v>
      </c>
      <c r="H176" s="803"/>
      <c r="I176" s="803"/>
      <c r="J176" s="27">
        <f t="shared" si="86"/>
        <v>0</v>
      </c>
      <c r="K176" s="30"/>
      <c r="L176" s="802"/>
      <c r="M176" s="25"/>
      <c r="N176" s="25"/>
      <c r="O176" s="25">
        <f t="shared" si="83"/>
        <v>0</v>
      </c>
      <c r="P176" s="803"/>
      <c r="Q176" s="803"/>
      <c r="R176" s="27">
        <f t="shared" si="84"/>
        <v>0</v>
      </c>
      <c r="S176" s="28">
        <f t="shared" si="82"/>
        <v>0</v>
      </c>
    </row>
    <row r="177" spans="1:19" ht="15" x14ac:dyDescent="0.25">
      <c r="A177" s="23">
        <v>47</v>
      </c>
      <c r="B177" s="23">
        <v>1830</v>
      </c>
      <c r="C177" s="24" t="s">
        <v>36</v>
      </c>
      <c r="D177" s="802"/>
      <c r="E177" s="25"/>
      <c r="F177" s="25"/>
      <c r="G177" s="25">
        <f t="shared" si="85"/>
        <v>0</v>
      </c>
      <c r="H177" s="803"/>
      <c r="I177" s="803"/>
      <c r="J177" s="27">
        <f t="shared" si="86"/>
        <v>0</v>
      </c>
      <c r="K177" s="30"/>
      <c r="L177" s="802"/>
      <c r="M177" s="25"/>
      <c r="N177" s="25"/>
      <c r="O177" s="25">
        <f t="shared" si="83"/>
        <v>0</v>
      </c>
      <c r="P177" s="803"/>
      <c r="Q177" s="803"/>
      <c r="R177" s="27">
        <f t="shared" si="84"/>
        <v>0</v>
      </c>
      <c r="S177" s="28">
        <f t="shared" si="82"/>
        <v>0</v>
      </c>
    </row>
    <row r="178" spans="1:19" ht="15" x14ac:dyDescent="0.25">
      <c r="A178" s="23">
        <v>47</v>
      </c>
      <c r="B178" s="23">
        <v>1835</v>
      </c>
      <c r="C178" s="24" t="s">
        <v>37</v>
      </c>
      <c r="D178" s="802"/>
      <c r="E178" s="25"/>
      <c r="F178" s="25"/>
      <c r="G178" s="25">
        <f t="shared" si="85"/>
        <v>0</v>
      </c>
      <c r="H178" s="803"/>
      <c r="I178" s="803"/>
      <c r="J178" s="27">
        <f t="shared" si="86"/>
        <v>0</v>
      </c>
      <c r="K178" s="30"/>
      <c r="L178" s="802"/>
      <c r="M178" s="25"/>
      <c r="N178" s="25"/>
      <c r="O178" s="25">
        <f t="shared" si="83"/>
        <v>0</v>
      </c>
      <c r="P178" s="803"/>
      <c r="Q178" s="803"/>
      <c r="R178" s="27">
        <f t="shared" si="84"/>
        <v>0</v>
      </c>
      <c r="S178" s="28">
        <f t="shared" si="82"/>
        <v>0</v>
      </c>
    </row>
    <row r="179" spans="1:19" ht="15" x14ac:dyDescent="0.25">
      <c r="A179" s="23">
        <v>47</v>
      </c>
      <c r="B179" s="23">
        <v>1840</v>
      </c>
      <c r="C179" s="24" t="s">
        <v>38</v>
      </c>
      <c r="D179" s="802"/>
      <c r="E179" s="25"/>
      <c r="F179" s="25"/>
      <c r="G179" s="25">
        <f t="shared" si="85"/>
        <v>0</v>
      </c>
      <c r="H179" s="803"/>
      <c r="I179" s="803"/>
      <c r="J179" s="27">
        <f t="shared" si="86"/>
        <v>0</v>
      </c>
      <c r="K179" s="30"/>
      <c r="L179" s="802"/>
      <c r="M179" s="25"/>
      <c r="N179" s="25"/>
      <c r="O179" s="25">
        <f t="shared" si="83"/>
        <v>0</v>
      </c>
      <c r="P179" s="803"/>
      <c r="Q179" s="803"/>
      <c r="R179" s="27">
        <f t="shared" si="84"/>
        <v>0</v>
      </c>
      <c r="S179" s="28">
        <f t="shared" si="82"/>
        <v>0</v>
      </c>
    </row>
    <row r="180" spans="1:19" ht="15" x14ac:dyDescent="0.25">
      <c r="A180" s="23">
        <v>47</v>
      </c>
      <c r="B180" s="23">
        <v>1845</v>
      </c>
      <c r="C180" s="24" t="s">
        <v>39</v>
      </c>
      <c r="D180" s="802"/>
      <c r="E180" s="25"/>
      <c r="F180" s="25"/>
      <c r="G180" s="25">
        <f t="shared" si="85"/>
        <v>0</v>
      </c>
      <c r="H180" s="803"/>
      <c r="I180" s="803"/>
      <c r="J180" s="27">
        <f t="shared" si="86"/>
        <v>0</v>
      </c>
      <c r="K180" s="30"/>
      <c r="L180" s="802"/>
      <c r="M180" s="25"/>
      <c r="N180" s="25"/>
      <c r="O180" s="25">
        <f t="shared" si="83"/>
        <v>0</v>
      </c>
      <c r="P180" s="803"/>
      <c r="Q180" s="803"/>
      <c r="R180" s="27">
        <f t="shared" si="84"/>
        <v>0</v>
      </c>
      <c r="S180" s="28">
        <f t="shared" si="82"/>
        <v>0</v>
      </c>
    </row>
    <row r="181" spans="1:19" ht="15" x14ac:dyDescent="0.25">
      <c r="A181" s="23">
        <v>47</v>
      </c>
      <c r="B181" s="23">
        <v>1850</v>
      </c>
      <c r="C181" s="24" t="s">
        <v>40</v>
      </c>
      <c r="D181" s="802"/>
      <c r="E181" s="25"/>
      <c r="F181" s="25"/>
      <c r="G181" s="25">
        <f t="shared" si="85"/>
        <v>0</v>
      </c>
      <c r="H181" s="803"/>
      <c r="I181" s="803"/>
      <c r="J181" s="27">
        <f t="shared" si="86"/>
        <v>0</v>
      </c>
      <c r="K181" s="30"/>
      <c r="L181" s="802"/>
      <c r="M181" s="25"/>
      <c r="N181" s="25"/>
      <c r="O181" s="25">
        <f t="shared" si="83"/>
        <v>0</v>
      </c>
      <c r="P181" s="803"/>
      <c r="Q181" s="803"/>
      <c r="R181" s="27">
        <f t="shared" si="84"/>
        <v>0</v>
      </c>
      <c r="S181" s="28">
        <f t="shared" si="82"/>
        <v>0</v>
      </c>
    </row>
    <row r="182" spans="1:19" ht="15" x14ac:dyDescent="0.25">
      <c r="A182" s="23">
        <v>47</v>
      </c>
      <c r="B182" s="23">
        <v>1855</v>
      </c>
      <c r="C182" s="24" t="s">
        <v>41</v>
      </c>
      <c r="D182" s="802"/>
      <c r="E182" s="25"/>
      <c r="F182" s="25"/>
      <c r="G182" s="25">
        <f t="shared" si="85"/>
        <v>0</v>
      </c>
      <c r="H182" s="803"/>
      <c r="I182" s="803"/>
      <c r="J182" s="27">
        <f t="shared" si="86"/>
        <v>0</v>
      </c>
      <c r="K182" s="30"/>
      <c r="L182" s="802"/>
      <c r="M182" s="25"/>
      <c r="N182" s="25"/>
      <c r="O182" s="25">
        <f t="shared" si="83"/>
        <v>0</v>
      </c>
      <c r="P182" s="803"/>
      <c r="Q182" s="803"/>
      <c r="R182" s="27">
        <f t="shared" si="84"/>
        <v>0</v>
      </c>
      <c r="S182" s="28">
        <f t="shared" si="82"/>
        <v>0</v>
      </c>
    </row>
    <row r="183" spans="1:19" ht="15" x14ac:dyDescent="0.25">
      <c r="A183" s="23">
        <v>47</v>
      </c>
      <c r="B183" s="23">
        <v>1860</v>
      </c>
      <c r="C183" s="24" t="s">
        <v>42</v>
      </c>
      <c r="D183" s="802"/>
      <c r="E183" s="25"/>
      <c r="F183" s="25"/>
      <c r="G183" s="25">
        <f t="shared" si="85"/>
        <v>0</v>
      </c>
      <c r="H183" s="803"/>
      <c r="I183" s="803"/>
      <c r="J183" s="27">
        <f t="shared" si="86"/>
        <v>0</v>
      </c>
      <c r="K183" s="30"/>
      <c r="L183" s="802"/>
      <c r="M183" s="25"/>
      <c r="N183" s="25"/>
      <c r="O183" s="25">
        <f t="shared" si="83"/>
        <v>0</v>
      </c>
      <c r="P183" s="803"/>
      <c r="Q183" s="803"/>
      <c r="R183" s="27">
        <f t="shared" si="84"/>
        <v>0</v>
      </c>
      <c r="S183" s="28">
        <f t="shared" si="82"/>
        <v>0</v>
      </c>
    </row>
    <row r="184" spans="1:19" ht="15" x14ac:dyDescent="0.25">
      <c r="A184" s="46">
        <v>47</v>
      </c>
      <c r="B184" s="46">
        <v>1865</v>
      </c>
      <c r="C184" s="47" t="s">
        <v>43</v>
      </c>
      <c r="D184" s="802"/>
      <c r="E184" s="25"/>
      <c r="F184" s="25"/>
      <c r="G184" s="25"/>
      <c r="H184" s="803"/>
      <c r="I184" s="803"/>
      <c r="J184" s="27">
        <f t="shared" si="86"/>
        <v>0</v>
      </c>
      <c r="K184" s="30"/>
      <c r="L184" s="802"/>
      <c r="M184" s="45"/>
      <c r="N184" s="45"/>
      <c r="O184" s="45">
        <f t="shared" si="83"/>
        <v>0</v>
      </c>
      <c r="P184" s="803"/>
      <c r="Q184" s="803"/>
      <c r="R184" s="27">
        <f t="shared" si="84"/>
        <v>0</v>
      </c>
      <c r="S184" s="28">
        <f t="shared" si="82"/>
        <v>0</v>
      </c>
    </row>
    <row r="185" spans="1:19" ht="15" x14ac:dyDescent="0.25">
      <c r="A185" s="23">
        <v>47</v>
      </c>
      <c r="B185" s="23">
        <v>1875</v>
      </c>
      <c r="C185" s="24" t="s">
        <v>44</v>
      </c>
      <c r="D185" s="802"/>
      <c r="E185" s="25"/>
      <c r="F185" s="25"/>
      <c r="G185" s="25">
        <f t="shared" ref="G185:G212" si="87">SUM(D185:F185)</f>
        <v>0</v>
      </c>
      <c r="H185" s="803"/>
      <c r="I185" s="803"/>
      <c r="J185" s="27">
        <f t="shared" si="86"/>
        <v>0</v>
      </c>
      <c r="K185" s="30"/>
      <c r="L185" s="802"/>
      <c r="M185" s="25"/>
      <c r="N185" s="25"/>
      <c r="O185" s="25">
        <f t="shared" si="83"/>
        <v>0</v>
      </c>
      <c r="P185" s="803"/>
      <c r="Q185" s="803"/>
      <c r="R185" s="27">
        <f t="shared" si="84"/>
        <v>0</v>
      </c>
      <c r="S185" s="28">
        <f t="shared" si="82"/>
        <v>0</v>
      </c>
    </row>
    <row r="186" spans="1:19" ht="15" x14ac:dyDescent="0.25">
      <c r="A186" s="23" t="s">
        <v>29</v>
      </c>
      <c r="B186" s="23">
        <v>1905</v>
      </c>
      <c r="C186" s="24" t="s">
        <v>30</v>
      </c>
      <c r="D186" s="802"/>
      <c r="E186" s="25"/>
      <c r="F186" s="25"/>
      <c r="G186" s="25">
        <f t="shared" si="87"/>
        <v>0</v>
      </c>
      <c r="H186" s="803"/>
      <c r="I186" s="803"/>
      <c r="J186" s="27">
        <f t="shared" si="86"/>
        <v>0</v>
      </c>
      <c r="K186" s="30"/>
      <c r="L186" s="802"/>
      <c r="M186" s="25"/>
      <c r="N186" s="25"/>
      <c r="O186" s="25">
        <f t="shared" si="83"/>
        <v>0</v>
      </c>
      <c r="P186" s="803"/>
      <c r="Q186" s="803"/>
      <c r="R186" s="27">
        <f t="shared" si="84"/>
        <v>0</v>
      </c>
      <c r="S186" s="28">
        <f t="shared" si="82"/>
        <v>0</v>
      </c>
    </row>
    <row r="187" spans="1:19" ht="15" x14ac:dyDescent="0.25">
      <c r="A187" s="23">
        <v>47</v>
      </c>
      <c r="B187" s="23">
        <v>1908</v>
      </c>
      <c r="C187" s="24" t="s">
        <v>45</v>
      </c>
      <c r="D187" s="802"/>
      <c r="E187" s="25"/>
      <c r="F187" s="25"/>
      <c r="G187" s="25">
        <f t="shared" si="87"/>
        <v>0</v>
      </c>
      <c r="H187" s="803"/>
      <c r="I187" s="803"/>
      <c r="J187" s="27">
        <f t="shared" si="86"/>
        <v>0</v>
      </c>
      <c r="K187" s="30"/>
      <c r="L187" s="802"/>
      <c r="M187" s="25"/>
      <c r="N187" s="25"/>
      <c r="O187" s="25">
        <f t="shared" si="83"/>
        <v>0</v>
      </c>
      <c r="P187" s="803"/>
      <c r="Q187" s="803"/>
      <c r="R187" s="27">
        <f t="shared" si="84"/>
        <v>0</v>
      </c>
      <c r="S187" s="28">
        <f t="shared" si="82"/>
        <v>0</v>
      </c>
    </row>
    <row r="188" spans="1:19" ht="15" x14ac:dyDescent="0.25">
      <c r="A188" s="23">
        <v>13</v>
      </c>
      <c r="B188" s="23">
        <v>1910</v>
      </c>
      <c r="C188" s="24" t="s">
        <v>32</v>
      </c>
      <c r="D188" s="802"/>
      <c r="E188" s="25"/>
      <c r="F188" s="25"/>
      <c r="G188" s="25">
        <f t="shared" si="87"/>
        <v>0</v>
      </c>
      <c r="H188" s="803"/>
      <c r="I188" s="803"/>
      <c r="J188" s="27">
        <f t="shared" si="86"/>
        <v>0</v>
      </c>
      <c r="K188" s="30"/>
      <c r="L188" s="802"/>
      <c r="M188" s="25"/>
      <c r="N188" s="25"/>
      <c r="O188" s="25">
        <f t="shared" si="83"/>
        <v>0</v>
      </c>
      <c r="P188" s="803"/>
      <c r="Q188" s="803"/>
      <c r="R188" s="27">
        <f t="shared" si="84"/>
        <v>0</v>
      </c>
      <c r="S188" s="28">
        <f t="shared" si="82"/>
        <v>0</v>
      </c>
    </row>
    <row r="189" spans="1:19" ht="15" x14ac:dyDescent="0.25">
      <c r="A189" s="23">
        <v>8</v>
      </c>
      <c r="B189" s="23">
        <v>1915</v>
      </c>
      <c r="C189" s="24" t="s">
        <v>46</v>
      </c>
      <c r="D189" s="802"/>
      <c r="E189" s="25"/>
      <c r="F189" s="25"/>
      <c r="G189" s="25">
        <f t="shared" si="87"/>
        <v>0</v>
      </c>
      <c r="H189" s="803"/>
      <c r="I189" s="803"/>
      <c r="J189" s="27">
        <f t="shared" si="86"/>
        <v>0</v>
      </c>
      <c r="K189" s="30"/>
      <c r="L189" s="802"/>
      <c r="M189" s="25"/>
      <c r="N189" s="25"/>
      <c r="O189" s="25">
        <f t="shared" si="83"/>
        <v>0</v>
      </c>
      <c r="P189" s="803"/>
      <c r="Q189" s="803"/>
      <c r="R189" s="27">
        <f t="shared" si="84"/>
        <v>0</v>
      </c>
      <c r="S189" s="28">
        <f t="shared" si="82"/>
        <v>0</v>
      </c>
    </row>
    <row r="190" spans="1:19" ht="15" x14ac:dyDescent="0.25">
      <c r="A190" s="23">
        <v>10</v>
      </c>
      <c r="B190" s="23">
        <v>1920</v>
      </c>
      <c r="C190" s="24" t="s">
        <v>47</v>
      </c>
      <c r="D190" s="802"/>
      <c r="E190" s="25"/>
      <c r="F190" s="25"/>
      <c r="G190" s="25">
        <f t="shared" si="87"/>
        <v>0</v>
      </c>
      <c r="H190" s="803"/>
      <c r="I190" s="803"/>
      <c r="J190" s="27">
        <f t="shared" si="86"/>
        <v>0</v>
      </c>
      <c r="K190" s="30"/>
      <c r="L190" s="802"/>
      <c r="M190" s="25"/>
      <c r="N190" s="25"/>
      <c r="O190" s="25">
        <f t="shared" si="83"/>
        <v>0</v>
      </c>
      <c r="P190" s="803"/>
      <c r="Q190" s="803"/>
      <c r="R190" s="27">
        <f t="shared" si="84"/>
        <v>0</v>
      </c>
      <c r="S190" s="28">
        <f t="shared" si="82"/>
        <v>0</v>
      </c>
    </row>
    <row r="191" spans="1:19" ht="15" x14ac:dyDescent="0.25">
      <c r="A191" s="23">
        <v>10</v>
      </c>
      <c r="B191" s="23">
        <v>1930</v>
      </c>
      <c r="C191" s="24" t="s">
        <v>48</v>
      </c>
      <c r="D191" s="802"/>
      <c r="E191" s="25"/>
      <c r="F191" s="25"/>
      <c r="G191" s="25">
        <f t="shared" si="87"/>
        <v>0</v>
      </c>
      <c r="H191" s="803"/>
      <c r="I191" s="803"/>
      <c r="J191" s="27">
        <f t="shared" si="86"/>
        <v>0</v>
      </c>
      <c r="K191" s="30"/>
      <c r="L191" s="802"/>
      <c r="M191" s="25"/>
      <c r="N191" s="25"/>
      <c r="O191" s="25">
        <f t="shared" si="83"/>
        <v>0</v>
      </c>
      <c r="P191" s="803"/>
      <c r="Q191" s="803"/>
      <c r="R191" s="27">
        <f t="shared" si="84"/>
        <v>0</v>
      </c>
      <c r="S191" s="28">
        <f t="shared" si="82"/>
        <v>0</v>
      </c>
    </row>
    <row r="192" spans="1:19" ht="15" x14ac:dyDescent="0.25">
      <c r="A192" s="23">
        <v>8</v>
      </c>
      <c r="B192" s="23">
        <v>1935</v>
      </c>
      <c r="C192" s="24" t="s">
        <v>49</v>
      </c>
      <c r="D192" s="802"/>
      <c r="E192" s="25"/>
      <c r="F192" s="25"/>
      <c r="G192" s="25">
        <f t="shared" si="87"/>
        <v>0</v>
      </c>
      <c r="H192" s="803"/>
      <c r="I192" s="803"/>
      <c r="J192" s="27">
        <f t="shared" si="86"/>
        <v>0</v>
      </c>
      <c r="K192" s="30"/>
      <c r="L192" s="802"/>
      <c r="M192" s="25"/>
      <c r="N192" s="25"/>
      <c r="O192" s="25">
        <f t="shared" si="83"/>
        <v>0</v>
      </c>
      <c r="P192" s="803"/>
      <c r="Q192" s="803"/>
      <c r="R192" s="27">
        <f t="shared" si="84"/>
        <v>0</v>
      </c>
      <c r="S192" s="28">
        <f t="shared" si="82"/>
        <v>0</v>
      </c>
    </row>
    <row r="193" spans="1:19" ht="15" x14ac:dyDescent="0.25">
      <c r="A193" s="23">
        <v>8</v>
      </c>
      <c r="B193" s="23">
        <v>1940</v>
      </c>
      <c r="C193" s="24" t="s">
        <v>50</v>
      </c>
      <c r="D193" s="802"/>
      <c r="E193" s="25"/>
      <c r="F193" s="25"/>
      <c r="G193" s="25">
        <f t="shared" si="87"/>
        <v>0</v>
      </c>
      <c r="H193" s="803"/>
      <c r="I193" s="803"/>
      <c r="J193" s="27">
        <f t="shared" si="86"/>
        <v>0</v>
      </c>
      <c r="K193" s="30"/>
      <c r="L193" s="802"/>
      <c r="M193" s="25"/>
      <c r="N193" s="25"/>
      <c r="O193" s="25">
        <f t="shared" si="83"/>
        <v>0</v>
      </c>
      <c r="P193" s="803"/>
      <c r="Q193" s="803"/>
      <c r="R193" s="27">
        <f t="shared" si="84"/>
        <v>0</v>
      </c>
      <c r="S193" s="28">
        <f t="shared" si="82"/>
        <v>0</v>
      </c>
    </row>
    <row r="194" spans="1:19" ht="15" x14ac:dyDescent="0.25">
      <c r="A194" s="23">
        <v>8</v>
      </c>
      <c r="B194" s="23">
        <v>1945</v>
      </c>
      <c r="C194" s="24" t="s">
        <v>51</v>
      </c>
      <c r="D194" s="802"/>
      <c r="E194" s="25"/>
      <c r="F194" s="25"/>
      <c r="G194" s="25">
        <f t="shared" si="87"/>
        <v>0</v>
      </c>
      <c r="H194" s="803"/>
      <c r="I194" s="803"/>
      <c r="J194" s="27">
        <f t="shared" si="86"/>
        <v>0</v>
      </c>
      <c r="K194" s="30"/>
      <c r="L194" s="802"/>
      <c r="M194" s="25"/>
      <c r="N194" s="25"/>
      <c r="O194" s="25">
        <f t="shared" si="83"/>
        <v>0</v>
      </c>
      <c r="P194" s="803"/>
      <c r="Q194" s="803"/>
      <c r="R194" s="27">
        <f t="shared" si="84"/>
        <v>0</v>
      </c>
      <c r="S194" s="28">
        <f t="shared" si="82"/>
        <v>0</v>
      </c>
    </row>
    <row r="195" spans="1:19" ht="15" x14ac:dyDescent="0.25">
      <c r="A195" s="23">
        <v>8</v>
      </c>
      <c r="B195" s="23">
        <v>1950</v>
      </c>
      <c r="C195" s="24" t="s">
        <v>52</v>
      </c>
      <c r="D195" s="802"/>
      <c r="E195" s="25"/>
      <c r="F195" s="25"/>
      <c r="G195" s="25">
        <f t="shared" si="87"/>
        <v>0</v>
      </c>
      <c r="H195" s="803"/>
      <c r="I195" s="803"/>
      <c r="J195" s="27">
        <f t="shared" si="86"/>
        <v>0</v>
      </c>
      <c r="K195" s="30"/>
      <c r="L195" s="802"/>
      <c r="M195" s="25"/>
      <c r="N195" s="25"/>
      <c r="O195" s="25">
        <f t="shared" si="83"/>
        <v>0</v>
      </c>
      <c r="P195" s="803"/>
      <c r="Q195" s="803"/>
      <c r="R195" s="27">
        <f t="shared" si="84"/>
        <v>0</v>
      </c>
      <c r="S195" s="28">
        <f t="shared" si="82"/>
        <v>0</v>
      </c>
    </row>
    <row r="196" spans="1:19" ht="15" x14ac:dyDescent="0.25">
      <c r="A196" s="23">
        <v>8</v>
      </c>
      <c r="B196" s="23">
        <v>1955</v>
      </c>
      <c r="C196" s="24" t="s">
        <v>53</v>
      </c>
      <c r="D196" s="802"/>
      <c r="E196" s="25"/>
      <c r="F196" s="25"/>
      <c r="G196" s="25">
        <f t="shared" si="87"/>
        <v>0</v>
      </c>
      <c r="H196" s="803"/>
      <c r="I196" s="803"/>
      <c r="J196" s="27">
        <f t="shared" si="86"/>
        <v>0</v>
      </c>
      <c r="K196" s="30"/>
      <c r="L196" s="802"/>
      <c r="M196" s="25"/>
      <c r="N196" s="25"/>
      <c r="O196" s="25">
        <f t="shared" si="83"/>
        <v>0</v>
      </c>
      <c r="P196" s="803"/>
      <c r="Q196" s="803"/>
      <c r="R196" s="27">
        <f t="shared" si="84"/>
        <v>0</v>
      </c>
      <c r="S196" s="28">
        <f t="shared" si="82"/>
        <v>0</v>
      </c>
    </row>
    <row r="197" spans="1:19" ht="15" x14ac:dyDescent="0.25">
      <c r="A197" s="23">
        <v>8</v>
      </c>
      <c r="B197" s="23">
        <v>1960</v>
      </c>
      <c r="C197" s="24" t="s">
        <v>54</v>
      </c>
      <c r="D197" s="802"/>
      <c r="E197" s="25"/>
      <c r="F197" s="25"/>
      <c r="G197" s="25">
        <f t="shared" si="87"/>
        <v>0</v>
      </c>
      <c r="H197" s="803"/>
      <c r="I197" s="803"/>
      <c r="J197" s="27">
        <f t="shared" si="86"/>
        <v>0</v>
      </c>
      <c r="K197" s="30"/>
      <c r="L197" s="802"/>
      <c r="M197" s="25"/>
      <c r="N197" s="25"/>
      <c r="O197" s="25">
        <f t="shared" si="83"/>
        <v>0</v>
      </c>
      <c r="P197" s="803"/>
      <c r="Q197" s="803"/>
      <c r="R197" s="27">
        <f t="shared" si="84"/>
        <v>0</v>
      </c>
      <c r="S197" s="28">
        <f t="shared" si="82"/>
        <v>0</v>
      </c>
    </row>
    <row r="198" spans="1:19" ht="25.5" x14ac:dyDescent="0.25">
      <c r="A198" s="1">
        <v>47</v>
      </c>
      <c r="B198" s="23">
        <v>1970</v>
      </c>
      <c r="C198" s="24" t="s">
        <v>55</v>
      </c>
      <c r="D198" s="802"/>
      <c r="E198" s="25"/>
      <c r="F198" s="25"/>
      <c r="G198" s="25">
        <f t="shared" si="87"/>
        <v>0</v>
      </c>
      <c r="H198" s="803"/>
      <c r="I198" s="803"/>
      <c r="J198" s="27">
        <f t="shared" si="86"/>
        <v>0</v>
      </c>
      <c r="K198" s="30"/>
      <c r="L198" s="802"/>
      <c r="M198" s="25"/>
      <c r="N198" s="25"/>
      <c r="O198" s="25">
        <f t="shared" si="83"/>
        <v>0</v>
      </c>
      <c r="P198" s="803"/>
      <c r="Q198" s="803"/>
      <c r="R198" s="27">
        <f t="shared" si="84"/>
        <v>0</v>
      </c>
      <c r="S198" s="28">
        <f t="shared" si="82"/>
        <v>0</v>
      </c>
    </row>
    <row r="199" spans="1:19" ht="25.5" x14ac:dyDescent="0.25">
      <c r="A199" s="23">
        <v>47</v>
      </c>
      <c r="B199" s="23">
        <v>1975</v>
      </c>
      <c r="C199" s="24" t="s">
        <v>56</v>
      </c>
      <c r="D199" s="802"/>
      <c r="E199" s="25"/>
      <c r="F199" s="25"/>
      <c r="G199" s="25">
        <f t="shared" si="87"/>
        <v>0</v>
      </c>
      <c r="H199" s="803"/>
      <c r="I199" s="803"/>
      <c r="J199" s="27">
        <f t="shared" si="86"/>
        <v>0</v>
      </c>
      <c r="K199" s="30"/>
      <c r="L199" s="802"/>
      <c r="M199" s="25"/>
      <c r="N199" s="25"/>
      <c r="O199" s="25">
        <f t="shared" si="83"/>
        <v>0</v>
      </c>
      <c r="P199" s="803"/>
      <c r="Q199" s="803"/>
      <c r="R199" s="27">
        <f t="shared" si="84"/>
        <v>0</v>
      </c>
      <c r="S199" s="28">
        <f t="shared" si="82"/>
        <v>0</v>
      </c>
    </row>
    <row r="200" spans="1:19" ht="15" x14ac:dyDescent="0.25">
      <c r="A200" s="23">
        <v>47</v>
      </c>
      <c r="B200" s="23">
        <v>1980</v>
      </c>
      <c r="C200" s="24" t="s">
        <v>57</v>
      </c>
      <c r="D200" s="802"/>
      <c r="E200" s="25"/>
      <c r="F200" s="25"/>
      <c r="G200" s="25">
        <f t="shared" si="87"/>
        <v>0</v>
      </c>
      <c r="H200" s="803"/>
      <c r="I200" s="803"/>
      <c r="J200" s="27">
        <f t="shared" si="86"/>
        <v>0</v>
      </c>
      <c r="K200" s="30"/>
      <c r="L200" s="802"/>
      <c r="M200" s="25"/>
      <c r="N200" s="25"/>
      <c r="O200" s="25">
        <f t="shared" si="83"/>
        <v>0</v>
      </c>
      <c r="P200" s="803"/>
      <c r="Q200" s="803"/>
      <c r="R200" s="27">
        <f t="shared" si="84"/>
        <v>0</v>
      </c>
      <c r="S200" s="28">
        <f t="shared" si="82"/>
        <v>0</v>
      </c>
    </row>
    <row r="201" spans="1:19" ht="15" x14ac:dyDescent="0.25">
      <c r="A201" s="23">
        <v>47</v>
      </c>
      <c r="B201" s="23">
        <v>1985</v>
      </c>
      <c r="C201" s="24" t="s">
        <v>58</v>
      </c>
      <c r="D201" s="802"/>
      <c r="E201" s="25"/>
      <c r="F201" s="25"/>
      <c r="G201" s="25">
        <f t="shared" si="87"/>
        <v>0</v>
      </c>
      <c r="H201" s="803"/>
      <c r="I201" s="803"/>
      <c r="J201" s="27">
        <f t="shared" si="86"/>
        <v>0</v>
      </c>
      <c r="K201" s="30"/>
      <c r="L201" s="802"/>
      <c r="M201" s="25"/>
      <c r="N201" s="25"/>
      <c r="O201" s="25">
        <f t="shared" si="83"/>
        <v>0</v>
      </c>
      <c r="P201" s="803"/>
      <c r="Q201" s="803"/>
      <c r="R201" s="27">
        <f t="shared" si="84"/>
        <v>0</v>
      </c>
      <c r="S201" s="28">
        <f t="shared" si="82"/>
        <v>0</v>
      </c>
    </row>
    <row r="202" spans="1:19" ht="15" x14ac:dyDescent="0.25">
      <c r="A202" s="1">
        <v>47</v>
      </c>
      <c r="B202" s="23">
        <v>1990</v>
      </c>
      <c r="C202" s="31" t="s">
        <v>59</v>
      </c>
      <c r="D202" s="802"/>
      <c r="E202" s="25"/>
      <c r="F202" s="25"/>
      <c r="G202" s="25">
        <f t="shared" si="87"/>
        <v>0</v>
      </c>
      <c r="H202" s="803"/>
      <c r="I202" s="803"/>
      <c r="J202" s="27">
        <f t="shared" si="86"/>
        <v>0</v>
      </c>
      <c r="K202" s="30"/>
      <c r="L202" s="802"/>
      <c r="M202" s="25"/>
      <c r="N202" s="25"/>
      <c r="O202" s="25">
        <f t="shared" si="83"/>
        <v>0</v>
      </c>
      <c r="P202" s="803"/>
      <c r="Q202" s="803"/>
      <c r="R202" s="27">
        <f t="shared" si="84"/>
        <v>0</v>
      </c>
      <c r="S202" s="28">
        <f t="shared" si="82"/>
        <v>0</v>
      </c>
    </row>
    <row r="203" spans="1:19" ht="15" x14ac:dyDescent="0.25">
      <c r="A203" s="23">
        <v>47</v>
      </c>
      <c r="B203" s="23">
        <v>1995</v>
      </c>
      <c r="C203" s="24" t="s">
        <v>60</v>
      </c>
      <c r="D203" s="802"/>
      <c r="E203" s="25"/>
      <c r="F203" s="25"/>
      <c r="G203" s="25">
        <f t="shared" si="87"/>
        <v>0</v>
      </c>
      <c r="H203" s="803"/>
      <c r="I203" s="803"/>
      <c r="J203" s="27">
        <f t="shared" si="86"/>
        <v>0</v>
      </c>
      <c r="K203" s="30"/>
      <c r="L203" s="802"/>
      <c r="M203" s="25"/>
      <c r="N203" s="25"/>
      <c r="O203" s="25">
        <f t="shared" si="83"/>
        <v>0</v>
      </c>
      <c r="P203" s="803"/>
      <c r="Q203" s="803"/>
      <c r="R203" s="27">
        <f t="shared" si="84"/>
        <v>0</v>
      </c>
      <c r="S203" s="28">
        <f t="shared" si="82"/>
        <v>0</v>
      </c>
    </row>
    <row r="204" spans="1:19" ht="25.5" x14ac:dyDescent="0.25">
      <c r="A204" s="23">
        <v>47</v>
      </c>
      <c r="B204" s="32" t="s">
        <v>61</v>
      </c>
      <c r="C204" s="24" t="s">
        <v>62</v>
      </c>
      <c r="D204" s="802"/>
      <c r="E204" s="25"/>
      <c r="F204" s="25"/>
      <c r="G204" s="25">
        <f t="shared" si="87"/>
        <v>0</v>
      </c>
      <c r="H204" s="803"/>
      <c r="I204" s="803"/>
      <c r="J204" s="27">
        <f t="shared" si="86"/>
        <v>0</v>
      </c>
      <c r="K204" s="30"/>
      <c r="L204" s="802"/>
      <c r="M204" s="25"/>
      <c r="N204" s="25"/>
      <c r="O204" s="25">
        <f t="shared" ref="O204" si="88">SUM(L204:N204)</f>
        <v>0</v>
      </c>
      <c r="P204" s="803"/>
      <c r="Q204" s="803"/>
      <c r="R204" s="27">
        <f t="shared" si="84"/>
        <v>0</v>
      </c>
      <c r="S204" s="28">
        <f t="shared" si="82"/>
        <v>0</v>
      </c>
    </row>
    <row r="205" spans="1:19" ht="15" x14ac:dyDescent="0.25">
      <c r="A205" s="23">
        <v>47</v>
      </c>
      <c r="B205" s="23">
        <v>2440</v>
      </c>
      <c r="C205" s="24" t="s">
        <v>63</v>
      </c>
      <c r="D205" s="802"/>
      <c r="E205" s="25"/>
      <c r="F205" s="25"/>
      <c r="G205" s="25">
        <f t="shared" si="87"/>
        <v>0</v>
      </c>
      <c r="H205" s="803"/>
      <c r="I205" s="803"/>
      <c r="J205" s="27">
        <f t="shared" si="86"/>
        <v>0</v>
      </c>
      <c r="L205" s="802"/>
      <c r="M205" s="25"/>
      <c r="N205" s="25"/>
      <c r="O205" s="25">
        <f t="shared" ref="O205" si="89">SUM(L205:N205)</f>
        <v>0</v>
      </c>
      <c r="P205" s="803"/>
      <c r="Q205" s="803"/>
      <c r="R205" s="27">
        <f t="shared" si="84"/>
        <v>0</v>
      </c>
      <c r="S205" s="28">
        <f t="shared" si="82"/>
        <v>0</v>
      </c>
    </row>
    <row r="206" spans="1:19" ht="15" x14ac:dyDescent="0.25">
      <c r="A206" s="23">
        <v>47</v>
      </c>
      <c r="B206" s="32" t="s">
        <v>64</v>
      </c>
      <c r="C206" s="24" t="s">
        <v>65</v>
      </c>
      <c r="D206" s="802"/>
      <c r="E206" s="33"/>
      <c r="F206" s="33"/>
      <c r="G206" s="25">
        <f t="shared" si="87"/>
        <v>0</v>
      </c>
      <c r="H206" s="803"/>
      <c r="I206" s="803"/>
      <c r="J206" s="27">
        <f t="shared" ref="J206" si="90">G206+H206+I206</f>
        <v>0</v>
      </c>
      <c r="L206" s="802"/>
      <c r="M206" s="25"/>
      <c r="N206" s="25"/>
      <c r="O206" s="25">
        <f t="shared" ref="O206" si="91">SUM(L206:N206)</f>
        <v>0</v>
      </c>
      <c r="P206" s="803"/>
      <c r="Q206" s="803"/>
      <c r="R206" s="27">
        <f t="shared" ref="R206" si="92">O206+P206+Q206</f>
        <v>0</v>
      </c>
      <c r="S206" s="28">
        <f t="shared" si="82"/>
        <v>0</v>
      </c>
    </row>
    <row r="207" spans="1:19" ht="15" x14ac:dyDescent="0.25">
      <c r="A207" s="32"/>
      <c r="B207" s="32">
        <v>2005</v>
      </c>
      <c r="C207" s="33" t="s">
        <v>66</v>
      </c>
      <c r="D207" s="802"/>
      <c r="E207" s="25"/>
      <c r="F207" s="25"/>
      <c r="G207" s="25">
        <f t="shared" si="87"/>
        <v>0</v>
      </c>
      <c r="H207" s="803"/>
      <c r="I207" s="803"/>
      <c r="J207" s="27">
        <f t="shared" ref="J207:J212" si="93">D207+H207+I207</f>
        <v>0</v>
      </c>
      <c r="L207" s="802"/>
      <c r="M207" s="25"/>
      <c r="N207" s="25"/>
      <c r="O207" s="25">
        <f t="shared" ref="O207:O212" si="94">SUM(L207:N207)</f>
        <v>0</v>
      </c>
      <c r="P207" s="803"/>
      <c r="Q207" s="803"/>
      <c r="R207" s="27">
        <f t="shared" ref="R207:R212" si="95">L207+P207+Q207</f>
        <v>0</v>
      </c>
      <c r="S207" s="28">
        <f t="shared" si="82"/>
        <v>0</v>
      </c>
    </row>
    <row r="208" spans="1:19" ht="15" x14ac:dyDescent="0.25">
      <c r="A208" s="32"/>
      <c r="B208" s="32">
        <v>2040</v>
      </c>
      <c r="C208" s="33" t="s">
        <v>67</v>
      </c>
      <c r="D208" s="802"/>
      <c r="E208" s="25"/>
      <c r="F208" s="25"/>
      <c r="G208" s="25">
        <f t="shared" si="87"/>
        <v>0</v>
      </c>
      <c r="H208" s="803"/>
      <c r="I208" s="803"/>
      <c r="J208" s="27">
        <f t="shared" si="93"/>
        <v>0</v>
      </c>
      <c r="L208" s="802"/>
      <c r="M208" s="25"/>
      <c r="N208" s="25"/>
      <c r="O208" s="25">
        <f t="shared" si="94"/>
        <v>0</v>
      </c>
      <c r="P208" s="803"/>
      <c r="Q208" s="803"/>
      <c r="R208" s="27">
        <f t="shared" si="95"/>
        <v>0</v>
      </c>
      <c r="S208" s="28">
        <f t="shared" si="82"/>
        <v>0</v>
      </c>
    </row>
    <row r="209" spans="1:19" ht="15" x14ac:dyDescent="0.25">
      <c r="A209" s="32"/>
      <c r="B209" s="32">
        <v>2050</v>
      </c>
      <c r="C209" s="33" t="s">
        <v>68</v>
      </c>
      <c r="D209" s="802"/>
      <c r="E209" s="25"/>
      <c r="F209" s="25"/>
      <c r="G209" s="25">
        <f t="shared" si="87"/>
        <v>0</v>
      </c>
      <c r="H209" s="803"/>
      <c r="I209" s="803"/>
      <c r="J209" s="27">
        <f t="shared" si="93"/>
        <v>0</v>
      </c>
      <c r="L209" s="802"/>
      <c r="M209" s="25"/>
      <c r="N209" s="25"/>
      <c r="O209" s="25">
        <f t="shared" si="94"/>
        <v>0</v>
      </c>
      <c r="P209" s="803"/>
      <c r="Q209" s="803"/>
      <c r="R209" s="27">
        <f t="shared" si="95"/>
        <v>0</v>
      </c>
      <c r="S209" s="28">
        <f t="shared" si="82"/>
        <v>0</v>
      </c>
    </row>
    <row r="210" spans="1:19" ht="15" x14ac:dyDescent="0.25">
      <c r="A210" s="32"/>
      <c r="B210" s="32">
        <v>2075</v>
      </c>
      <c r="C210" s="33" t="s">
        <v>69</v>
      </c>
      <c r="D210" s="802"/>
      <c r="E210" s="25"/>
      <c r="F210" s="25"/>
      <c r="G210" s="25">
        <f t="shared" si="87"/>
        <v>0</v>
      </c>
      <c r="H210" s="803"/>
      <c r="I210" s="803"/>
      <c r="J210" s="27">
        <f t="shared" si="93"/>
        <v>0</v>
      </c>
      <c r="L210" s="802"/>
      <c r="M210" s="25"/>
      <c r="N210" s="25"/>
      <c r="O210" s="25">
        <f t="shared" si="94"/>
        <v>0</v>
      </c>
      <c r="P210" s="803"/>
      <c r="Q210" s="803"/>
      <c r="R210" s="27">
        <f t="shared" si="95"/>
        <v>0</v>
      </c>
      <c r="S210" s="28">
        <f t="shared" si="82"/>
        <v>0</v>
      </c>
    </row>
    <row r="211" spans="1:19" ht="15" x14ac:dyDescent="0.25">
      <c r="A211" s="32"/>
      <c r="B211" s="32">
        <v>2055</v>
      </c>
      <c r="C211" s="33" t="s">
        <v>70</v>
      </c>
      <c r="D211" s="802"/>
      <c r="E211" s="25"/>
      <c r="F211" s="25"/>
      <c r="G211" s="25">
        <f t="shared" si="87"/>
        <v>0</v>
      </c>
      <c r="H211" s="803"/>
      <c r="I211" s="803"/>
      <c r="J211" s="27">
        <f t="shared" si="93"/>
        <v>0</v>
      </c>
      <c r="L211" s="802"/>
      <c r="M211" s="25"/>
      <c r="N211" s="25"/>
      <c r="O211" s="25">
        <f t="shared" si="94"/>
        <v>0</v>
      </c>
      <c r="P211" s="803"/>
      <c r="Q211" s="803"/>
      <c r="R211" s="27">
        <f t="shared" si="95"/>
        <v>0</v>
      </c>
      <c r="S211" s="28">
        <f t="shared" si="82"/>
        <v>0</v>
      </c>
    </row>
    <row r="212" spans="1:19" ht="15" x14ac:dyDescent="0.25">
      <c r="A212" s="32"/>
      <c r="B212" s="32" t="s">
        <v>71</v>
      </c>
      <c r="C212" s="33" t="s">
        <v>72</v>
      </c>
      <c r="D212" s="802"/>
      <c r="E212" s="25"/>
      <c r="F212" s="25"/>
      <c r="G212" s="25">
        <f t="shared" si="87"/>
        <v>0</v>
      </c>
      <c r="H212" s="803"/>
      <c r="I212" s="803"/>
      <c r="J212" s="27">
        <f t="shared" si="93"/>
        <v>0</v>
      </c>
      <c r="L212" s="802"/>
      <c r="M212" s="25"/>
      <c r="N212" s="25"/>
      <c r="O212" s="25">
        <f t="shared" si="94"/>
        <v>0</v>
      </c>
      <c r="P212" s="803"/>
      <c r="Q212" s="803"/>
      <c r="R212" s="27">
        <f t="shared" si="95"/>
        <v>0</v>
      </c>
      <c r="S212" s="28">
        <f t="shared" si="82"/>
        <v>0</v>
      </c>
    </row>
    <row r="213" spans="1:19" x14ac:dyDescent="0.2">
      <c r="A213" s="32"/>
      <c r="B213" s="32"/>
      <c r="C213" s="34" t="s">
        <v>73</v>
      </c>
      <c r="D213" s="35">
        <f t="shared" ref="D213:J213" si="96">SUM(D167:D212)</f>
        <v>0</v>
      </c>
      <c r="E213" s="35">
        <f t="shared" si="96"/>
        <v>0</v>
      </c>
      <c r="F213" s="35">
        <f t="shared" si="96"/>
        <v>0</v>
      </c>
      <c r="G213" s="35">
        <f t="shared" si="96"/>
        <v>0</v>
      </c>
      <c r="H213" s="35">
        <f t="shared" si="96"/>
        <v>0</v>
      </c>
      <c r="I213" s="35">
        <f>SUM(I167:I212)</f>
        <v>0</v>
      </c>
      <c r="J213" s="35">
        <f t="shared" si="96"/>
        <v>0</v>
      </c>
      <c r="K213" s="36"/>
      <c r="L213" s="35">
        <f t="shared" ref="L213:S213" si="97">SUM(L167:L212)</f>
        <v>0</v>
      </c>
      <c r="M213" s="35">
        <f t="shared" si="97"/>
        <v>0</v>
      </c>
      <c r="N213" s="35">
        <f t="shared" si="97"/>
        <v>0</v>
      </c>
      <c r="O213" s="35">
        <f t="shared" si="97"/>
        <v>0</v>
      </c>
      <c r="P213" s="35">
        <f t="shared" si="97"/>
        <v>0</v>
      </c>
      <c r="Q213" s="35">
        <f t="shared" si="97"/>
        <v>0</v>
      </c>
      <c r="R213" s="35">
        <f t="shared" si="97"/>
        <v>0</v>
      </c>
      <c r="S213" s="35">
        <f t="shared" si="97"/>
        <v>0</v>
      </c>
    </row>
    <row r="214" spans="1:19" ht="25.5" x14ac:dyDescent="0.25">
      <c r="A214" s="32"/>
      <c r="B214" s="32">
        <v>1531</v>
      </c>
      <c r="C214" s="24" t="s">
        <v>74</v>
      </c>
      <c r="D214" s="25">
        <f>-D167</f>
        <v>0</v>
      </c>
      <c r="E214" s="25">
        <f t="shared" ref="E214:F214" si="98">-E167</f>
        <v>0</v>
      </c>
      <c r="F214" s="25">
        <f t="shared" si="98"/>
        <v>0</v>
      </c>
      <c r="G214" s="25">
        <f t="shared" ref="G214:G221" si="99">SUM(D214:F214)</f>
        <v>0</v>
      </c>
      <c r="H214" s="26">
        <f t="shared" ref="H214:I214" si="100">-H167</f>
        <v>0</v>
      </c>
      <c r="I214" s="26">
        <f t="shared" si="100"/>
        <v>0</v>
      </c>
      <c r="J214" s="27">
        <f>G214+H214+I214</f>
        <v>0</v>
      </c>
      <c r="L214" s="25">
        <f t="shared" ref="L214:N214" si="101">-L167</f>
        <v>0</v>
      </c>
      <c r="M214" s="25">
        <f t="shared" si="101"/>
        <v>0</v>
      </c>
      <c r="N214" s="25">
        <f t="shared" si="101"/>
        <v>0</v>
      </c>
      <c r="O214" s="25">
        <f t="shared" ref="O214:O221" si="102">SUM(L214:N214)</f>
        <v>0</v>
      </c>
      <c r="P214" s="26">
        <f t="shared" ref="P214:Q214" si="103">-P167</f>
        <v>0</v>
      </c>
      <c r="Q214" s="26">
        <f t="shared" si="103"/>
        <v>0</v>
      </c>
      <c r="R214" s="27">
        <f>O214+P214+Q214</f>
        <v>0</v>
      </c>
      <c r="S214" s="28">
        <f t="shared" ref="S214:S221" si="104">J214+R214</f>
        <v>0</v>
      </c>
    </row>
    <row r="215" spans="1:19" ht="25.5" x14ac:dyDescent="0.25">
      <c r="A215" s="32"/>
      <c r="B215" s="32">
        <v>2075</v>
      </c>
      <c r="C215" s="37" t="s">
        <v>75</v>
      </c>
      <c r="D215" s="25">
        <f>-D210</f>
        <v>0</v>
      </c>
      <c r="E215" s="33">
        <f t="shared" ref="E215:F215" si="105">-E210</f>
        <v>0</v>
      </c>
      <c r="F215" s="33">
        <f t="shared" si="105"/>
        <v>0</v>
      </c>
      <c r="G215" s="25">
        <f t="shared" si="99"/>
        <v>0</v>
      </c>
      <c r="H215" s="26">
        <f t="shared" ref="H215:I215" si="106">-H210</f>
        <v>0</v>
      </c>
      <c r="I215" s="26">
        <f t="shared" si="106"/>
        <v>0</v>
      </c>
      <c r="J215" s="27">
        <f t="shared" ref="J215:J221" si="107">G215+H215+I215</f>
        <v>0</v>
      </c>
      <c r="L215" s="25">
        <f t="shared" ref="L215:N215" si="108">-L210</f>
        <v>0</v>
      </c>
      <c r="M215" s="25">
        <f t="shared" si="108"/>
        <v>0</v>
      </c>
      <c r="N215" s="25">
        <f t="shared" si="108"/>
        <v>0</v>
      </c>
      <c r="O215" s="25">
        <f t="shared" si="102"/>
        <v>0</v>
      </c>
      <c r="P215" s="26">
        <f t="shared" ref="P215:Q215" si="109">-P210</f>
        <v>0</v>
      </c>
      <c r="Q215" s="26">
        <f t="shared" si="109"/>
        <v>0</v>
      </c>
      <c r="R215" s="27">
        <f t="shared" ref="R215:R221" si="110">O215+P215+Q215</f>
        <v>0</v>
      </c>
      <c r="S215" s="28">
        <f t="shared" si="104"/>
        <v>0</v>
      </c>
    </row>
    <row r="216" spans="1:19" ht="25.5" x14ac:dyDescent="0.25">
      <c r="A216" s="32"/>
      <c r="B216" s="32">
        <v>1865</v>
      </c>
      <c r="C216" s="37" t="s">
        <v>76</v>
      </c>
      <c r="D216" s="25">
        <f>-D184</f>
        <v>0</v>
      </c>
      <c r="E216" s="33">
        <f t="shared" ref="E216:F216" si="111">-E184</f>
        <v>0</v>
      </c>
      <c r="F216" s="33">
        <f t="shared" si="111"/>
        <v>0</v>
      </c>
      <c r="G216" s="25">
        <f t="shared" si="99"/>
        <v>0</v>
      </c>
      <c r="H216" s="26">
        <f t="shared" ref="H216:I216" si="112">-H184</f>
        <v>0</v>
      </c>
      <c r="I216" s="26">
        <f t="shared" si="112"/>
        <v>0</v>
      </c>
      <c r="J216" s="27">
        <f t="shared" si="107"/>
        <v>0</v>
      </c>
      <c r="L216" s="25">
        <f t="shared" ref="L216:N216" si="113">-L184</f>
        <v>0</v>
      </c>
      <c r="M216" s="25">
        <f t="shared" si="113"/>
        <v>0</v>
      </c>
      <c r="N216" s="25">
        <f t="shared" si="113"/>
        <v>0</v>
      </c>
      <c r="O216" s="25">
        <f t="shared" si="102"/>
        <v>0</v>
      </c>
      <c r="P216" s="26">
        <f t="shared" ref="P216:Q216" si="114">-P184</f>
        <v>0</v>
      </c>
      <c r="Q216" s="26">
        <f t="shared" si="114"/>
        <v>0</v>
      </c>
      <c r="R216" s="27">
        <f t="shared" si="110"/>
        <v>0</v>
      </c>
      <c r="S216" s="28">
        <f t="shared" si="104"/>
        <v>0</v>
      </c>
    </row>
    <row r="217" spans="1:19" ht="15" x14ac:dyDescent="0.25">
      <c r="A217" s="32"/>
      <c r="B217" s="32">
        <v>1875</v>
      </c>
      <c r="C217" s="37" t="s">
        <v>77</v>
      </c>
      <c r="D217" s="25">
        <f>-D199</f>
        <v>0</v>
      </c>
      <c r="E217" s="33">
        <f t="shared" ref="E217:F217" si="115">-E199</f>
        <v>0</v>
      </c>
      <c r="F217" s="33">
        <f t="shared" si="115"/>
        <v>0</v>
      </c>
      <c r="G217" s="25">
        <f t="shared" si="99"/>
        <v>0</v>
      </c>
      <c r="H217" s="26">
        <f t="shared" ref="H217:I217" si="116">-H199</f>
        <v>0</v>
      </c>
      <c r="I217" s="26">
        <f t="shared" si="116"/>
        <v>0</v>
      </c>
      <c r="J217" s="27">
        <f t="shared" si="107"/>
        <v>0</v>
      </c>
      <c r="L217" s="25">
        <f t="shared" ref="L217:N217" si="117">-L199</f>
        <v>0</v>
      </c>
      <c r="M217" s="25">
        <f t="shared" si="117"/>
        <v>0</v>
      </c>
      <c r="N217" s="25">
        <f t="shared" si="117"/>
        <v>0</v>
      </c>
      <c r="O217" s="25">
        <f t="shared" si="102"/>
        <v>0</v>
      </c>
      <c r="P217" s="26">
        <f t="shared" ref="P217:Q217" si="118">-P199</f>
        <v>0</v>
      </c>
      <c r="Q217" s="26">
        <f t="shared" si="118"/>
        <v>0</v>
      </c>
      <c r="R217" s="27">
        <f t="shared" si="110"/>
        <v>0</v>
      </c>
      <c r="S217" s="28">
        <f t="shared" si="104"/>
        <v>0</v>
      </c>
    </row>
    <row r="218" spans="1:19" ht="25.5" x14ac:dyDescent="0.25">
      <c r="A218" s="32"/>
      <c r="B218" s="32" t="s">
        <v>61</v>
      </c>
      <c r="C218" s="37" t="s">
        <v>62</v>
      </c>
      <c r="D218" s="25">
        <f>-D204</f>
        <v>0</v>
      </c>
      <c r="E218" s="33">
        <f t="shared" ref="E218:F218" si="119">-E204</f>
        <v>0</v>
      </c>
      <c r="F218" s="33">
        <f t="shared" si="119"/>
        <v>0</v>
      </c>
      <c r="G218" s="25">
        <f t="shared" si="99"/>
        <v>0</v>
      </c>
      <c r="H218" s="26">
        <f t="shared" ref="H218:I218" si="120">-H204</f>
        <v>0</v>
      </c>
      <c r="I218" s="26">
        <f t="shared" si="120"/>
        <v>0</v>
      </c>
      <c r="J218" s="27">
        <f t="shared" si="107"/>
        <v>0</v>
      </c>
      <c r="L218" s="25">
        <f t="shared" ref="L218:N218" si="121">-L204</f>
        <v>0</v>
      </c>
      <c r="M218" s="25">
        <f t="shared" si="121"/>
        <v>0</v>
      </c>
      <c r="N218" s="25">
        <f t="shared" si="121"/>
        <v>0</v>
      </c>
      <c r="O218" s="25">
        <f t="shared" si="102"/>
        <v>0</v>
      </c>
      <c r="P218" s="26">
        <f t="shared" ref="P218:Q218" si="122">-P204</f>
        <v>0</v>
      </c>
      <c r="Q218" s="26">
        <f t="shared" si="122"/>
        <v>0</v>
      </c>
      <c r="R218" s="27">
        <f t="shared" si="110"/>
        <v>0</v>
      </c>
      <c r="S218" s="28">
        <f t="shared" si="104"/>
        <v>0</v>
      </c>
    </row>
    <row r="219" spans="1:19" ht="25.5" x14ac:dyDescent="0.25">
      <c r="A219" s="32"/>
      <c r="B219" s="32" t="s">
        <v>64</v>
      </c>
      <c r="C219" s="37" t="s">
        <v>78</v>
      </c>
      <c r="D219" s="25">
        <f>-D206</f>
        <v>0</v>
      </c>
      <c r="E219" s="33">
        <f t="shared" ref="E219:F219" si="123">-E206</f>
        <v>0</v>
      </c>
      <c r="F219" s="33">
        <f t="shared" si="123"/>
        <v>0</v>
      </c>
      <c r="G219" s="25">
        <f t="shared" si="99"/>
        <v>0</v>
      </c>
      <c r="H219" s="26">
        <f t="shared" ref="H219:I219" si="124">-H206</f>
        <v>0</v>
      </c>
      <c r="I219" s="26">
        <f t="shared" si="124"/>
        <v>0</v>
      </c>
      <c r="J219" s="27">
        <f t="shared" si="107"/>
        <v>0</v>
      </c>
      <c r="L219" s="25">
        <f t="shared" ref="L219:N219" si="125">-L206</f>
        <v>0</v>
      </c>
      <c r="M219" s="25">
        <f t="shared" si="125"/>
        <v>0</v>
      </c>
      <c r="N219" s="25">
        <f t="shared" si="125"/>
        <v>0</v>
      </c>
      <c r="O219" s="25">
        <f t="shared" si="102"/>
        <v>0</v>
      </c>
      <c r="P219" s="26">
        <f t="shared" ref="P219:Q219" si="126">-P206</f>
        <v>0</v>
      </c>
      <c r="Q219" s="26">
        <f t="shared" si="126"/>
        <v>0</v>
      </c>
      <c r="R219" s="27">
        <f t="shared" si="110"/>
        <v>0</v>
      </c>
      <c r="S219" s="28">
        <f t="shared" si="104"/>
        <v>0</v>
      </c>
    </row>
    <row r="220" spans="1:19" ht="15" x14ac:dyDescent="0.25">
      <c r="A220" s="32"/>
      <c r="B220" s="32">
        <v>2055</v>
      </c>
      <c r="C220" s="33" t="s">
        <v>70</v>
      </c>
      <c r="D220" s="25">
        <f>-D211</f>
        <v>0</v>
      </c>
      <c r="E220" s="33">
        <f t="shared" ref="E220:F221" si="127">-E211</f>
        <v>0</v>
      </c>
      <c r="F220" s="33">
        <f t="shared" si="127"/>
        <v>0</v>
      </c>
      <c r="G220" s="25">
        <f t="shared" si="99"/>
        <v>0</v>
      </c>
      <c r="H220" s="26">
        <f t="shared" ref="H220:I221" si="128">-H211</f>
        <v>0</v>
      </c>
      <c r="I220" s="26">
        <f t="shared" si="128"/>
        <v>0</v>
      </c>
      <c r="J220" s="27">
        <f t="shared" si="107"/>
        <v>0</v>
      </c>
      <c r="L220" s="25">
        <f t="shared" ref="L220:N221" si="129">-L211</f>
        <v>0</v>
      </c>
      <c r="M220" s="25">
        <f t="shared" si="129"/>
        <v>0</v>
      </c>
      <c r="N220" s="25">
        <f t="shared" si="129"/>
        <v>0</v>
      </c>
      <c r="O220" s="25">
        <f t="shared" si="102"/>
        <v>0</v>
      </c>
      <c r="P220" s="26">
        <f t="shared" ref="P220:Q221" si="130">-P211</f>
        <v>0</v>
      </c>
      <c r="Q220" s="26">
        <f t="shared" si="130"/>
        <v>0</v>
      </c>
      <c r="R220" s="27">
        <f t="shared" si="110"/>
        <v>0</v>
      </c>
      <c r="S220" s="28">
        <f t="shared" si="104"/>
        <v>0</v>
      </c>
    </row>
    <row r="221" spans="1:19" ht="15" x14ac:dyDescent="0.25">
      <c r="A221" s="32"/>
      <c r="B221" s="32" t="s">
        <v>71</v>
      </c>
      <c r="C221" s="33" t="s">
        <v>72</v>
      </c>
      <c r="D221" s="25">
        <f>-D212</f>
        <v>0</v>
      </c>
      <c r="E221" s="33">
        <f t="shared" si="127"/>
        <v>0</v>
      </c>
      <c r="F221" s="33">
        <f t="shared" si="127"/>
        <v>0</v>
      </c>
      <c r="G221" s="25">
        <f t="shared" si="99"/>
        <v>0</v>
      </c>
      <c r="H221" s="26">
        <f t="shared" si="128"/>
        <v>0</v>
      </c>
      <c r="I221" s="26">
        <f t="shared" si="128"/>
        <v>0</v>
      </c>
      <c r="J221" s="27">
        <f t="shared" si="107"/>
        <v>0</v>
      </c>
      <c r="L221" s="25">
        <f t="shared" si="129"/>
        <v>0</v>
      </c>
      <c r="M221" s="25">
        <f t="shared" si="129"/>
        <v>0</v>
      </c>
      <c r="N221" s="25">
        <f t="shared" si="129"/>
        <v>0</v>
      </c>
      <c r="O221" s="25">
        <f t="shared" si="102"/>
        <v>0</v>
      </c>
      <c r="P221" s="26">
        <f t="shared" si="130"/>
        <v>0</v>
      </c>
      <c r="Q221" s="26">
        <f t="shared" si="130"/>
        <v>0</v>
      </c>
      <c r="R221" s="27">
        <f t="shared" si="110"/>
        <v>0</v>
      </c>
      <c r="S221" s="28">
        <f t="shared" si="104"/>
        <v>0</v>
      </c>
    </row>
    <row r="222" spans="1:19" x14ac:dyDescent="0.2">
      <c r="A222" s="32"/>
      <c r="B222" s="32"/>
      <c r="C222" s="34" t="s">
        <v>79</v>
      </c>
      <c r="D222" s="35">
        <f>SUM(D213:D221)</f>
        <v>0</v>
      </c>
      <c r="E222" s="35">
        <f t="shared" ref="E222:J222" si="131">SUM(E213:E221)</f>
        <v>0</v>
      </c>
      <c r="F222" s="35">
        <f t="shared" si="131"/>
        <v>0</v>
      </c>
      <c r="G222" s="35">
        <f t="shared" si="131"/>
        <v>0</v>
      </c>
      <c r="H222" s="35">
        <f t="shared" si="131"/>
        <v>0</v>
      </c>
      <c r="I222" s="35">
        <f t="shared" si="131"/>
        <v>0</v>
      </c>
      <c r="J222" s="35">
        <f t="shared" si="131"/>
        <v>0</v>
      </c>
      <c r="K222" s="36"/>
      <c r="L222" s="35">
        <f t="shared" ref="L222:S222" si="132">SUM(L213:L221)</f>
        <v>0</v>
      </c>
      <c r="M222" s="35">
        <f t="shared" si="132"/>
        <v>0</v>
      </c>
      <c r="N222" s="35">
        <f t="shared" si="132"/>
        <v>0</v>
      </c>
      <c r="O222" s="35">
        <f t="shared" si="132"/>
        <v>0</v>
      </c>
      <c r="P222" s="35">
        <f t="shared" si="132"/>
        <v>0</v>
      </c>
      <c r="Q222" s="35">
        <f t="shared" si="132"/>
        <v>0</v>
      </c>
      <c r="R222" s="35">
        <f t="shared" si="132"/>
        <v>0</v>
      </c>
      <c r="S222" s="35">
        <f t="shared" si="132"/>
        <v>0</v>
      </c>
    </row>
    <row r="223" spans="1:19" ht="15" x14ac:dyDescent="0.25">
      <c r="A223" s="32"/>
      <c r="B223" s="32"/>
      <c r="C223" s="1220" t="s">
        <v>80</v>
      </c>
      <c r="D223" s="1221"/>
      <c r="E223" s="1221"/>
      <c r="F223" s="1221"/>
      <c r="G223" s="1221"/>
      <c r="H223" s="1221"/>
      <c r="I223" s="1221"/>
      <c r="J223" s="1221"/>
      <c r="K223" s="1221"/>
      <c r="L223" s="1222"/>
      <c r="M223" s="38"/>
      <c r="N223" s="38"/>
      <c r="O223" s="38"/>
      <c r="P223" s="39"/>
      <c r="R223" s="40"/>
      <c r="S223" s="29"/>
    </row>
    <row r="224" spans="1:19" ht="15" x14ac:dyDescent="0.25">
      <c r="A224" s="32"/>
      <c r="B224" s="32"/>
      <c r="C224" s="1220" t="s">
        <v>81</v>
      </c>
      <c r="D224" s="1221"/>
      <c r="E224" s="1221"/>
      <c r="F224" s="1221"/>
      <c r="G224" s="1221"/>
      <c r="H224" s="1221"/>
      <c r="I224" s="1221"/>
      <c r="J224" s="1221"/>
      <c r="K224" s="1221"/>
      <c r="L224" s="1222"/>
      <c r="M224" s="38"/>
      <c r="N224" s="38"/>
      <c r="O224" s="38"/>
      <c r="P224" s="35">
        <f>+P222</f>
        <v>0</v>
      </c>
      <c r="R224" s="40"/>
      <c r="S224" s="29"/>
    </row>
    <row r="225" spans="1:19" x14ac:dyDescent="0.2">
      <c r="D225" s="41">
        <v>0</v>
      </c>
      <c r="E225" s="41"/>
      <c r="F225" s="41"/>
      <c r="G225" s="41"/>
      <c r="H225" s="41">
        <v>0</v>
      </c>
      <c r="I225" s="41">
        <v>0</v>
      </c>
      <c r="J225" s="41">
        <v>0</v>
      </c>
      <c r="K225" s="41"/>
      <c r="L225" s="41">
        <v>0</v>
      </c>
      <c r="M225" s="41"/>
      <c r="N225" s="41"/>
      <c r="O225" s="41">
        <v>0</v>
      </c>
      <c r="P225" s="41">
        <v>0</v>
      </c>
      <c r="Q225" s="41">
        <v>0</v>
      </c>
      <c r="R225" s="41">
        <v>0</v>
      </c>
      <c r="S225" s="41">
        <v>0</v>
      </c>
    </row>
    <row r="226" spans="1:19" x14ac:dyDescent="0.2">
      <c r="L226" s="2" t="s">
        <v>82</v>
      </c>
    </row>
    <row r="227" spans="1:19" ht="15" x14ac:dyDescent="0.25">
      <c r="A227" s="32">
        <v>10</v>
      </c>
      <c r="B227" s="32"/>
      <c r="C227" s="12" t="s">
        <v>83</v>
      </c>
      <c r="D227" s="13"/>
      <c r="E227" s="13"/>
      <c r="F227" s="13"/>
      <c r="G227" s="13"/>
      <c r="H227" s="13"/>
      <c r="I227" s="13"/>
      <c r="J227" s="13"/>
      <c r="K227" s="13"/>
      <c r="L227" s="13" t="s">
        <v>83</v>
      </c>
      <c r="M227" s="13"/>
      <c r="N227" s="13"/>
      <c r="O227" s="13"/>
      <c r="P227" s="13"/>
      <c r="Q227" s="42">
        <f>P191</f>
        <v>0</v>
      </c>
    </row>
    <row r="228" spans="1:19" ht="15" x14ac:dyDescent="0.25">
      <c r="A228" s="32">
        <v>8</v>
      </c>
      <c r="B228" s="32"/>
      <c r="C228" s="12" t="s">
        <v>49</v>
      </c>
      <c r="D228" s="13"/>
      <c r="E228" s="13"/>
      <c r="F228" s="13"/>
      <c r="G228" s="13"/>
      <c r="H228" s="13"/>
      <c r="I228" s="13"/>
      <c r="J228" s="13"/>
      <c r="K228" s="13"/>
      <c r="L228" s="13" t="s">
        <v>49</v>
      </c>
      <c r="M228" s="13"/>
      <c r="N228" s="13"/>
      <c r="O228" s="13"/>
      <c r="P228" s="13"/>
      <c r="Q228" s="42">
        <f>P193+P192</f>
        <v>0</v>
      </c>
    </row>
    <row r="229" spans="1:19" ht="15" x14ac:dyDescent="0.25">
      <c r="A229" s="32">
        <v>47</v>
      </c>
      <c r="B229" s="32"/>
      <c r="C229" s="12" t="s">
        <v>84</v>
      </c>
      <c r="D229" s="13"/>
      <c r="E229" s="13"/>
      <c r="F229" s="13"/>
      <c r="G229" s="13"/>
      <c r="H229" s="13"/>
      <c r="I229" s="13"/>
      <c r="J229" s="13"/>
      <c r="K229" s="13"/>
      <c r="L229" s="13" t="s">
        <v>84</v>
      </c>
      <c r="M229" s="13"/>
      <c r="N229" s="13"/>
      <c r="O229" s="13"/>
      <c r="P229" s="13"/>
      <c r="Q229" s="42"/>
    </row>
    <row r="230" spans="1:19" x14ac:dyDescent="0.2">
      <c r="L230" s="1223" t="s">
        <v>85</v>
      </c>
      <c r="M230" s="1224"/>
      <c r="N230" s="1224"/>
      <c r="O230" s="1224"/>
      <c r="P230" s="1224"/>
      <c r="Q230" s="43">
        <f>P224-Q227-Q228-Q229</f>
        <v>0</v>
      </c>
    </row>
    <row r="236" spans="1:19" ht="13.5" thickBot="1" x14ac:dyDescent="0.25">
      <c r="H236" s="8" t="s">
        <v>9</v>
      </c>
      <c r="I236" s="9" t="s">
        <v>10</v>
      </c>
    </row>
    <row r="237" spans="1:19" ht="15.75" thickBot="1" x14ac:dyDescent="0.3">
      <c r="H237" s="8" t="s">
        <v>11</v>
      </c>
      <c r="I237" s="10">
        <v>2016</v>
      </c>
      <c r="J237" s="11"/>
    </row>
    <row r="239" spans="1:19" x14ac:dyDescent="0.2">
      <c r="D239" s="1225" t="s">
        <v>12</v>
      </c>
      <c r="E239" s="1226"/>
      <c r="F239" s="1226"/>
      <c r="G239" s="1226"/>
      <c r="H239" s="1226"/>
      <c r="I239" s="1226"/>
      <c r="J239" s="1226"/>
      <c r="L239" s="12"/>
      <c r="M239" s="13"/>
      <c r="N239" s="13"/>
      <c r="O239" s="13"/>
      <c r="P239" s="14" t="s">
        <v>13</v>
      </c>
      <c r="Q239" s="14"/>
      <c r="R239" s="15"/>
    </row>
    <row r="240" spans="1:19" ht="30" customHeight="1" x14ac:dyDescent="0.2">
      <c r="A240" s="16" t="s">
        <v>14</v>
      </c>
      <c r="B240" s="16" t="s">
        <v>15</v>
      </c>
      <c r="C240" s="17" t="s">
        <v>16</v>
      </c>
      <c r="D240" s="18" t="s">
        <v>17</v>
      </c>
      <c r="E240" s="44" t="s">
        <v>90</v>
      </c>
      <c r="F240" s="44" t="s">
        <v>90</v>
      </c>
      <c r="G240" s="18" t="s">
        <v>18</v>
      </c>
      <c r="H240" s="19" t="s">
        <v>19</v>
      </c>
      <c r="I240" s="19" t="s">
        <v>20</v>
      </c>
      <c r="J240" s="16" t="s">
        <v>21</v>
      </c>
      <c r="K240" s="20"/>
      <c r="L240" s="18" t="s">
        <v>17</v>
      </c>
      <c r="M240" s="44" t="s">
        <v>90</v>
      </c>
      <c r="N240" s="44" t="s">
        <v>90</v>
      </c>
      <c r="O240" s="18" t="s">
        <v>18</v>
      </c>
      <c r="P240" s="21" t="s">
        <v>22</v>
      </c>
      <c r="Q240" s="21" t="s">
        <v>20</v>
      </c>
      <c r="R240" s="22" t="s">
        <v>21</v>
      </c>
      <c r="S240" s="16" t="s">
        <v>23</v>
      </c>
    </row>
    <row r="241" spans="1:19" ht="25.5" customHeight="1" x14ac:dyDescent="0.25">
      <c r="A241" s="16"/>
      <c r="B241" s="23">
        <v>1531</v>
      </c>
      <c r="C241" s="24" t="s">
        <v>24</v>
      </c>
      <c r="D241" s="25">
        <f t="shared" ref="D241:D286" si="133">J167</f>
        <v>0</v>
      </c>
      <c r="E241" s="25"/>
      <c r="F241" s="25"/>
      <c r="G241" s="25">
        <f>SUM(D241:F241)</f>
        <v>0</v>
      </c>
      <c r="H241" s="803"/>
      <c r="I241" s="803"/>
      <c r="J241" s="27">
        <f>D241+H241+I241</f>
        <v>0</v>
      </c>
      <c r="K241" s="20"/>
      <c r="L241" s="25">
        <f t="shared" ref="L241:L286" si="134">R167</f>
        <v>0</v>
      </c>
      <c r="M241" s="25"/>
      <c r="N241" s="25"/>
      <c r="O241" s="25">
        <f>SUM(L241:N241)</f>
        <v>0</v>
      </c>
      <c r="P241" s="803"/>
      <c r="Q241" s="803"/>
      <c r="R241" s="27">
        <f>L241+P241+Q241</f>
        <v>0</v>
      </c>
      <c r="S241" s="28">
        <f t="shared" ref="S241:S286" si="135">J241+R241</f>
        <v>0</v>
      </c>
    </row>
    <row r="242" spans="1:19" ht="25.5" customHeight="1" x14ac:dyDescent="0.25">
      <c r="A242" s="16"/>
      <c r="B242" s="23">
        <v>1609</v>
      </c>
      <c r="C242" s="24" t="s">
        <v>25</v>
      </c>
      <c r="D242" s="25">
        <f t="shared" si="133"/>
        <v>0</v>
      </c>
      <c r="E242" s="25"/>
      <c r="F242" s="25"/>
      <c r="G242" s="25">
        <f>SUM(D242:F242)</f>
        <v>0</v>
      </c>
      <c r="H242" s="803"/>
      <c r="I242" s="803"/>
      <c r="J242" s="27">
        <f>D242+H242+I242</f>
        <v>0</v>
      </c>
      <c r="K242" s="20"/>
      <c r="L242" s="25">
        <f t="shared" si="134"/>
        <v>0</v>
      </c>
      <c r="M242" s="25"/>
      <c r="N242" s="25"/>
      <c r="O242" s="25">
        <f t="shared" ref="O242:O277" si="136">SUM(L242:N242)</f>
        <v>0</v>
      </c>
      <c r="P242" s="803"/>
      <c r="Q242" s="803"/>
      <c r="R242" s="27">
        <f t="shared" ref="R242:R279" si="137">L242+P242+Q242</f>
        <v>0</v>
      </c>
      <c r="S242" s="28">
        <f t="shared" si="135"/>
        <v>0</v>
      </c>
    </row>
    <row r="243" spans="1:19" ht="25.5" x14ac:dyDescent="0.25">
      <c r="A243" s="23">
        <v>12</v>
      </c>
      <c r="B243" s="23">
        <v>1611</v>
      </c>
      <c r="C243" s="24" t="s">
        <v>26</v>
      </c>
      <c r="D243" s="25">
        <f t="shared" si="133"/>
        <v>0</v>
      </c>
      <c r="E243" s="25"/>
      <c r="F243" s="25"/>
      <c r="G243" s="25">
        <f t="shared" ref="G243:G257" si="138">SUM(D243:F243)</f>
        <v>0</v>
      </c>
      <c r="H243" s="803"/>
      <c r="I243" s="803"/>
      <c r="J243" s="27">
        <f>D243+H243+I243</f>
        <v>0</v>
      </c>
      <c r="K243" s="30"/>
      <c r="L243" s="25">
        <f t="shared" si="134"/>
        <v>0</v>
      </c>
      <c r="M243" s="25"/>
      <c r="N243" s="25"/>
      <c r="O243" s="25">
        <f t="shared" si="136"/>
        <v>0</v>
      </c>
      <c r="P243" s="803"/>
      <c r="Q243" s="803"/>
      <c r="R243" s="27">
        <f t="shared" si="137"/>
        <v>0</v>
      </c>
      <c r="S243" s="28">
        <f t="shared" si="135"/>
        <v>0</v>
      </c>
    </row>
    <row r="244" spans="1:19" ht="25.5" x14ac:dyDescent="0.25">
      <c r="A244" s="23" t="s">
        <v>27</v>
      </c>
      <c r="B244" s="23">
        <v>1612</v>
      </c>
      <c r="C244" s="24" t="s">
        <v>28</v>
      </c>
      <c r="D244" s="25">
        <f t="shared" si="133"/>
        <v>0</v>
      </c>
      <c r="E244" s="25"/>
      <c r="F244" s="25"/>
      <c r="G244" s="25">
        <f t="shared" si="138"/>
        <v>0</v>
      </c>
      <c r="H244" s="803"/>
      <c r="I244" s="803"/>
      <c r="J244" s="27">
        <f>D244+H244+I244</f>
        <v>0</v>
      </c>
      <c r="K244" s="30"/>
      <c r="L244" s="25">
        <f t="shared" si="134"/>
        <v>0</v>
      </c>
      <c r="M244" s="25"/>
      <c r="N244" s="25"/>
      <c r="O244" s="25">
        <f t="shared" si="136"/>
        <v>0</v>
      </c>
      <c r="P244" s="803"/>
      <c r="Q244" s="803"/>
      <c r="R244" s="27">
        <f t="shared" si="137"/>
        <v>0</v>
      </c>
      <c r="S244" s="28">
        <f t="shared" si="135"/>
        <v>0</v>
      </c>
    </row>
    <row r="245" spans="1:19" ht="15" x14ac:dyDescent="0.25">
      <c r="A245" s="23" t="s">
        <v>29</v>
      </c>
      <c r="B245" s="23">
        <v>1805</v>
      </c>
      <c r="C245" s="24" t="s">
        <v>30</v>
      </c>
      <c r="D245" s="25">
        <f t="shared" si="133"/>
        <v>0</v>
      </c>
      <c r="E245" s="25"/>
      <c r="F245" s="25"/>
      <c r="G245" s="25">
        <f t="shared" si="138"/>
        <v>0</v>
      </c>
      <c r="H245" s="803"/>
      <c r="I245" s="803"/>
      <c r="J245" s="27">
        <f>D245+H245+I245</f>
        <v>0</v>
      </c>
      <c r="K245" s="30"/>
      <c r="L245" s="25">
        <f t="shared" si="134"/>
        <v>0</v>
      </c>
      <c r="M245" s="25"/>
      <c r="N245" s="25"/>
      <c r="O245" s="25">
        <f t="shared" si="136"/>
        <v>0</v>
      </c>
      <c r="P245" s="803"/>
      <c r="Q245" s="803"/>
      <c r="R245" s="27">
        <f t="shared" si="137"/>
        <v>0</v>
      </c>
      <c r="S245" s="28">
        <f t="shared" si="135"/>
        <v>0</v>
      </c>
    </row>
    <row r="246" spans="1:19" ht="15" x14ac:dyDescent="0.25">
      <c r="A246" s="23">
        <v>47</v>
      </c>
      <c r="B246" s="23">
        <v>1808</v>
      </c>
      <c r="C246" s="24" t="s">
        <v>31</v>
      </c>
      <c r="D246" s="25">
        <f t="shared" si="133"/>
        <v>0</v>
      </c>
      <c r="E246" s="25"/>
      <c r="F246" s="25"/>
      <c r="G246" s="25">
        <f t="shared" si="138"/>
        <v>0</v>
      </c>
      <c r="H246" s="803"/>
      <c r="I246" s="803"/>
      <c r="J246" s="27">
        <f t="shared" ref="J246:J279" si="139">D246+H246+I246</f>
        <v>0</v>
      </c>
      <c r="K246" s="30"/>
      <c r="L246" s="25">
        <f t="shared" si="134"/>
        <v>0</v>
      </c>
      <c r="M246" s="25"/>
      <c r="N246" s="25"/>
      <c r="O246" s="25">
        <f t="shared" si="136"/>
        <v>0</v>
      </c>
      <c r="P246" s="803"/>
      <c r="Q246" s="803"/>
      <c r="R246" s="27">
        <f t="shared" si="137"/>
        <v>0</v>
      </c>
      <c r="S246" s="28">
        <f t="shared" si="135"/>
        <v>0</v>
      </c>
    </row>
    <row r="247" spans="1:19" ht="15" x14ac:dyDescent="0.25">
      <c r="A247" s="23">
        <v>13</v>
      </c>
      <c r="B247" s="23">
        <v>1810</v>
      </c>
      <c r="C247" s="24" t="s">
        <v>32</v>
      </c>
      <c r="D247" s="25">
        <f t="shared" si="133"/>
        <v>0</v>
      </c>
      <c r="E247" s="25"/>
      <c r="F247" s="25"/>
      <c r="G247" s="25">
        <f t="shared" si="138"/>
        <v>0</v>
      </c>
      <c r="H247" s="803"/>
      <c r="I247" s="803"/>
      <c r="J247" s="27">
        <f t="shared" si="139"/>
        <v>0</v>
      </c>
      <c r="K247" s="30"/>
      <c r="L247" s="25">
        <f t="shared" si="134"/>
        <v>0</v>
      </c>
      <c r="M247" s="25"/>
      <c r="N247" s="25"/>
      <c r="O247" s="25">
        <f t="shared" si="136"/>
        <v>0</v>
      </c>
      <c r="P247" s="803"/>
      <c r="Q247" s="803"/>
      <c r="R247" s="27">
        <f t="shared" si="137"/>
        <v>0</v>
      </c>
      <c r="S247" s="28">
        <f t="shared" si="135"/>
        <v>0</v>
      </c>
    </row>
    <row r="248" spans="1:19" ht="15" x14ac:dyDescent="0.25">
      <c r="A248" s="23">
        <v>47</v>
      </c>
      <c r="B248" s="23">
        <v>1815</v>
      </c>
      <c r="C248" s="24" t="s">
        <v>33</v>
      </c>
      <c r="D248" s="25">
        <f t="shared" si="133"/>
        <v>0</v>
      </c>
      <c r="E248" s="25"/>
      <c r="F248" s="25"/>
      <c r="G248" s="25">
        <f t="shared" si="138"/>
        <v>0</v>
      </c>
      <c r="H248" s="803"/>
      <c r="I248" s="803"/>
      <c r="J248" s="27">
        <f t="shared" si="139"/>
        <v>0</v>
      </c>
      <c r="K248" s="30"/>
      <c r="L248" s="25">
        <f t="shared" si="134"/>
        <v>0</v>
      </c>
      <c r="M248" s="25"/>
      <c r="N248" s="25"/>
      <c r="O248" s="25">
        <f t="shared" si="136"/>
        <v>0</v>
      </c>
      <c r="P248" s="803"/>
      <c r="Q248" s="803"/>
      <c r="R248" s="27">
        <f t="shared" si="137"/>
        <v>0</v>
      </c>
      <c r="S248" s="28">
        <f t="shared" si="135"/>
        <v>0</v>
      </c>
    </row>
    <row r="249" spans="1:19" ht="15" x14ac:dyDescent="0.25">
      <c r="A249" s="23">
        <v>47</v>
      </c>
      <c r="B249" s="23">
        <v>1820</v>
      </c>
      <c r="C249" s="24" t="s">
        <v>34</v>
      </c>
      <c r="D249" s="25">
        <f t="shared" si="133"/>
        <v>0</v>
      </c>
      <c r="E249" s="25"/>
      <c r="F249" s="25"/>
      <c r="G249" s="25">
        <f t="shared" si="138"/>
        <v>0</v>
      </c>
      <c r="H249" s="803"/>
      <c r="I249" s="803"/>
      <c r="J249" s="27">
        <f t="shared" si="139"/>
        <v>0</v>
      </c>
      <c r="K249" s="30"/>
      <c r="L249" s="25">
        <f t="shared" si="134"/>
        <v>0</v>
      </c>
      <c r="M249" s="25"/>
      <c r="N249" s="25"/>
      <c r="O249" s="25">
        <f t="shared" si="136"/>
        <v>0</v>
      </c>
      <c r="P249" s="803"/>
      <c r="Q249" s="803"/>
      <c r="R249" s="27">
        <f t="shared" si="137"/>
        <v>0</v>
      </c>
      <c r="S249" s="28">
        <f t="shared" si="135"/>
        <v>0</v>
      </c>
    </row>
    <row r="250" spans="1:19" ht="15" x14ac:dyDescent="0.25">
      <c r="A250" s="23">
        <v>47</v>
      </c>
      <c r="B250" s="23">
        <v>1825</v>
      </c>
      <c r="C250" s="24" t="s">
        <v>35</v>
      </c>
      <c r="D250" s="25">
        <f t="shared" si="133"/>
        <v>0</v>
      </c>
      <c r="E250" s="25"/>
      <c r="F250" s="25"/>
      <c r="G250" s="25">
        <f t="shared" si="138"/>
        <v>0</v>
      </c>
      <c r="H250" s="803"/>
      <c r="I250" s="803"/>
      <c r="J250" s="27">
        <f t="shared" si="139"/>
        <v>0</v>
      </c>
      <c r="K250" s="30"/>
      <c r="L250" s="25">
        <f t="shared" si="134"/>
        <v>0</v>
      </c>
      <c r="M250" s="25"/>
      <c r="N250" s="25"/>
      <c r="O250" s="25">
        <f t="shared" si="136"/>
        <v>0</v>
      </c>
      <c r="P250" s="803"/>
      <c r="Q250" s="803"/>
      <c r="R250" s="27">
        <f t="shared" si="137"/>
        <v>0</v>
      </c>
      <c r="S250" s="28">
        <f t="shared" si="135"/>
        <v>0</v>
      </c>
    </row>
    <row r="251" spans="1:19" ht="15" x14ac:dyDescent="0.25">
      <c r="A251" s="23">
        <v>47</v>
      </c>
      <c r="B251" s="23">
        <v>1830</v>
      </c>
      <c r="C251" s="24" t="s">
        <v>36</v>
      </c>
      <c r="D251" s="25">
        <f t="shared" si="133"/>
        <v>0</v>
      </c>
      <c r="E251" s="25"/>
      <c r="F251" s="25"/>
      <c r="G251" s="25">
        <f t="shared" si="138"/>
        <v>0</v>
      </c>
      <c r="H251" s="803"/>
      <c r="I251" s="803"/>
      <c r="J251" s="27">
        <f t="shared" si="139"/>
        <v>0</v>
      </c>
      <c r="K251" s="30"/>
      <c r="L251" s="25">
        <f t="shared" si="134"/>
        <v>0</v>
      </c>
      <c r="M251" s="25"/>
      <c r="N251" s="25"/>
      <c r="O251" s="25">
        <f t="shared" si="136"/>
        <v>0</v>
      </c>
      <c r="P251" s="803"/>
      <c r="Q251" s="803"/>
      <c r="R251" s="27">
        <f t="shared" si="137"/>
        <v>0</v>
      </c>
      <c r="S251" s="28">
        <f t="shared" si="135"/>
        <v>0</v>
      </c>
    </row>
    <row r="252" spans="1:19" ht="15" x14ac:dyDescent="0.25">
      <c r="A252" s="23">
        <v>47</v>
      </c>
      <c r="B252" s="23">
        <v>1835</v>
      </c>
      <c r="C252" s="24" t="s">
        <v>37</v>
      </c>
      <c r="D252" s="25">
        <f t="shared" si="133"/>
        <v>0</v>
      </c>
      <c r="E252" s="25"/>
      <c r="F252" s="25"/>
      <c r="G252" s="25">
        <f t="shared" si="138"/>
        <v>0</v>
      </c>
      <c r="H252" s="803"/>
      <c r="I252" s="803"/>
      <c r="J252" s="27">
        <f t="shared" si="139"/>
        <v>0</v>
      </c>
      <c r="K252" s="30"/>
      <c r="L252" s="25">
        <f t="shared" si="134"/>
        <v>0</v>
      </c>
      <c r="M252" s="25"/>
      <c r="N252" s="25"/>
      <c r="O252" s="25">
        <f t="shared" si="136"/>
        <v>0</v>
      </c>
      <c r="P252" s="803"/>
      <c r="Q252" s="803"/>
      <c r="R252" s="27">
        <f t="shared" si="137"/>
        <v>0</v>
      </c>
      <c r="S252" s="28">
        <f t="shared" si="135"/>
        <v>0</v>
      </c>
    </row>
    <row r="253" spans="1:19" ht="15" x14ac:dyDescent="0.25">
      <c r="A253" s="23">
        <v>47</v>
      </c>
      <c r="B253" s="23">
        <v>1840</v>
      </c>
      <c r="C253" s="24" t="s">
        <v>38</v>
      </c>
      <c r="D253" s="25">
        <f t="shared" si="133"/>
        <v>0</v>
      </c>
      <c r="E253" s="25"/>
      <c r="F253" s="25"/>
      <c r="G253" s="25">
        <f t="shared" si="138"/>
        <v>0</v>
      </c>
      <c r="H253" s="803"/>
      <c r="I253" s="803"/>
      <c r="J253" s="27">
        <f t="shared" si="139"/>
        <v>0</v>
      </c>
      <c r="K253" s="30"/>
      <c r="L253" s="25">
        <f t="shared" si="134"/>
        <v>0</v>
      </c>
      <c r="M253" s="25"/>
      <c r="N253" s="25"/>
      <c r="O253" s="25">
        <f t="shared" si="136"/>
        <v>0</v>
      </c>
      <c r="P253" s="803"/>
      <c r="Q253" s="803"/>
      <c r="R253" s="27">
        <f t="shared" si="137"/>
        <v>0</v>
      </c>
      <c r="S253" s="28">
        <f t="shared" si="135"/>
        <v>0</v>
      </c>
    </row>
    <row r="254" spans="1:19" ht="15" x14ac:dyDescent="0.25">
      <c r="A254" s="23">
        <v>47</v>
      </c>
      <c r="B254" s="23">
        <v>1845</v>
      </c>
      <c r="C254" s="24" t="s">
        <v>39</v>
      </c>
      <c r="D254" s="25">
        <f t="shared" si="133"/>
        <v>0</v>
      </c>
      <c r="E254" s="25"/>
      <c r="F254" s="25"/>
      <c r="G254" s="25">
        <f t="shared" si="138"/>
        <v>0</v>
      </c>
      <c r="H254" s="803"/>
      <c r="I254" s="803"/>
      <c r="J254" s="27">
        <f t="shared" si="139"/>
        <v>0</v>
      </c>
      <c r="K254" s="30"/>
      <c r="L254" s="25">
        <f t="shared" si="134"/>
        <v>0</v>
      </c>
      <c r="M254" s="25"/>
      <c r="N254" s="25"/>
      <c r="O254" s="25">
        <f t="shared" si="136"/>
        <v>0</v>
      </c>
      <c r="P254" s="803"/>
      <c r="Q254" s="803"/>
      <c r="R254" s="27">
        <f t="shared" si="137"/>
        <v>0</v>
      </c>
      <c r="S254" s="28">
        <f t="shared" si="135"/>
        <v>0</v>
      </c>
    </row>
    <row r="255" spans="1:19" ht="15" x14ac:dyDescent="0.25">
      <c r="A255" s="23">
        <v>47</v>
      </c>
      <c r="B255" s="23">
        <v>1850</v>
      </c>
      <c r="C255" s="24" t="s">
        <v>40</v>
      </c>
      <c r="D255" s="25">
        <f t="shared" si="133"/>
        <v>0</v>
      </c>
      <c r="E255" s="25"/>
      <c r="F255" s="25"/>
      <c r="G255" s="25">
        <f t="shared" si="138"/>
        <v>0</v>
      </c>
      <c r="H255" s="803"/>
      <c r="I255" s="803"/>
      <c r="J255" s="27">
        <f t="shared" si="139"/>
        <v>0</v>
      </c>
      <c r="K255" s="30"/>
      <c r="L255" s="25">
        <f t="shared" si="134"/>
        <v>0</v>
      </c>
      <c r="M255" s="25"/>
      <c r="N255" s="25"/>
      <c r="O255" s="25">
        <f t="shared" si="136"/>
        <v>0</v>
      </c>
      <c r="P255" s="803"/>
      <c r="Q255" s="803"/>
      <c r="R255" s="27">
        <f t="shared" si="137"/>
        <v>0</v>
      </c>
      <c r="S255" s="28">
        <f t="shared" si="135"/>
        <v>0</v>
      </c>
    </row>
    <row r="256" spans="1:19" ht="15" x14ac:dyDescent="0.25">
      <c r="A256" s="23">
        <v>47</v>
      </c>
      <c r="B256" s="23">
        <v>1855</v>
      </c>
      <c r="C256" s="24" t="s">
        <v>41</v>
      </c>
      <c r="D256" s="25">
        <f t="shared" si="133"/>
        <v>0</v>
      </c>
      <c r="E256" s="25"/>
      <c r="F256" s="25"/>
      <c r="G256" s="25">
        <f t="shared" si="138"/>
        <v>0</v>
      </c>
      <c r="H256" s="803"/>
      <c r="I256" s="803"/>
      <c r="J256" s="27">
        <f t="shared" si="139"/>
        <v>0</v>
      </c>
      <c r="K256" s="30"/>
      <c r="L256" s="25">
        <f t="shared" si="134"/>
        <v>0</v>
      </c>
      <c r="M256" s="25"/>
      <c r="N256" s="25"/>
      <c r="O256" s="25">
        <f t="shared" si="136"/>
        <v>0</v>
      </c>
      <c r="P256" s="803"/>
      <c r="Q256" s="803"/>
      <c r="R256" s="27">
        <f t="shared" si="137"/>
        <v>0</v>
      </c>
      <c r="S256" s="28">
        <f t="shared" si="135"/>
        <v>0</v>
      </c>
    </row>
    <row r="257" spans="1:19" ht="15" x14ac:dyDescent="0.25">
      <c r="A257" s="23">
        <v>47</v>
      </c>
      <c r="B257" s="23">
        <v>1860</v>
      </c>
      <c r="C257" s="24" t="s">
        <v>42</v>
      </c>
      <c r="D257" s="25">
        <f t="shared" si="133"/>
        <v>0</v>
      </c>
      <c r="E257" s="25"/>
      <c r="F257" s="25"/>
      <c r="G257" s="25">
        <f t="shared" si="138"/>
        <v>0</v>
      </c>
      <c r="H257" s="803"/>
      <c r="I257" s="803"/>
      <c r="J257" s="27">
        <f t="shared" si="139"/>
        <v>0</v>
      </c>
      <c r="K257" s="30"/>
      <c r="L257" s="25">
        <f t="shared" si="134"/>
        <v>0</v>
      </c>
      <c r="M257" s="25"/>
      <c r="N257" s="25"/>
      <c r="O257" s="25">
        <f t="shared" si="136"/>
        <v>0</v>
      </c>
      <c r="P257" s="803"/>
      <c r="Q257" s="803"/>
      <c r="R257" s="27">
        <f t="shared" si="137"/>
        <v>0</v>
      </c>
      <c r="S257" s="28">
        <f t="shared" si="135"/>
        <v>0</v>
      </c>
    </row>
    <row r="258" spans="1:19" ht="15" x14ac:dyDescent="0.25">
      <c r="A258" s="46">
        <v>47</v>
      </c>
      <c r="B258" s="46">
        <v>1865</v>
      </c>
      <c r="C258" s="47" t="s">
        <v>43</v>
      </c>
      <c r="D258" s="25">
        <f t="shared" si="133"/>
        <v>0</v>
      </c>
      <c r="E258" s="25"/>
      <c r="F258" s="25"/>
      <c r="G258" s="25"/>
      <c r="H258" s="803"/>
      <c r="I258" s="803"/>
      <c r="J258" s="27">
        <f t="shared" si="139"/>
        <v>0</v>
      </c>
      <c r="K258" s="30"/>
      <c r="L258" s="25">
        <f t="shared" si="134"/>
        <v>0</v>
      </c>
      <c r="M258" s="45"/>
      <c r="N258" s="45"/>
      <c r="O258" s="45">
        <f t="shared" si="136"/>
        <v>0</v>
      </c>
      <c r="P258" s="803"/>
      <c r="Q258" s="803"/>
      <c r="R258" s="27">
        <f t="shared" si="137"/>
        <v>0</v>
      </c>
      <c r="S258" s="28">
        <f t="shared" si="135"/>
        <v>0</v>
      </c>
    </row>
    <row r="259" spans="1:19" ht="15" x14ac:dyDescent="0.25">
      <c r="A259" s="23">
        <v>47</v>
      </c>
      <c r="B259" s="23">
        <v>1875</v>
      </c>
      <c r="C259" s="24" t="s">
        <v>44</v>
      </c>
      <c r="D259" s="25">
        <f t="shared" si="133"/>
        <v>0</v>
      </c>
      <c r="E259" s="25"/>
      <c r="F259" s="25"/>
      <c r="G259" s="25">
        <f t="shared" ref="G259:G286" si="140">SUM(D259:F259)</f>
        <v>0</v>
      </c>
      <c r="H259" s="803"/>
      <c r="I259" s="803"/>
      <c r="J259" s="27">
        <f t="shared" si="139"/>
        <v>0</v>
      </c>
      <c r="K259" s="30"/>
      <c r="L259" s="25">
        <f t="shared" si="134"/>
        <v>0</v>
      </c>
      <c r="M259" s="25"/>
      <c r="N259" s="25"/>
      <c r="O259" s="25">
        <f t="shared" si="136"/>
        <v>0</v>
      </c>
      <c r="P259" s="803"/>
      <c r="Q259" s="803"/>
      <c r="R259" s="27">
        <f t="shared" si="137"/>
        <v>0</v>
      </c>
      <c r="S259" s="28">
        <f t="shared" si="135"/>
        <v>0</v>
      </c>
    </row>
    <row r="260" spans="1:19" ht="15" x14ac:dyDescent="0.25">
      <c r="A260" s="23" t="s">
        <v>29</v>
      </c>
      <c r="B260" s="23">
        <v>1905</v>
      </c>
      <c r="C260" s="24" t="s">
        <v>30</v>
      </c>
      <c r="D260" s="25">
        <f t="shared" si="133"/>
        <v>0</v>
      </c>
      <c r="E260" s="25"/>
      <c r="F260" s="25"/>
      <c r="G260" s="25">
        <f t="shared" si="140"/>
        <v>0</v>
      </c>
      <c r="H260" s="803"/>
      <c r="I260" s="803"/>
      <c r="J260" s="27">
        <f t="shared" si="139"/>
        <v>0</v>
      </c>
      <c r="K260" s="30"/>
      <c r="L260" s="25">
        <f t="shared" si="134"/>
        <v>0</v>
      </c>
      <c r="M260" s="25"/>
      <c r="N260" s="25"/>
      <c r="O260" s="25">
        <f t="shared" si="136"/>
        <v>0</v>
      </c>
      <c r="P260" s="803"/>
      <c r="Q260" s="803"/>
      <c r="R260" s="27">
        <f t="shared" si="137"/>
        <v>0</v>
      </c>
      <c r="S260" s="28">
        <f t="shared" si="135"/>
        <v>0</v>
      </c>
    </row>
    <row r="261" spans="1:19" ht="15" x14ac:dyDescent="0.25">
      <c r="A261" s="23">
        <v>47</v>
      </c>
      <c r="B261" s="23">
        <v>1908</v>
      </c>
      <c r="C261" s="24" t="s">
        <v>45</v>
      </c>
      <c r="D261" s="25">
        <f t="shared" si="133"/>
        <v>0</v>
      </c>
      <c r="E261" s="25"/>
      <c r="F261" s="25"/>
      <c r="G261" s="25">
        <f t="shared" si="140"/>
        <v>0</v>
      </c>
      <c r="H261" s="803"/>
      <c r="I261" s="803"/>
      <c r="J261" s="27">
        <f t="shared" si="139"/>
        <v>0</v>
      </c>
      <c r="K261" s="30"/>
      <c r="L261" s="25">
        <f t="shared" si="134"/>
        <v>0</v>
      </c>
      <c r="M261" s="25"/>
      <c r="N261" s="25"/>
      <c r="O261" s="25">
        <f t="shared" si="136"/>
        <v>0</v>
      </c>
      <c r="P261" s="803"/>
      <c r="Q261" s="803"/>
      <c r="R261" s="27">
        <f t="shared" si="137"/>
        <v>0</v>
      </c>
      <c r="S261" s="28">
        <f t="shared" si="135"/>
        <v>0</v>
      </c>
    </row>
    <row r="262" spans="1:19" ht="15" x14ac:dyDescent="0.25">
      <c r="A262" s="23">
        <v>13</v>
      </c>
      <c r="B262" s="23">
        <v>1910</v>
      </c>
      <c r="C262" s="24" t="s">
        <v>32</v>
      </c>
      <c r="D262" s="25">
        <f t="shared" si="133"/>
        <v>0</v>
      </c>
      <c r="E262" s="25"/>
      <c r="F262" s="25"/>
      <c r="G262" s="25">
        <f t="shared" si="140"/>
        <v>0</v>
      </c>
      <c r="H262" s="803"/>
      <c r="I262" s="803"/>
      <c r="J262" s="27">
        <f t="shared" si="139"/>
        <v>0</v>
      </c>
      <c r="K262" s="30"/>
      <c r="L262" s="25">
        <f t="shared" si="134"/>
        <v>0</v>
      </c>
      <c r="M262" s="25"/>
      <c r="N262" s="25"/>
      <c r="O262" s="25">
        <f t="shared" si="136"/>
        <v>0</v>
      </c>
      <c r="P262" s="803"/>
      <c r="Q262" s="803"/>
      <c r="R262" s="27">
        <f t="shared" si="137"/>
        <v>0</v>
      </c>
      <c r="S262" s="28">
        <f t="shared" si="135"/>
        <v>0</v>
      </c>
    </row>
    <row r="263" spans="1:19" ht="15" x14ac:dyDescent="0.25">
      <c r="A263" s="23">
        <v>8</v>
      </c>
      <c r="B263" s="23">
        <v>1915</v>
      </c>
      <c r="C263" s="24" t="s">
        <v>46</v>
      </c>
      <c r="D263" s="25">
        <f t="shared" si="133"/>
        <v>0</v>
      </c>
      <c r="E263" s="25"/>
      <c r="F263" s="25"/>
      <c r="G263" s="25">
        <f t="shared" si="140"/>
        <v>0</v>
      </c>
      <c r="H263" s="803"/>
      <c r="I263" s="803"/>
      <c r="J263" s="27">
        <f t="shared" si="139"/>
        <v>0</v>
      </c>
      <c r="K263" s="30"/>
      <c r="L263" s="25">
        <f t="shared" si="134"/>
        <v>0</v>
      </c>
      <c r="M263" s="25"/>
      <c r="N263" s="25"/>
      <c r="O263" s="25">
        <f t="shared" si="136"/>
        <v>0</v>
      </c>
      <c r="P263" s="803"/>
      <c r="Q263" s="803"/>
      <c r="R263" s="27">
        <f t="shared" si="137"/>
        <v>0</v>
      </c>
      <c r="S263" s="28">
        <f t="shared" si="135"/>
        <v>0</v>
      </c>
    </row>
    <row r="264" spans="1:19" ht="15" x14ac:dyDescent="0.25">
      <c r="A264" s="23">
        <v>10</v>
      </c>
      <c r="B264" s="23">
        <v>1920</v>
      </c>
      <c r="C264" s="24" t="s">
        <v>47</v>
      </c>
      <c r="D264" s="25">
        <f t="shared" si="133"/>
        <v>0</v>
      </c>
      <c r="E264" s="25"/>
      <c r="F264" s="25"/>
      <c r="G264" s="25">
        <f t="shared" si="140"/>
        <v>0</v>
      </c>
      <c r="H264" s="803"/>
      <c r="I264" s="803"/>
      <c r="J264" s="27">
        <f t="shared" si="139"/>
        <v>0</v>
      </c>
      <c r="K264" s="30"/>
      <c r="L264" s="25">
        <f t="shared" si="134"/>
        <v>0</v>
      </c>
      <c r="M264" s="25"/>
      <c r="N264" s="25"/>
      <c r="O264" s="25">
        <f t="shared" si="136"/>
        <v>0</v>
      </c>
      <c r="P264" s="803"/>
      <c r="Q264" s="803"/>
      <c r="R264" s="27">
        <f t="shared" si="137"/>
        <v>0</v>
      </c>
      <c r="S264" s="28">
        <f t="shared" si="135"/>
        <v>0</v>
      </c>
    </row>
    <row r="265" spans="1:19" ht="15" x14ac:dyDescent="0.25">
      <c r="A265" s="23">
        <v>10</v>
      </c>
      <c r="B265" s="23">
        <v>1930</v>
      </c>
      <c r="C265" s="24" t="s">
        <v>48</v>
      </c>
      <c r="D265" s="25">
        <f t="shared" si="133"/>
        <v>0</v>
      </c>
      <c r="E265" s="25"/>
      <c r="F265" s="25"/>
      <c r="G265" s="25">
        <f t="shared" si="140"/>
        <v>0</v>
      </c>
      <c r="H265" s="803"/>
      <c r="I265" s="803"/>
      <c r="J265" s="27">
        <f t="shared" si="139"/>
        <v>0</v>
      </c>
      <c r="K265" s="30"/>
      <c r="L265" s="25">
        <f t="shared" si="134"/>
        <v>0</v>
      </c>
      <c r="M265" s="25"/>
      <c r="N265" s="25"/>
      <c r="O265" s="25">
        <f t="shared" si="136"/>
        <v>0</v>
      </c>
      <c r="P265" s="803"/>
      <c r="Q265" s="803"/>
      <c r="R265" s="27">
        <f t="shared" si="137"/>
        <v>0</v>
      </c>
      <c r="S265" s="28">
        <f t="shared" si="135"/>
        <v>0</v>
      </c>
    </row>
    <row r="266" spans="1:19" ht="15" x14ac:dyDescent="0.25">
      <c r="A266" s="23">
        <v>8</v>
      </c>
      <c r="B266" s="23">
        <v>1935</v>
      </c>
      <c r="C266" s="24" t="s">
        <v>49</v>
      </c>
      <c r="D266" s="25">
        <f t="shared" si="133"/>
        <v>0</v>
      </c>
      <c r="E266" s="25"/>
      <c r="F266" s="25"/>
      <c r="G266" s="25">
        <f t="shared" si="140"/>
        <v>0</v>
      </c>
      <c r="H266" s="803"/>
      <c r="I266" s="803"/>
      <c r="J266" s="27">
        <f t="shared" si="139"/>
        <v>0</v>
      </c>
      <c r="K266" s="30"/>
      <c r="L266" s="25">
        <f t="shared" si="134"/>
        <v>0</v>
      </c>
      <c r="M266" s="25"/>
      <c r="N266" s="25"/>
      <c r="O266" s="25">
        <f t="shared" si="136"/>
        <v>0</v>
      </c>
      <c r="P266" s="803"/>
      <c r="Q266" s="803"/>
      <c r="R266" s="27">
        <f t="shared" si="137"/>
        <v>0</v>
      </c>
      <c r="S266" s="28">
        <f t="shared" si="135"/>
        <v>0</v>
      </c>
    </row>
    <row r="267" spans="1:19" ht="15" x14ac:dyDescent="0.25">
      <c r="A267" s="23">
        <v>8</v>
      </c>
      <c r="B267" s="23">
        <v>1940</v>
      </c>
      <c r="C267" s="24" t="s">
        <v>50</v>
      </c>
      <c r="D267" s="25">
        <f t="shared" si="133"/>
        <v>0</v>
      </c>
      <c r="E267" s="25"/>
      <c r="F267" s="25"/>
      <c r="G267" s="25">
        <f t="shared" si="140"/>
        <v>0</v>
      </c>
      <c r="H267" s="803"/>
      <c r="I267" s="803"/>
      <c r="J267" s="27">
        <f t="shared" si="139"/>
        <v>0</v>
      </c>
      <c r="K267" s="30"/>
      <c r="L267" s="25">
        <f t="shared" si="134"/>
        <v>0</v>
      </c>
      <c r="M267" s="25"/>
      <c r="N267" s="25"/>
      <c r="O267" s="25">
        <f t="shared" si="136"/>
        <v>0</v>
      </c>
      <c r="P267" s="803"/>
      <c r="Q267" s="803"/>
      <c r="R267" s="27">
        <f t="shared" si="137"/>
        <v>0</v>
      </c>
      <c r="S267" s="28">
        <f t="shared" si="135"/>
        <v>0</v>
      </c>
    </row>
    <row r="268" spans="1:19" ht="15" x14ac:dyDescent="0.25">
      <c r="A268" s="23">
        <v>8</v>
      </c>
      <c r="B268" s="23">
        <v>1945</v>
      </c>
      <c r="C268" s="24" t="s">
        <v>51</v>
      </c>
      <c r="D268" s="25">
        <f t="shared" si="133"/>
        <v>0</v>
      </c>
      <c r="E268" s="25"/>
      <c r="F268" s="25"/>
      <c r="G268" s="25">
        <f t="shared" si="140"/>
        <v>0</v>
      </c>
      <c r="H268" s="803"/>
      <c r="I268" s="803"/>
      <c r="J268" s="27">
        <f t="shared" si="139"/>
        <v>0</v>
      </c>
      <c r="K268" s="30"/>
      <c r="L268" s="25">
        <f t="shared" si="134"/>
        <v>0</v>
      </c>
      <c r="M268" s="25"/>
      <c r="N268" s="25"/>
      <c r="O268" s="25">
        <f t="shared" si="136"/>
        <v>0</v>
      </c>
      <c r="P268" s="803"/>
      <c r="Q268" s="803"/>
      <c r="R268" s="27">
        <f t="shared" si="137"/>
        <v>0</v>
      </c>
      <c r="S268" s="28">
        <f t="shared" si="135"/>
        <v>0</v>
      </c>
    </row>
    <row r="269" spans="1:19" ht="15" x14ac:dyDescent="0.25">
      <c r="A269" s="23">
        <v>8</v>
      </c>
      <c r="B269" s="23">
        <v>1950</v>
      </c>
      <c r="C269" s="24" t="s">
        <v>52</v>
      </c>
      <c r="D269" s="25">
        <f t="shared" si="133"/>
        <v>0</v>
      </c>
      <c r="E269" s="25"/>
      <c r="F269" s="25"/>
      <c r="G269" s="25">
        <f t="shared" si="140"/>
        <v>0</v>
      </c>
      <c r="H269" s="803"/>
      <c r="I269" s="803"/>
      <c r="J269" s="27">
        <f t="shared" si="139"/>
        <v>0</v>
      </c>
      <c r="K269" s="30"/>
      <c r="L269" s="25">
        <f t="shared" si="134"/>
        <v>0</v>
      </c>
      <c r="M269" s="25"/>
      <c r="N269" s="25"/>
      <c r="O269" s="25">
        <f t="shared" si="136"/>
        <v>0</v>
      </c>
      <c r="P269" s="803"/>
      <c r="Q269" s="803"/>
      <c r="R269" s="27">
        <f t="shared" si="137"/>
        <v>0</v>
      </c>
      <c r="S269" s="28">
        <f t="shared" si="135"/>
        <v>0</v>
      </c>
    </row>
    <row r="270" spans="1:19" ht="15" x14ac:dyDescent="0.25">
      <c r="A270" s="23">
        <v>8</v>
      </c>
      <c r="B270" s="23">
        <v>1955</v>
      </c>
      <c r="C270" s="24" t="s">
        <v>53</v>
      </c>
      <c r="D270" s="25">
        <f t="shared" si="133"/>
        <v>0</v>
      </c>
      <c r="E270" s="25"/>
      <c r="F270" s="25"/>
      <c r="G270" s="25">
        <f t="shared" si="140"/>
        <v>0</v>
      </c>
      <c r="H270" s="803"/>
      <c r="I270" s="803"/>
      <c r="J270" s="27">
        <f t="shared" si="139"/>
        <v>0</v>
      </c>
      <c r="K270" s="30"/>
      <c r="L270" s="25">
        <f t="shared" si="134"/>
        <v>0</v>
      </c>
      <c r="M270" s="25"/>
      <c r="N270" s="25"/>
      <c r="O270" s="25">
        <f t="shared" si="136"/>
        <v>0</v>
      </c>
      <c r="P270" s="803"/>
      <c r="Q270" s="803"/>
      <c r="R270" s="27">
        <f t="shared" si="137"/>
        <v>0</v>
      </c>
      <c r="S270" s="28">
        <f t="shared" si="135"/>
        <v>0</v>
      </c>
    </row>
    <row r="271" spans="1:19" ht="15" x14ac:dyDescent="0.25">
      <c r="A271" s="23">
        <v>8</v>
      </c>
      <c r="B271" s="23">
        <v>1960</v>
      </c>
      <c r="C271" s="24" t="s">
        <v>54</v>
      </c>
      <c r="D271" s="25">
        <f t="shared" si="133"/>
        <v>0</v>
      </c>
      <c r="E271" s="25"/>
      <c r="F271" s="25"/>
      <c r="G271" s="25">
        <f t="shared" si="140"/>
        <v>0</v>
      </c>
      <c r="H271" s="803"/>
      <c r="I271" s="803"/>
      <c r="J271" s="27">
        <f t="shared" si="139"/>
        <v>0</v>
      </c>
      <c r="K271" s="30"/>
      <c r="L271" s="25">
        <f t="shared" si="134"/>
        <v>0</v>
      </c>
      <c r="M271" s="25"/>
      <c r="N271" s="25"/>
      <c r="O271" s="25">
        <f t="shared" si="136"/>
        <v>0</v>
      </c>
      <c r="P271" s="803"/>
      <c r="Q271" s="803"/>
      <c r="R271" s="27">
        <f t="shared" si="137"/>
        <v>0</v>
      </c>
      <c r="S271" s="28">
        <f t="shared" si="135"/>
        <v>0</v>
      </c>
    </row>
    <row r="272" spans="1:19" ht="25.5" x14ac:dyDescent="0.25">
      <c r="A272" s="1">
        <v>47</v>
      </c>
      <c r="B272" s="23">
        <v>1970</v>
      </c>
      <c r="C272" s="24" t="s">
        <v>55</v>
      </c>
      <c r="D272" s="25">
        <f t="shared" si="133"/>
        <v>0</v>
      </c>
      <c r="E272" s="25"/>
      <c r="F272" s="25"/>
      <c r="G272" s="25">
        <f t="shared" si="140"/>
        <v>0</v>
      </c>
      <c r="H272" s="803"/>
      <c r="I272" s="803"/>
      <c r="J272" s="27">
        <f t="shared" si="139"/>
        <v>0</v>
      </c>
      <c r="K272" s="30"/>
      <c r="L272" s="25">
        <f t="shared" si="134"/>
        <v>0</v>
      </c>
      <c r="M272" s="25"/>
      <c r="N272" s="25"/>
      <c r="O272" s="25">
        <f t="shared" si="136"/>
        <v>0</v>
      </c>
      <c r="P272" s="803"/>
      <c r="Q272" s="803"/>
      <c r="R272" s="27">
        <f t="shared" si="137"/>
        <v>0</v>
      </c>
      <c r="S272" s="28">
        <f t="shared" si="135"/>
        <v>0</v>
      </c>
    </row>
    <row r="273" spans="1:19" ht="25.5" x14ac:dyDescent="0.25">
      <c r="A273" s="23">
        <v>47</v>
      </c>
      <c r="B273" s="23">
        <v>1975</v>
      </c>
      <c r="C273" s="24" t="s">
        <v>56</v>
      </c>
      <c r="D273" s="25">
        <f t="shared" si="133"/>
        <v>0</v>
      </c>
      <c r="E273" s="25"/>
      <c r="F273" s="25"/>
      <c r="G273" s="25">
        <f t="shared" si="140"/>
        <v>0</v>
      </c>
      <c r="H273" s="803"/>
      <c r="I273" s="803"/>
      <c r="J273" s="27">
        <f t="shared" si="139"/>
        <v>0</v>
      </c>
      <c r="K273" s="30"/>
      <c r="L273" s="25">
        <f t="shared" si="134"/>
        <v>0</v>
      </c>
      <c r="M273" s="25"/>
      <c r="N273" s="25"/>
      <c r="O273" s="25">
        <f t="shared" si="136"/>
        <v>0</v>
      </c>
      <c r="P273" s="803"/>
      <c r="Q273" s="803"/>
      <c r="R273" s="27">
        <f t="shared" si="137"/>
        <v>0</v>
      </c>
      <c r="S273" s="28">
        <f t="shared" si="135"/>
        <v>0</v>
      </c>
    </row>
    <row r="274" spans="1:19" ht="15" x14ac:dyDescent="0.25">
      <c r="A274" s="23">
        <v>47</v>
      </c>
      <c r="B274" s="23">
        <v>1980</v>
      </c>
      <c r="C274" s="24" t="s">
        <v>57</v>
      </c>
      <c r="D274" s="25">
        <f t="shared" si="133"/>
        <v>0</v>
      </c>
      <c r="E274" s="25"/>
      <c r="F274" s="25"/>
      <c r="G274" s="25">
        <f t="shared" si="140"/>
        <v>0</v>
      </c>
      <c r="H274" s="803"/>
      <c r="I274" s="803"/>
      <c r="J274" s="27">
        <f t="shared" si="139"/>
        <v>0</v>
      </c>
      <c r="K274" s="30"/>
      <c r="L274" s="25">
        <f t="shared" si="134"/>
        <v>0</v>
      </c>
      <c r="M274" s="25"/>
      <c r="N274" s="25"/>
      <c r="O274" s="25">
        <f t="shared" si="136"/>
        <v>0</v>
      </c>
      <c r="P274" s="803"/>
      <c r="Q274" s="803"/>
      <c r="R274" s="27">
        <f t="shared" si="137"/>
        <v>0</v>
      </c>
      <c r="S274" s="28">
        <f t="shared" si="135"/>
        <v>0</v>
      </c>
    </row>
    <row r="275" spans="1:19" ht="15" x14ac:dyDescent="0.25">
      <c r="A275" s="23">
        <v>47</v>
      </c>
      <c r="B275" s="23">
        <v>1985</v>
      </c>
      <c r="C275" s="24" t="s">
        <v>58</v>
      </c>
      <c r="D275" s="25">
        <f t="shared" si="133"/>
        <v>0</v>
      </c>
      <c r="E275" s="25"/>
      <c r="F275" s="25"/>
      <c r="G275" s="25">
        <f t="shared" si="140"/>
        <v>0</v>
      </c>
      <c r="H275" s="803"/>
      <c r="I275" s="803"/>
      <c r="J275" s="27">
        <f t="shared" si="139"/>
        <v>0</v>
      </c>
      <c r="K275" s="30"/>
      <c r="L275" s="25">
        <f t="shared" si="134"/>
        <v>0</v>
      </c>
      <c r="M275" s="25"/>
      <c r="N275" s="25"/>
      <c r="O275" s="25">
        <f t="shared" si="136"/>
        <v>0</v>
      </c>
      <c r="P275" s="803"/>
      <c r="Q275" s="803"/>
      <c r="R275" s="27">
        <f t="shared" si="137"/>
        <v>0</v>
      </c>
      <c r="S275" s="28">
        <f t="shared" si="135"/>
        <v>0</v>
      </c>
    </row>
    <row r="276" spans="1:19" ht="15" x14ac:dyDescent="0.25">
      <c r="A276" s="1">
        <v>47</v>
      </c>
      <c r="B276" s="23">
        <v>1990</v>
      </c>
      <c r="C276" s="31" t="s">
        <v>59</v>
      </c>
      <c r="D276" s="25">
        <f t="shared" si="133"/>
        <v>0</v>
      </c>
      <c r="E276" s="25"/>
      <c r="F276" s="25"/>
      <c r="G276" s="25">
        <f t="shared" si="140"/>
        <v>0</v>
      </c>
      <c r="H276" s="803"/>
      <c r="I276" s="803"/>
      <c r="J276" s="27">
        <f t="shared" si="139"/>
        <v>0</v>
      </c>
      <c r="K276" s="30"/>
      <c r="L276" s="25">
        <f t="shared" si="134"/>
        <v>0</v>
      </c>
      <c r="M276" s="25"/>
      <c r="N276" s="25"/>
      <c r="O276" s="25">
        <f t="shared" si="136"/>
        <v>0</v>
      </c>
      <c r="P276" s="803"/>
      <c r="Q276" s="803"/>
      <c r="R276" s="27">
        <f t="shared" si="137"/>
        <v>0</v>
      </c>
      <c r="S276" s="28">
        <f t="shared" si="135"/>
        <v>0</v>
      </c>
    </row>
    <row r="277" spans="1:19" ht="15" x14ac:dyDescent="0.25">
      <c r="A277" s="23">
        <v>47</v>
      </c>
      <c r="B277" s="23">
        <v>1995</v>
      </c>
      <c r="C277" s="24" t="s">
        <v>60</v>
      </c>
      <c r="D277" s="25">
        <f t="shared" si="133"/>
        <v>0</v>
      </c>
      <c r="E277" s="25"/>
      <c r="F277" s="25"/>
      <c r="G277" s="25">
        <f t="shared" si="140"/>
        <v>0</v>
      </c>
      <c r="H277" s="803"/>
      <c r="I277" s="803"/>
      <c r="J277" s="27">
        <f t="shared" si="139"/>
        <v>0</v>
      </c>
      <c r="K277" s="30"/>
      <c r="L277" s="25">
        <f t="shared" si="134"/>
        <v>0</v>
      </c>
      <c r="M277" s="25"/>
      <c r="N277" s="25"/>
      <c r="O277" s="25">
        <f t="shared" si="136"/>
        <v>0</v>
      </c>
      <c r="P277" s="803"/>
      <c r="Q277" s="803"/>
      <c r="R277" s="27">
        <f t="shared" si="137"/>
        <v>0</v>
      </c>
      <c r="S277" s="28">
        <f t="shared" si="135"/>
        <v>0</v>
      </c>
    </row>
    <row r="278" spans="1:19" ht="25.5" x14ac:dyDescent="0.25">
      <c r="A278" s="23">
        <v>47</v>
      </c>
      <c r="B278" s="32" t="s">
        <v>61</v>
      </c>
      <c r="C278" s="24" t="s">
        <v>62</v>
      </c>
      <c r="D278" s="25">
        <f t="shared" si="133"/>
        <v>0</v>
      </c>
      <c r="E278" s="25"/>
      <c r="F278" s="25"/>
      <c r="G278" s="25">
        <f t="shared" si="140"/>
        <v>0</v>
      </c>
      <c r="H278" s="803"/>
      <c r="I278" s="803"/>
      <c r="J278" s="27">
        <f t="shared" si="139"/>
        <v>0</v>
      </c>
      <c r="K278" s="30"/>
      <c r="L278" s="25">
        <f t="shared" si="134"/>
        <v>0</v>
      </c>
      <c r="M278" s="25"/>
      <c r="N278" s="25"/>
      <c r="O278" s="25">
        <f t="shared" ref="O278" si="141">SUM(L278:N278)</f>
        <v>0</v>
      </c>
      <c r="P278" s="803"/>
      <c r="Q278" s="803"/>
      <c r="R278" s="27">
        <f t="shared" si="137"/>
        <v>0</v>
      </c>
      <c r="S278" s="28">
        <f t="shared" si="135"/>
        <v>0</v>
      </c>
    </row>
    <row r="279" spans="1:19" ht="15" x14ac:dyDescent="0.25">
      <c r="A279" s="23">
        <v>47</v>
      </c>
      <c r="B279" s="23">
        <v>2440</v>
      </c>
      <c r="C279" s="24" t="s">
        <v>63</v>
      </c>
      <c r="D279" s="25">
        <f t="shared" si="133"/>
        <v>0</v>
      </c>
      <c r="E279" s="25"/>
      <c r="F279" s="25"/>
      <c r="G279" s="25">
        <f t="shared" si="140"/>
        <v>0</v>
      </c>
      <c r="H279" s="803"/>
      <c r="I279" s="803"/>
      <c r="J279" s="27">
        <f t="shared" si="139"/>
        <v>0</v>
      </c>
      <c r="L279" s="25">
        <f t="shared" si="134"/>
        <v>0</v>
      </c>
      <c r="M279" s="25"/>
      <c r="N279" s="25"/>
      <c r="O279" s="25">
        <f t="shared" ref="O279" si="142">SUM(L279:N279)</f>
        <v>0</v>
      </c>
      <c r="P279" s="803"/>
      <c r="Q279" s="803"/>
      <c r="R279" s="27">
        <f t="shared" si="137"/>
        <v>0</v>
      </c>
      <c r="S279" s="28">
        <f t="shared" si="135"/>
        <v>0</v>
      </c>
    </row>
    <row r="280" spans="1:19" ht="15" x14ac:dyDescent="0.25">
      <c r="A280" s="23">
        <v>47</v>
      </c>
      <c r="B280" s="32" t="s">
        <v>64</v>
      </c>
      <c r="C280" s="24" t="s">
        <v>65</v>
      </c>
      <c r="D280" s="25">
        <f t="shared" si="133"/>
        <v>0</v>
      </c>
      <c r="E280" s="33"/>
      <c r="F280" s="33"/>
      <c r="G280" s="25">
        <f t="shared" si="140"/>
        <v>0</v>
      </c>
      <c r="H280" s="803"/>
      <c r="I280" s="803"/>
      <c r="J280" s="27">
        <f t="shared" ref="J280" si="143">G280+H280+I280</f>
        <v>0</v>
      </c>
      <c r="L280" s="25">
        <f t="shared" si="134"/>
        <v>0</v>
      </c>
      <c r="M280" s="25"/>
      <c r="N280" s="25"/>
      <c r="O280" s="25">
        <f t="shared" ref="O280" si="144">SUM(L280:N280)</f>
        <v>0</v>
      </c>
      <c r="P280" s="803"/>
      <c r="Q280" s="803"/>
      <c r="R280" s="27">
        <f t="shared" ref="R280" si="145">O280+P280+Q280</f>
        <v>0</v>
      </c>
      <c r="S280" s="28">
        <f t="shared" si="135"/>
        <v>0</v>
      </c>
    </row>
    <row r="281" spans="1:19" ht="15" x14ac:dyDescent="0.25">
      <c r="A281" s="32"/>
      <c r="B281" s="32">
        <v>2005</v>
      </c>
      <c r="C281" s="33" t="s">
        <v>66</v>
      </c>
      <c r="D281" s="25">
        <f t="shared" si="133"/>
        <v>0</v>
      </c>
      <c r="E281" s="25"/>
      <c r="F281" s="25"/>
      <c r="G281" s="25">
        <f t="shared" si="140"/>
        <v>0</v>
      </c>
      <c r="H281" s="803"/>
      <c r="I281" s="803"/>
      <c r="J281" s="27">
        <f t="shared" ref="J281:J286" si="146">D281+H281+I281</f>
        <v>0</v>
      </c>
      <c r="L281" s="25">
        <f t="shared" si="134"/>
        <v>0</v>
      </c>
      <c r="M281" s="25"/>
      <c r="N281" s="25"/>
      <c r="O281" s="25">
        <f t="shared" ref="O281:O286" si="147">SUM(L281:N281)</f>
        <v>0</v>
      </c>
      <c r="P281" s="803"/>
      <c r="Q281" s="803"/>
      <c r="R281" s="27">
        <f t="shared" ref="R281:R286" si="148">L281+P281+Q281</f>
        <v>0</v>
      </c>
      <c r="S281" s="28">
        <f t="shared" si="135"/>
        <v>0</v>
      </c>
    </row>
    <row r="282" spans="1:19" ht="15" x14ac:dyDescent="0.25">
      <c r="A282" s="32"/>
      <c r="B282" s="32">
        <v>2040</v>
      </c>
      <c r="C282" s="33" t="s">
        <v>67</v>
      </c>
      <c r="D282" s="25">
        <f t="shared" si="133"/>
        <v>0</v>
      </c>
      <c r="E282" s="25"/>
      <c r="F282" s="25"/>
      <c r="G282" s="25">
        <f t="shared" si="140"/>
        <v>0</v>
      </c>
      <c r="H282" s="803"/>
      <c r="I282" s="803"/>
      <c r="J282" s="27">
        <f t="shared" si="146"/>
        <v>0</v>
      </c>
      <c r="L282" s="25">
        <f t="shared" si="134"/>
        <v>0</v>
      </c>
      <c r="M282" s="25"/>
      <c r="N282" s="25"/>
      <c r="O282" s="25">
        <f t="shared" si="147"/>
        <v>0</v>
      </c>
      <c r="P282" s="803"/>
      <c r="Q282" s="803"/>
      <c r="R282" s="27">
        <f t="shared" si="148"/>
        <v>0</v>
      </c>
      <c r="S282" s="28">
        <f t="shared" si="135"/>
        <v>0</v>
      </c>
    </row>
    <row r="283" spans="1:19" ht="15" x14ac:dyDescent="0.25">
      <c r="A283" s="32"/>
      <c r="B283" s="32">
        <v>2050</v>
      </c>
      <c r="C283" s="33" t="s">
        <v>68</v>
      </c>
      <c r="D283" s="25">
        <f t="shared" si="133"/>
        <v>0</v>
      </c>
      <c r="E283" s="25"/>
      <c r="F283" s="25"/>
      <c r="G283" s="25">
        <f t="shared" si="140"/>
        <v>0</v>
      </c>
      <c r="H283" s="803"/>
      <c r="I283" s="803"/>
      <c r="J283" s="27">
        <f t="shared" si="146"/>
        <v>0</v>
      </c>
      <c r="L283" s="25">
        <f t="shared" si="134"/>
        <v>0</v>
      </c>
      <c r="M283" s="25"/>
      <c r="N283" s="25"/>
      <c r="O283" s="25">
        <f t="shared" si="147"/>
        <v>0</v>
      </c>
      <c r="P283" s="803"/>
      <c r="Q283" s="803"/>
      <c r="R283" s="27">
        <f t="shared" si="148"/>
        <v>0</v>
      </c>
      <c r="S283" s="28">
        <f t="shared" si="135"/>
        <v>0</v>
      </c>
    </row>
    <row r="284" spans="1:19" ht="15" x14ac:dyDescent="0.25">
      <c r="A284" s="32"/>
      <c r="B284" s="32">
        <v>2075</v>
      </c>
      <c r="C284" s="33" t="s">
        <v>69</v>
      </c>
      <c r="D284" s="25">
        <f t="shared" si="133"/>
        <v>0</v>
      </c>
      <c r="E284" s="25"/>
      <c r="F284" s="25"/>
      <c r="G284" s="25">
        <f t="shared" si="140"/>
        <v>0</v>
      </c>
      <c r="H284" s="803"/>
      <c r="I284" s="803"/>
      <c r="J284" s="27">
        <f t="shared" si="146"/>
        <v>0</v>
      </c>
      <c r="L284" s="25">
        <f t="shared" si="134"/>
        <v>0</v>
      </c>
      <c r="M284" s="25"/>
      <c r="N284" s="25"/>
      <c r="O284" s="25">
        <f t="shared" si="147"/>
        <v>0</v>
      </c>
      <c r="P284" s="803"/>
      <c r="Q284" s="803"/>
      <c r="R284" s="27">
        <f t="shared" si="148"/>
        <v>0</v>
      </c>
      <c r="S284" s="28">
        <f t="shared" si="135"/>
        <v>0</v>
      </c>
    </row>
    <row r="285" spans="1:19" ht="15" x14ac:dyDescent="0.25">
      <c r="A285" s="32"/>
      <c r="B285" s="32">
        <v>2055</v>
      </c>
      <c r="C285" s="33" t="s">
        <v>70</v>
      </c>
      <c r="D285" s="25">
        <f t="shared" si="133"/>
        <v>0</v>
      </c>
      <c r="E285" s="25"/>
      <c r="F285" s="25"/>
      <c r="G285" s="25">
        <f t="shared" si="140"/>
        <v>0</v>
      </c>
      <c r="H285" s="803"/>
      <c r="I285" s="803"/>
      <c r="J285" s="27">
        <f t="shared" si="146"/>
        <v>0</v>
      </c>
      <c r="L285" s="25">
        <f t="shared" si="134"/>
        <v>0</v>
      </c>
      <c r="M285" s="25"/>
      <c r="N285" s="25"/>
      <c r="O285" s="25">
        <f t="shared" si="147"/>
        <v>0</v>
      </c>
      <c r="P285" s="803"/>
      <c r="Q285" s="803"/>
      <c r="R285" s="27">
        <f t="shared" si="148"/>
        <v>0</v>
      </c>
      <c r="S285" s="28">
        <f t="shared" si="135"/>
        <v>0</v>
      </c>
    </row>
    <row r="286" spans="1:19" ht="15" x14ac:dyDescent="0.25">
      <c r="A286" s="32"/>
      <c r="B286" s="32" t="s">
        <v>71</v>
      </c>
      <c r="C286" s="33" t="s">
        <v>72</v>
      </c>
      <c r="D286" s="25">
        <f t="shared" si="133"/>
        <v>0</v>
      </c>
      <c r="E286" s="25"/>
      <c r="F286" s="25"/>
      <c r="G286" s="25">
        <f t="shared" si="140"/>
        <v>0</v>
      </c>
      <c r="H286" s="803"/>
      <c r="I286" s="803"/>
      <c r="J286" s="27">
        <f t="shared" si="146"/>
        <v>0</v>
      </c>
      <c r="L286" s="25">
        <f t="shared" si="134"/>
        <v>0</v>
      </c>
      <c r="M286" s="25"/>
      <c r="N286" s="25"/>
      <c r="O286" s="25">
        <f t="shared" si="147"/>
        <v>0</v>
      </c>
      <c r="P286" s="803"/>
      <c r="Q286" s="803"/>
      <c r="R286" s="27">
        <f t="shared" si="148"/>
        <v>0</v>
      </c>
      <c r="S286" s="28">
        <f t="shared" si="135"/>
        <v>0</v>
      </c>
    </row>
    <row r="287" spans="1:19" x14ac:dyDescent="0.2">
      <c r="A287" s="32"/>
      <c r="B287" s="32"/>
      <c r="C287" s="34" t="s">
        <v>73</v>
      </c>
      <c r="D287" s="35">
        <f t="shared" ref="D287:J287" si="149">SUM(D241:D286)</f>
        <v>0</v>
      </c>
      <c r="E287" s="35">
        <f t="shared" si="149"/>
        <v>0</v>
      </c>
      <c r="F287" s="35">
        <f t="shared" si="149"/>
        <v>0</v>
      </c>
      <c r="G287" s="35">
        <f t="shared" si="149"/>
        <v>0</v>
      </c>
      <c r="H287" s="35">
        <f>SUM(H241:H286)</f>
        <v>0</v>
      </c>
      <c r="I287" s="35">
        <f t="shared" si="149"/>
        <v>0</v>
      </c>
      <c r="J287" s="35">
        <f t="shared" si="149"/>
        <v>0</v>
      </c>
      <c r="K287" s="36"/>
      <c r="L287" s="35">
        <f t="shared" ref="L287:S287" si="150">SUM(L241:L286)</f>
        <v>0</v>
      </c>
      <c r="M287" s="35">
        <f t="shared" si="150"/>
        <v>0</v>
      </c>
      <c r="N287" s="35">
        <f t="shared" si="150"/>
        <v>0</v>
      </c>
      <c r="O287" s="35">
        <f t="shared" si="150"/>
        <v>0</v>
      </c>
      <c r="P287" s="35">
        <f t="shared" si="150"/>
        <v>0</v>
      </c>
      <c r="Q287" s="35">
        <f t="shared" si="150"/>
        <v>0</v>
      </c>
      <c r="R287" s="35">
        <f t="shared" si="150"/>
        <v>0</v>
      </c>
      <c r="S287" s="35">
        <f t="shared" si="150"/>
        <v>0</v>
      </c>
    </row>
    <row r="288" spans="1:19" ht="25.5" x14ac:dyDescent="0.25">
      <c r="A288" s="32"/>
      <c r="B288" s="32">
        <v>1531</v>
      </c>
      <c r="C288" s="24" t="s">
        <v>74</v>
      </c>
      <c r="D288" s="25">
        <f>-D241</f>
        <v>0</v>
      </c>
      <c r="E288" s="25">
        <f t="shared" ref="E288:F288" si="151">-E241</f>
        <v>0</v>
      </c>
      <c r="F288" s="25">
        <f t="shared" si="151"/>
        <v>0</v>
      </c>
      <c r="G288" s="25">
        <f t="shared" ref="G288:G295" si="152">SUM(D288:F288)</f>
        <v>0</v>
      </c>
      <c r="H288" s="26">
        <f t="shared" ref="H288:I288" si="153">-H241</f>
        <v>0</v>
      </c>
      <c r="I288" s="26">
        <f t="shared" si="153"/>
        <v>0</v>
      </c>
      <c r="J288" s="27">
        <f>G288+H288+I288</f>
        <v>0</v>
      </c>
      <c r="L288" s="25">
        <f t="shared" ref="L288:N288" si="154">-L241</f>
        <v>0</v>
      </c>
      <c r="M288" s="25">
        <f t="shared" si="154"/>
        <v>0</v>
      </c>
      <c r="N288" s="25">
        <f t="shared" si="154"/>
        <v>0</v>
      </c>
      <c r="O288" s="25">
        <f t="shared" ref="O288:O295" si="155">SUM(L288:N288)</f>
        <v>0</v>
      </c>
      <c r="P288" s="26">
        <f t="shared" ref="P288:Q288" si="156">-P241</f>
        <v>0</v>
      </c>
      <c r="Q288" s="26">
        <f t="shared" si="156"/>
        <v>0</v>
      </c>
      <c r="R288" s="27">
        <f>O288+P288+Q288</f>
        <v>0</v>
      </c>
      <c r="S288" s="28">
        <f t="shared" ref="S288:S295" si="157">J288+R288</f>
        <v>0</v>
      </c>
    </row>
    <row r="289" spans="1:19" ht="25.5" x14ac:dyDescent="0.25">
      <c r="A289" s="32"/>
      <c r="B289" s="32">
        <v>2075</v>
      </c>
      <c r="C289" s="37" t="s">
        <v>75</v>
      </c>
      <c r="D289" s="25">
        <f>-D284</f>
        <v>0</v>
      </c>
      <c r="E289" s="25">
        <f t="shared" ref="E289:F289" si="158">-E284</f>
        <v>0</v>
      </c>
      <c r="F289" s="25">
        <f t="shared" si="158"/>
        <v>0</v>
      </c>
      <c r="G289" s="25">
        <f t="shared" si="152"/>
        <v>0</v>
      </c>
      <c r="H289" s="26">
        <f t="shared" ref="H289:I289" si="159">-H284</f>
        <v>0</v>
      </c>
      <c r="I289" s="26">
        <f t="shared" si="159"/>
        <v>0</v>
      </c>
      <c r="J289" s="27">
        <f t="shared" ref="J289:J295" si="160">G289+H289+I289</f>
        <v>0</v>
      </c>
      <c r="L289" s="25">
        <f t="shared" ref="L289:N289" si="161">-L284</f>
        <v>0</v>
      </c>
      <c r="M289" s="25">
        <f t="shared" si="161"/>
        <v>0</v>
      </c>
      <c r="N289" s="25">
        <f t="shared" si="161"/>
        <v>0</v>
      </c>
      <c r="O289" s="25">
        <f t="shared" si="155"/>
        <v>0</v>
      </c>
      <c r="P289" s="26">
        <f t="shared" ref="P289:Q289" si="162">-P284</f>
        <v>0</v>
      </c>
      <c r="Q289" s="26">
        <f t="shared" si="162"/>
        <v>0</v>
      </c>
      <c r="R289" s="27">
        <f t="shared" ref="R289:R295" si="163">O289+P289+Q289</f>
        <v>0</v>
      </c>
      <c r="S289" s="28">
        <f t="shared" si="157"/>
        <v>0</v>
      </c>
    </row>
    <row r="290" spans="1:19" ht="25.5" x14ac:dyDescent="0.25">
      <c r="A290" s="32"/>
      <c r="B290" s="32">
        <v>1865</v>
      </c>
      <c r="C290" s="37" t="s">
        <v>76</v>
      </c>
      <c r="D290" s="25">
        <f>-D258</f>
        <v>0</v>
      </c>
      <c r="E290" s="25">
        <f t="shared" ref="E290:F290" si="164">-E258</f>
        <v>0</v>
      </c>
      <c r="F290" s="25">
        <f t="shared" si="164"/>
        <v>0</v>
      </c>
      <c r="G290" s="25">
        <f t="shared" si="152"/>
        <v>0</v>
      </c>
      <c r="H290" s="26">
        <f t="shared" ref="H290:I290" si="165">-H258</f>
        <v>0</v>
      </c>
      <c r="I290" s="26">
        <f t="shared" si="165"/>
        <v>0</v>
      </c>
      <c r="J290" s="27">
        <f t="shared" si="160"/>
        <v>0</v>
      </c>
      <c r="L290" s="25">
        <f t="shared" ref="L290:N290" si="166">-L258</f>
        <v>0</v>
      </c>
      <c r="M290" s="25">
        <f t="shared" si="166"/>
        <v>0</v>
      </c>
      <c r="N290" s="25">
        <f t="shared" si="166"/>
        <v>0</v>
      </c>
      <c r="O290" s="25">
        <f t="shared" si="155"/>
        <v>0</v>
      </c>
      <c r="P290" s="26">
        <f t="shared" ref="P290:Q290" si="167">-P258</f>
        <v>0</v>
      </c>
      <c r="Q290" s="26">
        <f t="shared" si="167"/>
        <v>0</v>
      </c>
      <c r="R290" s="27">
        <f t="shared" si="163"/>
        <v>0</v>
      </c>
      <c r="S290" s="28">
        <f t="shared" si="157"/>
        <v>0</v>
      </c>
    </row>
    <row r="291" spans="1:19" ht="15" x14ac:dyDescent="0.25">
      <c r="A291" s="32"/>
      <c r="B291" s="32">
        <v>1875</v>
      </c>
      <c r="C291" s="37" t="s">
        <v>77</v>
      </c>
      <c r="D291" s="25">
        <f>-D273</f>
        <v>0</v>
      </c>
      <c r="E291" s="25">
        <f t="shared" ref="E291:F291" si="168">-E273</f>
        <v>0</v>
      </c>
      <c r="F291" s="25">
        <f t="shared" si="168"/>
        <v>0</v>
      </c>
      <c r="G291" s="25">
        <f t="shared" si="152"/>
        <v>0</v>
      </c>
      <c r="H291" s="26">
        <f t="shared" ref="H291:I291" si="169">-H273</f>
        <v>0</v>
      </c>
      <c r="I291" s="26">
        <f t="shared" si="169"/>
        <v>0</v>
      </c>
      <c r="J291" s="27">
        <f t="shared" si="160"/>
        <v>0</v>
      </c>
      <c r="L291" s="25">
        <f t="shared" ref="L291:N291" si="170">-L273</f>
        <v>0</v>
      </c>
      <c r="M291" s="25">
        <f t="shared" si="170"/>
        <v>0</v>
      </c>
      <c r="N291" s="25">
        <f t="shared" si="170"/>
        <v>0</v>
      </c>
      <c r="O291" s="25">
        <f t="shared" si="155"/>
        <v>0</v>
      </c>
      <c r="P291" s="26">
        <f t="shared" ref="P291:Q291" si="171">-P273</f>
        <v>0</v>
      </c>
      <c r="Q291" s="26">
        <f t="shared" si="171"/>
        <v>0</v>
      </c>
      <c r="R291" s="27">
        <f t="shared" si="163"/>
        <v>0</v>
      </c>
      <c r="S291" s="28">
        <f t="shared" si="157"/>
        <v>0</v>
      </c>
    </row>
    <row r="292" spans="1:19" ht="25.5" x14ac:dyDescent="0.25">
      <c r="A292" s="32"/>
      <c r="B292" s="32" t="s">
        <v>61</v>
      </c>
      <c r="C292" s="37" t="s">
        <v>62</v>
      </c>
      <c r="D292" s="25">
        <f>-D278</f>
        <v>0</v>
      </c>
      <c r="E292" s="25">
        <f t="shared" ref="E292:F292" si="172">-E278</f>
        <v>0</v>
      </c>
      <c r="F292" s="25">
        <f t="shared" si="172"/>
        <v>0</v>
      </c>
      <c r="G292" s="25">
        <f t="shared" si="152"/>
        <v>0</v>
      </c>
      <c r="H292" s="26">
        <f t="shared" ref="H292:I292" si="173">-H278</f>
        <v>0</v>
      </c>
      <c r="I292" s="26">
        <f t="shared" si="173"/>
        <v>0</v>
      </c>
      <c r="J292" s="27">
        <f t="shared" si="160"/>
        <v>0</v>
      </c>
      <c r="L292" s="25">
        <f t="shared" ref="L292:N292" si="174">-L278</f>
        <v>0</v>
      </c>
      <c r="M292" s="25">
        <f t="shared" si="174"/>
        <v>0</v>
      </c>
      <c r="N292" s="25">
        <f t="shared" si="174"/>
        <v>0</v>
      </c>
      <c r="O292" s="25">
        <f t="shared" si="155"/>
        <v>0</v>
      </c>
      <c r="P292" s="26">
        <f t="shared" ref="P292:Q292" si="175">-P278</f>
        <v>0</v>
      </c>
      <c r="Q292" s="26">
        <f t="shared" si="175"/>
        <v>0</v>
      </c>
      <c r="R292" s="27">
        <f t="shared" si="163"/>
        <v>0</v>
      </c>
      <c r="S292" s="28">
        <f t="shared" si="157"/>
        <v>0</v>
      </c>
    </row>
    <row r="293" spans="1:19" ht="25.5" x14ac:dyDescent="0.25">
      <c r="A293" s="32"/>
      <c r="B293" s="32" t="s">
        <v>64</v>
      </c>
      <c r="C293" s="37" t="s">
        <v>78</v>
      </c>
      <c r="D293" s="25">
        <f>-D280</f>
        <v>0</v>
      </c>
      <c r="E293" s="25">
        <f t="shared" ref="E293:F293" si="176">-E280</f>
        <v>0</v>
      </c>
      <c r="F293" s="25">
        <f t="shared" si="176"/>
        <v>0</v>
      </c>
      <c r="G293" s="25">
        <f t="shared" si="152"/>
        <v>0</v>
      </c>
      <c r="H293" s="26">
        <f t="shared" ref="H293:I293" si="177">-H280</f>
        <v>0</v>
      </c>
      <c r="I293" s="26">
        <f t="shared" si="177"/>
        <v>0</v>
      </c>
      <c r="J293" s="27">
        <f t="shared" si="160"/>
        <v>0</v>
      </c>
      <c r="L293" s="25">
        <f t="shared" ref="L293:N293" si="178">-L280</f>
        <v>0</v>
      </c>
      <c r="M293" s="25">
        <f t="shared" si="178"/>
        <v>0</v>
      </c>
      <c r="N293" s="25">
        <f t="shared" si="178"/>
        <v>0</v>
      </c>
      <c r="O293" s="25">
        <f t="shared" si="155"/>
        <v>0</v>
      </c>
      <c r="P293" s="26">
        <f t="shared" ref="P293:Q293" si="179">-P280</f>
        <v>0</v>
      </c>
      <c r="Q293" s="26">
        <f t="shared" si="179"/>
        <v>0</v>
      </c>
      <c r="R293" s="27">
        <f t="shared" si="163"/>
        <v>0</v>
      </c>
      <c r="S293" s="28">
        <f t="shared" si="157"/>
        <v>0</v>
      </c>
    </row>
    <row r="294" spans="1:19" ht="15" x14ac:dyDescent="0.25">
      <c r="A294" s="32"/>
      <c r="B294" s="32">
        <v>2055</v>
      </c>
      <c r="C294" s="33" t="s">
        <v>70</v>
      </c>
      <c r="D294" s="25">
        <f>-D285</f>
        <v>0</v>
      </c>
      <c r="E294" s="25">
        <f t="shared" ref="E294:F295" si="180">-E285</f>
        <v>0</v>
      </c>
      <c r="F294" s="25">
        <f t="shared" si="180"/>
        <v>0</v>
      </c>
      <c r="G294" s="25">
        <f t="shared" si="152"/>
        <v>0</v>
      </c>
      <c r="H294" s="26">
        <f t="shared" ref="H294:I295" si="181">-H285</f>
        <v>0</v>
      </c>
      <c r="I294" s="26">
        <f t="shared" si="181"/>
        <v>0</v>
      </c>
      <c r="J294" s="27">
        <f t="shared" si="160"/>
        <v>0</v>
      </c>
      <c r="L294" s="25">
        <f t="shared" ref="L294:N295" si="182">-L285</f>
        <v>0</v>
      </c>
      <c r="M294" s="25">
        <f t="shared" si="182"/>
        <v>0</v>
      </c>
      <c r="N294" s="25">
        <f t="shared" si="182"/>
        <v>0</v>
      </c>
      <c r="O294" s="25">
        <f t="shared" si="155"/>
        <v>0</v>
      </c>
      <c r="P294" s="26">
        <f t="shared" ref="P294:Q295" si="183">-P285</f>
        <v>0</v>
      </c>
      <c r="Q294" s="26">
        <f t="shared" si="183"/>
        <v>0</v>
      </c>
      <c r="R294" s="27">
        <f t="shared" si="163"/>
        <v>0</v>
      </c>
      <c r="S294" s="28">
        <f t="shared" si="157"/>
        <v>0</v>
      </c>
    </row>
    <row r="295" spans="1:19" ht="15" x14ac:dyDescent="0.25">
      <c r="A295" s="32"/>
      <c r="B295" s="32" t="s">
        <v>71</v>
      </c>
      <c r="C295" s="33" t="s">
        <v>72</v>
      </c>
      <c r="D295" s="25">
        <f>-D286</f>
        <v>0</v>
      </c>
      <c r="E295" s="25">
        <f t="shared" si="180"/>
        <v>0</v>
      </c>
      <c r="F295" s="25">
        <f t="shared" si="180"/>
        <v>0</v>
      </c>
      <c r="G295" s="25">
        <f t="shared" si="152"/>
        <v>0</v>
      </c>
      <c r="H295" s="26">
        <f t="shared" si="181"/>
        <v>0</v>
      </c>
      <c r="I295" s="26">
        <f t="shared" si="181"/>
        <v>0</v>
      </c>
      <c r="J295" s="27">
        <f t="shared" si="160"/>
        <v>0</v>
      </c>
      <c r="L295" s="25">
        <f t="shared" si="182"/>
        <v>0</v>
      </c>
      <c r="M295" s="25">
        <f t="shared" si="182"/>
        <v>0</v>
      </c>
      <c r="N295" s="25">
        <f t="shared" si="182"/>
        <v>0</v>
      </c>
      <c r="O295" s="25">
        <f t="shared" si="155"/>
        <v>0</v>
      </c>
      <c r="P295" s="26">
        <f t="shared" si="183"/>
        <v>0</v>
      </c>
      <c r="Q295" s="26">
        <f t="shared" si="183"/>
        <v>0</v>
      </c>
      <c r="R295" s="27">
        <f t="shared" si="163"/>
        <v>0</v>
      </c>
      <c r="S295" s="28">
        <f t="shared" si="157"/>
        <v>0</v>
      </c>
    </row>
    <row r="296" spans="1:19" x14ac:dyDescent="0.2">
      <c r="A296" s="32"/>
      <c r="B296" s="32"/>
      <c r="C296" s="34" t="s">
        <v>79</v>
      </c>
      <c r="D296" s="35">
        <f>SUM(D287:D295)</f>
        <v>0</v>
      </c>
      <c r="E296" s="35">
        <f t="shared" ref="E296:J296" si="184">SUM(E287:E295)</f>
        <v>0</v>
      </c>
      <c r="F296" s="35">
        <f t="shared" si="184"/>
        <v>0</v>
      </c>
      <c r="G296" s="35">
        <f t="shared" si="184"/>
        <v>0</v>
      </c>
      <c r="H296" s="35">
        <f t="shared" si="184"/>
        <v>0</v>
      </c>
      <c r="I296" s="35">
        <f t="shared" si="184"/>
        <v>0</v>
      </c>
      <c r="J296" s="35">
        <f t="shared" si="184"/>
        <v>0</v>
      </c>
      <c r="K296" s="36"/>
      <c r="L296" s="35">
        <f t="shared" ref="L296:S296" si="185">SUM(L287:L295)</f>
        <v>0</v>
      </c>
      <c r="M296" s="35">
        <f t="shared" si="185"/>
        <v>0</v>
      </c>
      <c r="N296" s="35">
        <f t="shared" si="185"/>
        <v>0</v>
      </c>
      <c r="O296" s="35">
        <f t="shared" si="185"/>
        <v>0</v>
      </c>
      <c r="P296" s="35">
        <f t="shared" si="185"/>
        <v>0</v>
      </c>
      <c r="Q296" s="35">
        <f t="shared" si="185"/>
        <v>0</v>
      </c>
      <c r="R296" s="35">
        <f t="shared" si="185"/>
        <v>0</v>
      </c>
      <c r="S296" s="35">
        <f t="shared" si="185"/>
        <v>0</v>
      </c>
    </row>
    <row r="297" spans="1:19" ht="15" x14ac:dyDescent="0.25">
      <c r="A297" s="32"/>
      <c r="B297" s="32"/>
      <c r="C297" s="1220" t="s">
        <v>80</v>
      </c>
      <c r="D297" s="1221"/>
      <c r="E297" s="1221"/>
      <c r="F297" s="1221"/>
      <c r="G297" s="1221"/>
      <c r="H297" s="1221"/>
      <c r="I297" s="1221"/>
      <c r="J297" s="1221"/>
      <c r="K297" s="1221"/>
      <c r="L297" s="1222"/>
      <c r="M297" s="38"/>
      <c r="N297" s="38"/>
      <c r="O297" s="38"/>
      <c r="P297" s="39"/>
      <c r="R297" s="40"/>
      <c r="S297" s="29"/>
    </row>
    <row r="298" spans="1:19" ht="15" x14ac:dyDescent="0.25">
      <c r="A298" s="32"/>
      <c r="B298" s="32"/>
      <c r="C298" s="1220" t="s">
        <v>81</v>
      </c>
      <c r="D298" s="1221"/>
      <c r="E298" s="1221"/>
      <c r="F298" s="1221"/>
      <c r="G298" s="1221"/>
      <c r="H298" s="1221"/>
      <c r="I298" s="1221"/>
      <c r="J298" s="1221"/>
      <c r="K298" s="1221"/>
      <c r="L298" s="1222"/>
      <c r="M298" s="38"/>
      <c r="N298" s="38"/>
      <c r="O298" s="38"/>
      <c r="P298" s="35">
        <f>+P296</f>
        <v>0</v>
      </c>
      <c r="R298" s="40"/>
      <c r="S298" s="29"/>
    </row>
    <row r="299" spans="1:19" x14ac:dyDescent="0.2">
      <c r="D299" s="41">
        <v>0</v>
      </c>
      <c r="E299" s="41"/>
      <c r="F299" s="41"/>
      <c r="G299" s="41"/>
      <c r="H299" s="41">
        <v>0</v>
      </c>
      <c r="I299" s="41">
        <v>0</v>
      </c>
      <c r="J299" s="41">
        <v>0</v>
      </c>
      <c r="K299" s="41"/>
      <c r="L299" s="41">
        <v>0</v>
      </c>
      <c r="M299" s="41"/>
      <c r="N299" s="41"/>
      <c r="O299" s="41">
        <v>0</v>
      </c>
      <c r="P299" s="41">
        <v>0</v>
      </c>
      <c r="Q299" s="41">
        <v>0</v>
      </c>
      <c r="R299" s="41">
        <v>0</v>
      </c>
      <c r="S299" s="41">
        <v>0</v>
      </c>
    </row>
    <row r="300" spans="1:19" x14ac:dyDescent="0.2">
      <c r="L300" s="2" t="s">
        <v>82</v>
      </c>
    </row>
    <row r="301" spans="1:19" ht="15" x14ac:dyDescent="0.25">
      <c r="A301" s="32">
        <v>10</v>
      </c>
      <c r="B301" s="32"/>
      <c r="C301" s="12" t="s">
        <v>83</v>
      </c>
      <c r="D301" s="13"/>
      <c r="E301" s="13"/>
      <c r="F301" s="13"/>
      <c r="G301" s="13"/>
      <c r="H301" s="13"/>
      <c r="I301" s="13"/>
      <c r="J301" s="13"/>
      <c r="K301" s="13"/>
      <c r="L301" s="13" t="s">
        <v>83</v>
      </c>
      <c r="M301" s="13"/>
      <c r="N301" s="13"/>
      <c r="O301" s="13"/>
      <c r="P301" s="13"/>
      <c r="Q301" s="42">
        <f>P265</f>
        <v>0</v>
      </c>
    </row>
    <row r="302" spans="1:19" ht="15" x14ac:dyDescent="0.25">
      <c r="A302" s="32">
        <v>8</v>
      </c>
      <c r="B302" s="32"/>
      <c r="C302" s="12" t="s">
        <v>49</v>
      </c>
      <c r="D302" s="13"/>
      <c r="E302" s="13"/>
      <c r="F302" s="13"/>
      <c r="G302" s="13"/>
      <c r="H302" s="13"/>
      <c r="I302" s="13"/>
      <c r="J302" s="13"/>
      <c r="K302" s="13"/>
      <c r="L302" s="13" t="s">
        <v>49</v>
      </c>
      <c r="M302" s="13"/>
      <c r="N302" s="13"/>
      <c r="O302" s="13"/>
      <c r="P302" s="13"/>
      <c r="Q302" s="42">
        <f>P267+P266</f>
        <v>0</v>
      </c>
    </row>
    <row r="303" spans="1:19" ht="15" x14ac:dyDescent="0.25">
      <c r="A303" s="32">
        <v>47</v>
      </c>
      <c r="B303" s="32"/>
      <c r="C303" s="12" t="s">
        <v>84</v>
      </c>
      <c r="D303" s="13"/>
      <c r="E303" s="13"/>
      <c r="F303" s="13"/>
      <c r="G303" s="13"/>
      <c r="H303" s="13"/>
      <c r="I303" s="13"/>
      <c r="J303" s="13"/>
      <c r="K303" s="13"/>
      <c r="L303" s="13" t="s">
        <v>84</v>
      </c>
      <c r="M303" s="13"/>
      <c r="N303" s="13"/>
      <c r="O303" s="13"/>
      <c r="P303" s="13"/>
      <c r="Q303" s="42"/>
    </row>
    <row r="304" spans="1:19" x14ac:dyDescent="0.2">
      <c r="L304" s="1223" t="s">
        <v>85</v>
      </c>
      <c r="M304" s="1224"/>
      <c r="N304" s="1224"/>
      <c r="O304" s="1224"/>
      <c r="P304" s="1224"/>
      <c r="Q304" s="43">
        <f>P298-Q301-Q302-Q303</f>
        <v>0</v>
      </c>
    </row>
    <row r="306" spans="1:19" ht="14.1" customHeight="1" x14ac:dyDescent="0.4">
      <c r="B306" s="49"/>
    </row>
    <row r="310" spans="1:19" ht="13.5" thickBot="1" x14ac:dyDescent="0.25">
      <c r="H310" s="8" t="s">
        <v>9</v>
      </c>
      <c r="I310" s="9" t="s">
        <v>10</v>
      </c>
    </row>
    <row r="311" spans="1:19" ht="15.75" thickBot="1" x14ac:dyDescent="0.3">
      <c r="H311" s="8" t="s">
        <v>11</v>
      </c>
      <c r="I311" s="10">
        <v>2017</v>
      </c>
      <c r="J311" s="11"/>
    </row>
    <row r="313" spans="1:19" x14ac:dyDescent="0.2">
      <c r="D313" s="1225" t="s">
        <v>12</v>
      </c>
      <c r="E313" s="1226"/>
      <c r="F313" s="1226"/>
      <c r="G313" s="1226"/>
      <c r="H313" s="1226"/>
      <c r="I313" s="1226"/>
      <c r="J313" s="1226"/>
      <c r="L313" s="12"/>
      <c r="M313" s="13"/>
      <c r="N313" s="13"/>
      <c r="O313" s="13"/>
      <c r="P313" s="14" t="s">
        <v>13</v>
      </c>
      <c r="Q313" s="14"/>
      <c r="R313" s="15"/>
    </row>
    <row r="314" spans="1:19" ht="30" customHeight="1" x14ac:dyDescent="0.2">
      <c r="A314" s="16" t="s">
        <v>14</v>
      </c>
      <c r="B314" s="16" t="s">
        <v>15</v>
      </c>
      <c r="C314" s="17" t="s">
        <v>16</v>
      </c>
      <c r="D314" s="18" t="s">
        <v>17</v>
      </c>
      <c r="E314" s="44" t="s">
        <v>90</v>
      </c>
      <c r="F314" s="44" t="s">
        <v>90</v>
      </c>
      <c r="G314" s="18" t="s">
        <v>18</v>
      </c>
      <c r="H314" s="19" t="s">
        <v>19</v>
      </c>
      <c r="I314" s="19" t="s">
        <v>20</v>
      </c>
      <c r="J314" s="16" t="s">
        <v>21</v>
      </c>
      <c r="K314" s="20"/>
      <c r="L314" s="18" t="s">
        <v>17</v>
      </c>
      <c r="M314" s="44" t="s">
        <v>90</v>
      </c>
      <c r="N314" s="44" t="s">
        <v>90</v>
      </c>
      <c r="O314" s="18" t="s">
        <v>18</v>
      </c>
      <c r="P314" s="21" t="s">
        <v>22</v>
      </c>
      <c r="Q314" s="21" t="s">
        <v>20</v>
      </c>
      <c r="R314" s="22" t="s">
        <v>21</v>
      </c>
      <c r="S314" s="16" t="s">
        <v>23</v>
      </c>
    </row>
    <row r="315" spans="1:19" ht="25.5" customHeight="1" x14ac:dyDescent="0.25">
      <c r="A315" s="16"/>
      <c r="B315" s="23">
        <v>1531</v>
      </c>
      <c r="C315" s="24" t="s">
        <v>24</v>
      </c>
      <c r="D315" s="54">
        <f>SUMIFS('PRZ-2017'!$F$8:$F$103,'PRZ-2017'!$Q$8:$Q$103,$B315)</f>
        <v>0</v>
      </c>
      <c r="E315" s="25"/>
      <c r="F315" s="25"/>
      <c r="G315" s="25">
        <f>SUM(D315:F315)</f>
        <v>0</v>
      </c>
      <c r="H315" s="26">
        <f>SUMIFS('PRZ-2017'!$G$8:$G$103,'PRZ-2017'!$Q$8:$Q$103,$B315)</f>
        <v>-338064.32</v>
      </c>
      <c r="I315" s="26">
        <f>SUMIFS('PRZ-2017'!$H$8:$H$103,'PRZ-2017'!$Q$8:$Q$103,$B315)</f>
        <v>338064.32</v>
      </c>
      <c r="J315" s="27">
        <f>D315+H315+I315</f>
        <v>0</v>
      </c>
      <c r="K315" s="20"/>
      <c r="L315" s="54">
        <f>SUMIFS('PRZ-2017'!$J$8:$J$103,'PRZ-2017'!$Q$8:$Q$103,$B315)</f>
        <v>-490986.45</v>
      </c>
      <c r="M315" s="25"/>
      <c r="N315" s="25"/>
      <c r="O315" s="25">
        <f>SUM(L315:N315)</f>
        <v>-490986.45</v>
      </c>
      <c r="P315" s="26">
        <f>-SUMIFS('PRZ-2017'!$K$8:$K$103,'PRZ-2017'!$Q$8:$Q$103,$B315)+SUMIFS('PRZ-2017'!$L$8:$L$103,'PRZ-2017'!$Q$8:$Q$103,$B315)</f>
        <v>0</v>
      </c>
      <c r="Q315" s="26">
        <f>+SUMIFS('PRZ-2017'!$M$8:$M$103,'PRZ-2017'!$Q$8:$Q$103,$B315)</f>
        <v>0</v>
      </c>
      <c r="R315" s="27">
        <f>L315+P315+Q315</f>
        <v>-490986.45</v>
      </c>
      <c r="S315" s="28">
        <f t="shared" ref="S315:S360" si="186">J315+R315</f>
        <v>-490986.45</v>
      </c>
    </row>
    <row r="316" spans="1:19" ht="25.5" customHeight="1" x14ac:dyDescent="0.25">
      <c r="A316" s="16"/>
      <c r="B316" s="23">
        <v>1609</v>
      </c>
      <c r="C316" s="24" t="s">
        <v>25</v>
      </c>
      <c r="D316" s="54">
        <f>SUMIFS('PRZ-2017'!$F$8:$F$103,'PRZ-2017'!$Q$8:$Q$103,$B316)</f>
        <v>5919816.9199999999</v>
      </c>
      <c r="E316" s="25"/>
      <c r="F316" s="25"/>
      <c r="G316" s="25">
        <f>SUM(D316:F316)</f>
        <v>5919816.9199999999</v>
      </c>
      <c r="H316" s="26">
        <f>SUMIFS('PRZ-2017'!$G$8:$G$103,'PRZ-2017'!$Q$8:$Q$103,$B316)</f>
        <v>0</v>
      </c>
      <c r="I316" s="26">
        <f>SUMIFS('PRZ-2017'!$H$8:$H$103,'PRZ-2017'!$Q$8:$Q$103,$B316)</f>
        <v>0</v>
      </c>
      <c r="J316" s="27">
        <f>D316+H316+I316</f>
        <v>5919816.9199999999</v>
      </c>
      <c r="K316" s="20"/>
      <c r="L316" s="54">
        <f>SUMIFS('PRZ-2017'!$J$8:$J$103,'PRZ-2017'!$Q$8:$Q$103,$B316)</f>
        <v>-1487966.5899999999</v>
      </c>
      <c r="M316" s="25"/>
      <c r="N316" s="25"/>
      <c r="O316" s="25">
        <f t="shared" ref="O316:O360" si="187">SUM(L316:N316)</f>
        <v>-1487966.5899999999</v>
      </c>
      <c r="P316" s="26">
        <f>-SUMIFS('PRZ-2017'!$K$8:$K$103,'PRZ-2017'!$Q$8:$Q$103,$B316)+SUMIFS('PRZ-2017'!$L$8:$L$103,'PRZ-2017'!$Q$8:$Q$103,$B316)</f>
        <v>-340904.9</v>
      </c>
      <c r="Q316" s="26">
        <f>+SUMIFS('PRZ-2017'!$M$8:$M$103,'PRZ-2017'!$Q$8:$Q$103,$B316)</f>
        <v>0</v>
      </c>
      <c r="R316" s="27">
        <f t="shared" ref="R316:R360" si="188">L316+P316+Q316</f>
        <v>-1828871.4899999998</v>
      </c>
      <c r="S316" s="28">
        <f t="shared" si="186"/>
        <v>4090945.43</v>
      </c>
    </row>
    <row r="317" spans="1:19" ht="25.5" x14ac:dyDescent="0.25">
      <c r="A317" s="23">
        <v>12</v>
      </c>
      <c r="B317" s="23">
        <v>1611</v>
      </c>
      <c r="C317" s="24" t="s">
        <v>26</v>
      </c>
      <c r="D317" s="54">
        <f>SUMIFS('PRZ-2017'!$F$8:$F$103,'PRZ-2017'!$Q$8:$Q$103,$B317)</f>
        <v>67889842.409999996</v>
      </c>
      <c r="E317" s="25"/>
      <c r="F317" s="25"/>
      <c r="G317" s="25">
        <f t="shared" ref="G317:G360" si="189">SUM(D317:F317)</f>
        <v>67889842.409999996</v>
      </c>
      <c r="H317" s="26">
        <f>SUMIFS('PRZ-2017'!$G$8:$G$103,'PRZ-2017'!$Q$8:$Q$103,$B317)</f>
        <v>3534433.6</v>
      </c>
      <c r="I317" s="26">
        <f>SUMIFS('PRZ-2017'!$H$8:$H$103,'PRZ-2017'!$Q$8:$Q$103,$B317)</f>
        <v>0</v>
      </c>
      <c r="J317" s="27">
        <f>D317+H317+I317</f>
        <v>71424276.00999999</v>
      </c>
      <c r="K317" s="30"/>
      <c r="L317" s="54">
        <f>SUMIFS('PRZ-2017'!$J$8:$J$103,'PRZ-2017'!$Q$8:$Q$103,$B317)</f>
        <v>-22393950.030000001</v>
      </c>
      <c r="M317" s="25"/>
      <c r="N317" s="25"/>
      <c r="O317" s="25">
        <f t="shared" si="187"/>
        <v>-22393950.030000001</v>
      </c>
      <c r="P317" s="26">
        <f>-SUMIFS('PRZ-2017'!$K$8:$K$103,'PRZ-2017'!$Q$8:$Q$103,$B317)+SUMIFS('PRZ-2017'!$L$8:$L$103,'PRZ-2017'!$Q$8:$Q$103,$B317)</f>
        <v>-7366436.8799999999</v>
      </c>
      <c r="Q317" s="26">
        <f>+SUMIFS('PRZ-2017'!$M$8:$M$103,'PRZ-2017'!$Q$8:$Q$103,$B317)</f>
        <v>0</v>
      </c>
      <c r="R317" s="27">
        <f t="shared" si="188"/>
        <v>-29760386.91</v>
      </c>
      <c r="S317" s="28">
        <f t="shared" si="186"/>
        <v>41663889.099999994</v>
      </c>
    </row>
    <row r="318" spans="1:19" ht="25.5" x14ac:dyDescent="0.25">
      <c r="A318" s="23" t="s">
        <v>27</v>
      </c>
      <c r="B318" s="23">
        <v>1612</v>
      </c>
      <c r="C318" s="24" t="s">
        <v>28</v>
      </c>
      <c r="D318" s="54">
        <f>SUMIFS('PRZ-2017'!$F$8:$F$103,'PRZ-2017'!$Q$8:$Q$103,$B318)</f>
        <v>958986.81999999983</v>
      </c>
      <c r="E318" s="25"/>
      <c r="F318" s="25"/>
      <c r="G318" s="25">
        <f t="shared" si="189"/>
        <v>958986.81999999983</v>
      </c>
      <c r="H318" s="26">
        <f>SUMIFS('PRZ-2017'!$G$8:$G$103,'PRZ-2017'!$Q$8:$Q$103,$B318)</f>
        <v>54232.31</v>
      </c>
      <c r="I318" s="26">
        <f>SUMIFS('PRZ-2017'!$H$8:$H$103,'PRZ-2017'!$Q$8:$Q$103,$B318)</f>
        <v>0</v>
      </c>
      <c r="J318" s="27">
        <f>D318+H318+I318</f>
        <v>1013219.1299999999</v>
      </c>
      <c r="K318" s="30"/>
      <c r="L318" s="54">
        <f>SUMIFS('PRZ-2017'!$J$8:$J$103,'PRZ-2017'!$Q$8:$Q$103,$B318)</f>
        <v>0</v>
      </c>
      <c r="M318" s="25"/>
      <c r="N318" s="25"/>
      <c r="O318" s="25">
        <f t="shared" si="187"/>
        <v>0</v>
      </c>
      <c r="P318" s="26">
        <f>-SUMIFS('PRZ-2017'!$K$8:$K$103,'PRZ-2017'!$Q$8:$Q$103,$B318)+SUMIFS('PRZ-2017'!$L$8:$L$103,'PRZ-2017'!$Q$8:$Q$103,$B318)</f>
        <v>0</v>
      </c>
      <c r="Q318" s="26">
        <f>+SUMIFS('PRZ-2017'!$M$8:$M$103,'PRZ-2017'!$Q$8:$Q$103,$B318)</f>
        <v>0</v>
      </c>
      <c r="R318" s="27">
        <f t="shared" si="188"/>
        <v>0</v>
      </c>
      <c r="S318" s="28">
        <f t="shared" si="186"/>
        <v>1013219.1299999999</v>
      </c>
    </row>
    <row r="319" spans="1:19" ht="15" x14ac:dyDescent="0.25">
      <c r="A319" s="23" t="s">
        <v>29</v>
      </c>
      <c r="B319" s="23">
        <v>1805</v>
      </c>
      <c r="C319" s="24" t="s">
        <v>30</v>
      </c>
      <c r="D319" s="54">
        <f>SUMIFS('PRZ-2017'!$F$8:$F$103,'PRZ-2017'!$Q$8:$Q$103,$B319)</f>
        <v>24027432.880000003</v>
      </c>
      <c r="E319" s="25"/>
      <c r="F319" s="25"/>
      <c r="G319" s="25">
        <f t="shared" si="189"/>
        <v>24027432.880000003</v>
      </c>
      <c r="H319" s="26">
        <f>SUMIFS('PRZ-2017'!$G$8:$G$103,'PRZ-2017'!$Q$8:$Q$103,$B319)</f>
        <v>0</v>
      </c>
      <c r="I319" s="26">
        <f>SUMIFS('PRZ-2017'!$H$8:$H$103,'PRZ-2017'!$Q$8:$Q$103,$B319)</f>
        <v>0</v>
      </c>
      <c r="J319" s="27">
        <f>D319+H319+I319</f>
        <v>24027432.880000003</v>
      </c>
      <c r="K319" s="30"/>
      <c r="L319" s="54">
        <f>SUMIFS('PRZ-2017'!$J$8:$J$103,'PRZ-2017'!$Q$8:$Q$103,$B319)</f>
        <v>0</v>
      </c>
      <c r="M319" s="25"/>
      <c r="N319" s="25"/>
      <c r="O319" s="25">
        <f t="shared" si="187"/>
        <v>0</v>
      </c>
      <c r="P319" s="26">
        <f>-SUMIFS('PRZ-2017'!$K$8:$K$103,'PRZ-2017'!$Q$8:$Q$103,$B319)+SUMIFS('PRZ-2017'!$L$8:$L$103,'PRZ-2017'!$Q$8:$Q$103,$B319)</f>
        <v>0</v>
      </c>
      <c r="Q319" s="26">
        <f>+SUMIFS('PRZ-2017'!$M$8:$M$103,'PRZ-2017'!$Q$8:$Q$103,$B319)</f>
        <v>0</v>
      </c>
      <c r="R319" s="27">
        <f t="shared" si="188"/>
        <v>0</v>
      </c>
      <c r="S319" s="28">
        <f t="shared" si="186"/>
        <v>24027432.880000003</v>
      </c>
    </row>
    <row r="320" spans="1:19" ht="15" x14ac:dyDescent="0.25">
      <c r="A320" s="23">
        <v>47</v>
      </c>
      <c r="B320" s="23">
        <v>1808</v>
      </c>
      <c r="C320" s="24" t="s">
        <v>31</v>
      </c>
      <c r="D320" s="54">
        <f>SUMIFS('PRZ-2017'!$F$8:$F$103,'PRZ-2017'!$Q$8:$Q$103,$B320)</f>
        <v>8395333.8000000007</v>
      </c>
      <c r="E320" s="25"/>
      <c r="F320" s="25"/>
      <c r="G320" s="25">
        <f t="shared" si="189"/>
        <v>8395333.8000000007</v>
      </c>
      <c r="H320" s="26">
        <f>SUMIFS('PRZ-2017'!$G$8:$G$103,'PRZ-2017'!$Q$8:$Q$103,$B320)</f>
        <v>155673.32</v>
      </c>
      <c r="I320" s="26">
        <f>SUMIFS('PRZ-2017'!$H$8:$H$103,'PRZ-2017'!$Q$8:$Q$103,$B320)</f>
        <v>0</v>
      </c>
      <c r="J320" s="27">
        <f t="shared" ref="J320:J360" si="190">D320+H320+I320</f>
        <v>8551007.120000001</v>
      </c>
      <c r="K320" s="30"/>
      <c r="L320" s="54">
        <f>SUMIFS('PRZ-2017'!$J$8:$J$103,'PRZ-2017'!$Q$8:$Q$103,$B320)</f>
        <v>-1235113.3700000001</v>
      </c>
      <c r="M320" s="25"/>
      <c r="N320" s="25"/>
      <c r="O320" s="25">
        <f t="shared" si="187"/>
        <v>-1235113.3700000001</v>
      </c>
      <c r="P320" s="26">
        <f>-SUMIFS('PRZ-2017'!$K$8:$K$103,'PRZ-2017'!$Q$8:$Q$103,$B320)+SUMIFS('PRZ-2017'!$L$8:$L$103,'PRZ-2017'!$Q$8:$Q$103,$B320)</f>
        <v>-220672.40000000002</v>
      </c>
      <c r="Q320" s="26">
        <f>+SUMIFS('PRZ-2017'!$M$8:$M$103,'PRZ-2017'!$Q$8:$Q$103,$B320)</f>
        <v>0</v>
      </c>
      <c r="R320" s="27">
        <f t="shared" si="188"/>
        <v>-1455785.77</v>
      </c>
      <c r="S320" s="28">
        <f t="shared" si="186"/>
        <v>7095221.3500000015</v>
      </c>
    </row>
    <row r="321" spans="1:19" ht="15" x14ac:dyDescent="0.25">
      <c r="A321" s="23">
        <v>13</v>
      </c>
      <c r="B321" s="23">
        <v>1810</v>
      </c>
      <c r="C321" s="24" t="s">
        <v>32</v>
      </c>
      <c r="D321" s="54">
        <f>SUMIFS('PRZ-2017'!$F$8:$F$103,'PRZ-2017'!$Q$8:$Q$103,$B321)</f>
        <v>11892975.43</v>
      </c>
      <c r="E321" s="25"/>
      <c r="F321" s="25"/>
      <c r="G321" s="25">
        <f t="shared" si="189"/>
        <v>11892975.43</v>
      </c>
      <c r="H321" s="26">
        <f>SUMIFS('PRZ-2017'!$G$8:$G$103,'PRZ-2017'!$Q$8:$Q$103,$B321)</f>
        <v>674231</v>
      </c>
      <c r="I321" s="26">
        <f>SUMIFS('PRZ-2017'!$H$8:$H$103,'PRZ-2017'!$Q$8:$Q$103,$B321)</f>
        <v>0</v>
      </c>
      <c r="J321" s="27">
        <f t="shared" si="190"/>
        <v>12567206.43</v>
      </c>
      <c r="K321" s="30"/>
      <c r="L321" s="54">
        <f>SUMIFS('PRZ-2017'!$J$8:$J$103,'PRZ-2017'!$Q$8:$Q$103,$B321)</f>
        <v>0</v>
      </c>
      <c r="M321" s="25"/>
      <c r="N321" s="25"/>
      <c r="O321" s="25">
        <f t="shared" si="187"/>
        <v>0</v>
      </c>
      <c r="P321" s="26">
        <f>-SUMIFS('PRZ-2017'!$K$8:$K$103,'PRZ-2017'!$Q$8:$Q$103,$B321)+SUMIFS('PRZ-2017'!$L$8:$L$103,'PRZ-2017'!$Q$8:$Q$103,$B321)</f>
        <v>0</v>
      </c>
      <c r="Q321" s="26">
        <f>+SUMIFS('PRZ-2017'!$M$8:$M$103,'PRZ-2017'!$Q$8:$Q$103,$B321)</f>
        <v>0</v>
      </c>
      <c r="R321" s="27">
        <f t="shared" si="188"/>
        <v>0</v>
      </c>
      <c r="S321" s="28">
        <f t="shared" si="186"/>
        <v>12567206.43</v>
      </c>
    </row>
    <row r="322" spans="1:19" ht="15" x14ac:dyDescent="0.25">
      <c r="A322" s="23">
        <v>47</v>
      </c>
      <c r="B322" s="23">
        <v>1815</v>
      </c>
      <c r="C322" s="24" t="s">
        <v>33</v>
      </c>
      <c r="D322" s="54">
        <f>SUMIFS('PRZ-2017'!$F$8:$F$103,'PRZ-2017'!$Q$8:$Q$103,$B322)</f>
        <v>109346770.33</v>
      </c>
      <c r="E322" s="25"/>
      <c r="F322" s="25"/>
      <c r="G322" s="25">
        <f t="shared" si="189"/>
        <v>109346770.33</v>
      </c>
      <c r="H322" s="26">
        <f>SUMIFS('PRZ-2017'!$G$8:$G$103,'PRZ-2017'!$Q$8:$Q$103,$B322)</f>
        <v>25249506.920000002</v>
      </c>
      <c r="I322" s="26">
        <f>SUMIFS('PRZ-2017'!$H$8:$H$103,'PRZ-2017'!$Q$8:$Q$103,$B322)</f>
        <v>0</v>
      </c>
      <c r="J322" s="27">
        <f t="shared" si="190"/>
        <v>134596277.25</v>
      </c>
      <c r="K322" s="30"/>
      <c r="L322" s="54">
        <f>SUMIFS('PRZ-2017'!$J$8:$J$103,'PRZ-2017'!$Q$8:$Q$103,$B322)</f>
        <v>-26004368.009999994</v>
      </c>
      <c r="M322" s="25"/>
      <c r="N322" s="25"/>
      <c r="O322" s="25">
        <f t="shared" si="187"/>
        <v>-26004368.009999994</v>
      </c>
      <c r="P322" s="26">
        <f>-SUMIFS('PRZ-2017'!$K$8:$K$103,'PRZ-2017'!$Q$8:$Q$103,$B322)+SUMIFS('PRZ-2017'!$L$8:$L$103,'PRZ-2017'!$Q$8:$Q$103,$B322)</f>
        <v>-4289896.25</v>
      </c>
      <c r="Q322" s="26">
        <f>+SUMIFS('PRZ-2017'!$M$8:$M$103,'PRZ-2017'!$Q$8:$Q$103,$B322)</f>
        <v>0</v>
      </c>
      <c r="R322" s="27">
        <f t="shared" si="188"/>
        <v>-30294264.259999994</v>
      </c>
      <c r="S322" s="28">
        <f t="shared" si="186"/>
        <v>104302012.99000001</v>
      </c>
    </row>
    <row r="323" spans="1:19" ht="15" x14ac:dyDescent="0.25">
      <c r="A323" s="23">
        <v>47</v>
      </c>
      <c r="B323" s="23">
        <v>1820</v>
      </c>
      <c r="C323" s="24" t="s">
        <v>34</v>
      </c>
      <c r="D323" s="54">
        <f>SUMIFS('PRZ-2017'!$F$8:$F$103,'PRZ-2017'!$Q$8:$Q$103,$B323)</f>
        <v>30048517.670000002</v>
      </c>
      <c r="E323" s="25"/>
      <c r="F323" s="25"/>
      <c r="G323" s="25">
        <f t="shared" si="189"/>
        <v>30048517.670000002</v>
      </c>
      <c r="H323" s="26">
        <f>SUMIFS('PRZ-2017'!$G$8:$G$103,'PRZ-2017'!$Q$8:$Q$103,$B323)</f>
        <v>5740511.9500000002</v>
      </c>
      <c r="I323" s="26">
        <f>SUMIFS('PRZ-2017'!$H$8:$H$103,'PRZ-2017'!$Q$8:$Q$103,$B323)</f>
        <v>0</v>
      </c>
      <c r="J323" s="27">
        <f t="shared" si="190"/>
        <v>35789029.620000005</v>
      </c>
      <c r="K323" s="30"/>
      <c r="L323" s="54">
        <f>SUMIFS('PRZ-2017'!$J$8:$J$103,'PRZ-2017'!$Q$8:$Q$103,$B323)</f>
        <v>-8114119.5299999993</v>
      </c>
      <c r="M323" s="25"/>
      <c r="N323" s="25"/>
      <c r="O323" s="25">
        <f t="shared" si="187"/>
        <v>-8114119.5299999993</v>
      </c>
      <c r="P323" s="26">
        <f>-SUMIFS('PRZ-2017'!$K$8:$K$103,'PRZ-2017'!$Q$8:$Q$103,$B323)+SUMIFS('PRZ-2017'!$L$8:$L$103,'PRZ-2017'!$Q$8:$Q$103,$B323)</f>
        <v>-1338707.48</v>
      </c>
      <c r="Q323" s="26">
        <f>+SUMIFS('PRZ-2017'!$M$8:$M$103,'PRZ-2017'!$Q$8:$Q$103,$B323)</f>
        <v>0</v>
      </c>
      <c r="R323" s="27">
        <f t="shared" si="188"/>
        <v>-9452827.0099999998</v>
      </c>
      <c r="S323" s="28">
        <f t="shared" si="186"/>
        <v>26336202.610000007</v>
      </c>
    </row>
    <row r="324" spans="1:19" ht="15" x14ac:dyDescent="0.25">
      <c r="A324" s="23">
        <v>47</v>
      </c>
      <c r="B324" s="23">
        <v>1825</v>
      </c>
      <c r="C324" s="24" t="s">
        <v>35</v>
      </c>
      <c r="D324" s="54">
        <f>SUMIFS('PRZ-2017'!$F$8:$F$103,'PRZ-2017'!$Q$8:$Q$103,$B324)</f>
        <v>0</v>
      </c>
      <c r="E324" s="25"/>
      <c r="F324" s="25"/>
      <c r="G324" s="25">
        <f t="shared" si="189"/>
        <v>0</v>
      </c>
      <c r="H324" s="26">
        <f>SUMIFS('PRZ-2017'!$G$8:$G$103,'PRZ-2017'!$Q$8:$Q$103,$B324)</f>
        <v>0</v>
      </c>
      <c r="I324" s="26">
        <f>SUMIFS('PRZ-2017'!$H$8:$H$103,'PRZ-2017'!$Q$8:$Q$103,$B324)</f>
        <v>0</v>
      </c>
      <c r="J324" s="27">
        <f t="shared" si="190"/>
        <v>0</v>
      </c>
      <c r="K324" s="30"/>
      <c r="L324" s="54">
        <f>SUMIFS('PRZ-2017'!$J$8:$J$103,'PRZ-2017'!$Q$8:$Q$103,$B324)</f>
        <v>0</v>
      </c>
      <c r="M324" s="25"/>
      <c r="N324" s="25"/>
      <c r="O324" s="25">
        <f t="shared" si="187"/>
        <v>0</v>
      </c>
      <c r="P324" s="26">
        <f>-SUMIFS('PRZ-2017'!$K$8:$K$103,'PRZ-2017'!$Q$8:$Q$103,$B324)+SUMIFS('PRZ-2017'!$L$8:$L$103,'PRZ-2017'!$Q$8:$Q$103,$B324)</f>
        <v>0</v>
      </c>
      <c r="Q324" s="26">
        <f>+SUMIFS('PRZ-2017'!$M$8:$M$103,'PRZ-2017'!$Q$8:$Q$103,$B324)</f>
        <v>0</v>
      </c>
      <c r="R324" s="27">
        <f t="shared" si="188"/>
        <v>0</v>
      </c>
      <c r="S324" s="28">
        <f t="shared" si="186"/>
        <v>0</v>
      </c>
    </row>
    <row r="325" spans="1:19" ht="15" x14ac:dyDescent="0.25">
      <c r="A325" s="23">
        <v>47</v>
      </c>
      <c r="B325" s="23">
        <v>1830</v>
      </c>
      <c r="C325" s="24" t="s">
        <v>36</v>
      </c>
      <c r="D325" s="54">
        <f>SUMIFS('PRZ-2017'!$F$8:$F$103,'PRZ-2017'!$Q$8:$Q$103,$B325)</f>
        <v>176276246.33999997</v>
      </c>
      <c r="E325" s="25"/>
      <c r="F325" s="25"/>
      <c r="G325" s="25">
        <f t="shared" si="189"/>
        <v>176276246.33999997</v>
      </c>
      <c r="H325" s="26">
        <f>SUMIFS('PRZ-2017'!$G$8:$G$103,'PRZ-2017'!$Q$8:$Q$103,$B325)</f>
        <v>29077441.690000001</v>
      </c>
      <c r="I325" s="26">
        <f>SUMIFS('PRZ-2017'!$H$8:$H$103,'PRZ-2017'!$Q$8:$Q$103,$B325)</f>
        <v>-48543</v>
      </c>
      <c r="J325" s="27">
        <f t="shared" si="190"/>
        <v>205305145.02999997</v>
      </c>
      <c r="K325" s="30"/>
      <c r="L325" s="54">
        <f>SUMIFS('PRZ-2017'!$J$8:$J$103,'PRZ-2017'!$Q$8:$Q$103,$B325)</f>
        <v>-18564985.840000004</v>
      </c>
      <c r="M325" s="25"/>
      <c r="N325" s="25"/>
      <c r="O325" s="25">
        <f t="shared" si="187"/>
        <v>-18564985.840000004</v>
      </c>
      <c r="P325" s="26">
        <f>-SUMIFS('PRZ-2017'!$K$8:$K$103,'PRZ-2017'!$Q$8:$Q$103,$B325)+SUMIFS('PRZ-2017'!$L$8:$L$103,'PRZ-2017'!$Q$8:$Q$103,$B325)</f>
        <v>-4396091.5600000005</v>
      </c>
      <c r="Q325" s="26">
        <f>+SUMIFS('PRZ-2017'!$M$8:$M$103,'PRZ-2017'!$Q$8:$Q$103,$B325)</f>
        <v>0</v>
      </c>
      <c r="R325" s="27">
        <f t="shared" si="188"/>
        <v>-22961077.400000006</v>
      </c>
      <c r="S325" s="28">
        <f t="shared" si="186"/>
        <v>182344067.62999997</v>
      </c>
    </row>
    <row r="326" spans="1:19" ht="15" x14ac:dyDescent="0.25">
      <c r="A326" s="23">
        <v>47</v>
      </c>
      <c r="B326" s="23">
        <v>1835</v>
      </c>
      <c r="C326" s="24" t="s">
        <v>37</v>
      </c>
      <c r="D326" s="54">
        <f>SUMIFS('PRZ-2017'!$F$8:$F$103,'PRZ-2017'!$Q$8:$Q$103,$B326)</f>
        <v>145666351.51999998</v>
      </c>
      <c r="E326" s="25"/>
      <c r="F326" s="25"/>
      <c r="G326" s="25">
        <f t="shared" si="189"/>
        <v>145666351.51999998</v>
      </c>
      <c r="H326" s="26">
        <f>SUMIFS('PRZ-2017'!$G$8:$G$103,'PRZ-2017'!$Q$8:$Q$103,$B326)</f>
        <v>18146417.960000001</v>
      </c>
      <c r="I326" s="26">
        <f>SUMIFS('PRZ-2017'!$H$8:$H$103,'PRZ-2017'!$Q$8:$Q$103,$B326)</f>
        <v>-150086</v>
      </c>
      <c r="J326" s="27">
        <f t="shared" si="190"/>
        <v>163662683.47999999</v>
      </c>
      <c r="K326" s="30"/>
      <c r="L326" s="54">
        <f>SUMIFS('PRZ-2017'!$J$8:$J$103,'PRZ-2017'!$Q$8:$Q$103,$B326)</f>
        <v>-20459312.93</v>
      </c>
      <c r="M326" s="25"/>
      <c r="N326" s="25"/>
      <c r="O326" s="25">
        <f t="shared" si="187"/>
        <v>-20459312.93</v>
      </c>
      <c r="P326" s="26">
        <f>-SUMIFS('PRZ-2017'!$K$8:$K$103,'PRZ-2017'!$Q$8:$Q$103,$B326)+SUMIFS('PRZ-2017'!$L$8:$L$103,'PRZ-2017'!$Q$8:$Q$103,$B326)</f>
        <v>-4390385.62</v>
      </c>
      <c r="Q326" s="26">
        <f>+SUMIFS('PRZ-2017'!$M$8:$M$103,'PRZ-2017'!$Q$8:$Q$103,$B326)</f>
        <v>0</v>
      </c>
      <c r="R326" s="27">
        <f t="shared" si="188"/>
        <v>-24849698.550000001</v>
      </c>
      <c r="S326" s="28">
        <f t="shared" si="186"/>
        <v>138812984.92999998</v>
      </c>
    </row>
    <row r="327" spans="1:19" ht="15" x14ac:dyDescent="0.25">
      <c r="A327" s="23">
        <v>47</v>
      </c>
      <c r="B327" s="23">
        <v>1840</v>
      </c>
      <c r="C327" s="24" t="s">
        <v>38</v>
      </c>
      <c r="D327" s="54">
        <f>SUMIFS('PRZ-2017'!$F$8:$F$103,'PRZ-2017'!$Q$8:$Q$103,$B327)</f>
        <v>131098217.53</v>
      </c>
      <c r="E327" s="25"/>
      <c r="F327" s="25"/>
      <c r="G327" s="25">
        <f t="shared" si="189"/>
        <v>131098217.53</v>
      </c>
      <c r="H327" s="26">
        <f>SUMIFS('PRZ-2017'!$G$8:$G$103,'PRZ-2017'!$Q$8:$Q$103,$B327)</f>
        <v>17384971.32</v>
      </c>
      <c r="I327" s="26">
        <f>SUMIFS('PRZ-2017'!$H$8:$H$103,'PRZ-2017'!$Q$8:$Q$103,$B327)</f>
        <v>0</v>
      </c>
      <c r="J327" s="27">
        <f t="shared" si="190"/>
        <v>148483188.84999999</v>
      </c>
      <c r="K327" s="30"/>
      <c r="L327" s="54">
        <f>SUMIFS('PRZ-2017'!$J$8:$J$103,'PRZ-2017'!$Q$8:$Q$103,$B327)</f>
        <v>-9458470.8600000013</v>
      </c>
      <c r="M327" s="25"/>
      <c r="N327" s="25"/>
      <c r="O327" s="25">
        <f t="shared" si="187"/>
        <v>-9458470.8600000013</v>
      </c>
      <c r="P327" s="26">
        <f>-SUMIFS('PRZ-2017'!$K$8:$K$103,'PRZ-2017'!$Q$8:$Q$103,$B327)+SUMIFS('PRZ-2017'!$L$8:$L$103,'PRZ-2017'!$Q$8:$Q$103,$B327)</f>
        <v>-2441166.61</v>
      </c>
      <c r="Q327" s="26">
        <f>+SUMIFS('PRZ-2017'!$M$8:$M$103,'PRZ-2017'!$Q$8:$Q$103,$B327)</f>
        <v>0</v>
      </c>
      <c r="R327" s="27">
        <f t="shared" si="188"/>
        <v>-11899637.470000001</v>
      </c>
      <c r="S327" s="28">
        <f t="shared" si="186"/>
        <v>136583551.38</v>
      </c>
    </row>
    <row r="328" spans="1:19" ht="15" x14ac:dyDescent="0.25">
      <c r="A328" s="23">
        <v>47</v>
      </c>
      <c r="B328" s="23">
        <v>1845</v>
      </c>
      <c r="C328" s="24" t="s">
        <v>39</v>
      </c>
      <c r="D328" s="54">
        <f>SUMIFS('PRZ-2017'!$F$8:$F$103,'PRZ-2017'!$Q$8:$Q$103,$B328)</f>
        <v>341275641.81999993</v>
      </c>
      <c r="E328" s="25"/>
      <c r="F328" s="25"/>
      <c r="G328" s="25">
        <f t="shared" si="189"/>
        <v>341275641.81999993</v>
      </c>
      <c r="H328" s="26">
        <f>SUMIFS('PRZ-2017'!$G$8:$G$103,'PRZ-2017'!$Q$8:$Q$103,$B328)</f>
        <v>36419482.519999996</v>
      </c>
      <c r="I328" s="26">
        <f>SUMIFS('PRZ-2017'!$H$8:$H$103,'PRZ-2017'!$Q$8:$Q$103,$B328)</f>
        <v>-464650</v>
      </c>
      <c r="J328" s="27">
        <f t="shared" si="190"/>
        <v>377230474.33999991</v>
      </c>
      <c r="K328" s="30"/>
      <c r="L328" s="54">
        <f>SUMIFS('PRZ-2017'!$J$8:$J$103,'PRZ-2017'!$Q$8:$Q$103,$B328)</f>
        <v>-39993834.549999997</v>
      </c>
      <c r="M328" s="25"/>
      <c r="N328" s="25"/>
      <c r="O328" s="25">
        <f t="shared" si="187"/>
        <v>-39993834.549999997</v>
      </c>
      <c r="P328" s="26">
        <f>-SUMIFS('PRZ-2017'!$K$8:$K$103,'PRZ-2017'!$Q$8:$Q$103,$B328)+SUMIFS('PRZ-2017'!$L$8:$L$103,'PRZ-2017'!$Q$8:$Q$103,$B328)</f>
        <v>-9624609.1300000008</v>
      </c>
      <c r="Q328" s="26">
        <f>+SUMIFS('PRZ-2017'!$M$8:$M$103,'PRZ-2017'!$Q$8:$Q$103,$B328)</f>
        <v>0</v>
      </c>
      <c r="R328" s="27">
        <f t="shared" si="188"/>
        <v>-49618443.68</v>
      </c>
      <c r="S328" s="28">
        <f t="shared" si="186"/>
        <v>327612030.65999991</v>
      </c>
    </row>
    <row r="329" spans="1:19" ht="15" x14ac:dyDescent="0.25">
      <c r="A329" s="23">
        <v>47</v>
      </c>
      <c r="B329" s="23">
        <v>1850</v>
      </c>
      <c r="C329" s="24" t="s">
        <v>40</v>
      </c>
      <c r="D329" s="54">
        <f>SUMIFS('PRZ-2017'!$F$8:$F$103,'PRZ-2017'!$Q$8:$Q$103,$B329)</f>
        <v>183456590.97000006</v>
      </c>
      <c r="E329" s="25"/>
      <c r="F329" s="25"/>
      <c r="G329" s="25">
        <f t="shared" si="189"/>
        <v>183456590.97000006</v>
      </c>
      <c r="H329" s="26">
        <f>SUMIFS('PRZ-2017'!$G$8:$G$103,'PRZ-2017'!$Q$8:$Q$103,$B329)</f>
        <v>12924647.030000001</v>
      </c>
      <c r="I329" s="26">
        <f>SUMIFS('PRZ-2017'!$H$8:$H$103,'PRZ-2017'!$Q$8:$Q$103,$B329)</f>
        <v>-2671674.87</v>
      </c>
      <c r="J329" s="27">
        <f t="shared" si="190"/>
        <v>193709563.13000005</v>
      </c>
      <c r="K329" s="30"/>
      <c r="L329" s="54">
        <f>SUMIFS('PRZ-2017'!$J$8:$J$103,'PRZ-2017'!$Q$8:$Q$103,$B329)</f>
        <v>-37817344.859999999</v>
      </c>
      <c r="M329" s="25"/>
      <c r="N329" s="25"/>
      <c r="O329" s="25">
        <f t="shared" si="187"/>
        <v>-37817344.859999999</v>
      </c>
      <c r="P329" s="26">
        <f>-SUMIFS('PRZ-2017'!$K$8:$K$103,'PRZ-2017'!$Q$8:$Q$103,$B329)+SUMIFS('PRZ-2017'!$L$8:$L$103,'PRZ-2017'!$Q$8:$Q$103,$B329)</f>
        <v>-6714890.9400000004</v>
      </c>
      <c r="Q329" s="26">
        <f>+SUMIFS('PRZ-2017'!$M$8:$M$103,'PRZ-2017'!$Q$8:$Q$103,$B329)</f>
        <v>0</v>
      </c>
      <c r="R329" s="27">
        <f t="shared" si="188"/>
        <v>-44532235.799999997</v>
      </c>
      <c r="S329" s="28">
        <f t="shared" si="186"/>
        <v>149177327.33000004</v>
      </c>
    </row>
    <row r="330" spans="1:19" ht="15" x14ac:dyDescent="0.25">
      <c r="A330" s="23">
        <v>47</v>
      </c>
      <c r="B330" s="23">
        <v>1855</v>
      </c>
      <c r="C330" s="24" t="s">
        <v>41</v>
      </c>
      <c r="D330" s="54">
        <f>SUMIFS('PRZ-2017'!$F$8:$F$103,'PRZ-2017'!$Q$8:$Q$103,$B330)</f>
        <v>78222230.790000007</v>
      </c>
      <c r="E330" s="25"/>
      <c r="F330" s="25"/>
      <c r="G330" s="25">
        <f t="shared" si="189"/>
        <v>78222230.790000007</v>
      </c>
      <c r="H330" s="26">
        <f>SUMIFS('PRZ-2017'!$G$8:$G$103,'PRZ-2017'!$Q$8:$Q$103,$B330)</f>
        <v>5778837.0800000001</v>
      </c>
      <c r="I330" s="26">
        <f>SUMIFS('PRZ-2017'!$H$8:$H$103,'PRZ-2017'!$Q$8:$Q$103,$B330)</f>
        <v>0</v>
      </c>
      <c r="J330" s="27">
        <f t="shared" si="190"/>
        <v>84001067.870000005</v>
      </c>
      <c r="K330" s="30"/>
      <c r="L330" s="54">
        <f>SUMIFS('PRZ-2017'!$J$8:$J$103,'PRZ-2017'!$Q$8:$Q$103,$B330)</f>
        <v>-21489549.25</v>
      </c>
      <c r="M330" s="25"/>
      <c r="N330" s="25"/>
      <c r="O330" s="25">
        <f t="shared" si="187"/>
        <v>-21489549.25</v>
      </c>
      <c r="P330" s="26">
        <f>-SUMIFS('PRZ-2017'!$K$8:$K$103,'PRZ-2017'!$Q$8:$Q$103,$B330)+SUMIFS('PRZ-2017'!$L$8:$L$103,'PRZ-2017'!$Q$8:$Q$103,$B330)</f>
        <v>-3705840.5600000005</v>
      </c>
      <c r="Q330" s="26">
        <f>+SUMIFS('PRZ-2017'!$M$8:$M$103,'PRZ-2017'!$Q$8:$Q$103,$B330)</f>
        <v>0</v>
      </c>
      <c r="R330" s="27">
        <f t="shared" si="188"/>
        <v>-25195389.810000002</v>
      </c>
      <c r="S330" s="28">
        <f t="shared" si="186"/>
        <v>58805678.060000002</v>
      </c>
    </row>
    <row r="331" spans="1:19" ht="15" x14ac:dyDescent="0.25">
      <c r="A331" s="23">
        <v>47</v>
      </c>
      <c r="B331" s="23">
        <v>1860</v>
      </c>
      <c r="C331" s="24" t="s">
        <v>42</v>
      </c>
      <c r="D331" s="54">
        <f>SUMIFS('PRZ-2017'!$F$8:$F$103,'PRZ-2017'!$Q$8:$Q$103,$B331)</f>
        <v>86201969.700000003</v>
      </c>
      <c r="E331" s="25"/>
      <c r="F331" s="25"/>
      <c r="G331" s="25">
        <f t="shared" si="189"/>
        <v>86201969.700000003</v>
      </c>
      <c r="H331" s="26">
        <f>SUMIFS('PRZ-2017'!$G$8:$G$103,'PRZ-2017'!$Q$8:$Q$103,$B331)</f>
        <v>5820012.8499999996</v>
      </c>
      <c r="I331" s="26">
        <f>SUMIFS('PRZ-2017'!$H$8:$H$103,'PRZ-2017'!$Q$8:$Q$103,$B331)</f>
        <v>-728429.41</v>
      </c>
      <c r="J331" s="27">
        <f t="shared" si="190"/>
        <v>91293553.140000001</v>
      </c>
      <c r="K331" s="30"/>
      <c r="L331" s="54">
        <f>SUMIFS('PRZ-2017'!$J$8:$J$103,'PRZ-2017'!$Q$8:$Q$103,$B331)</f>
        <v>-30772194.079999998</v>
      </c>
      <c r="M331" s="25"/>
      <c r="N331" s="25"/>
      <c r="O331" s="25">
        <f t="shared" si="187"/>
        <v>-30772194.079999998</v>
      </c>
      <c r="P331" s="26">
        <f>-SUMIFS('PRZ-2017'!$K$8:$K$103,'PRZ-2017'!$Q$8:$Q$103,$B331)+SUMIFS('PRZ-2017'!$L$8:$L$103,'PRZ-2017'!$Q$8:$Q$103,$B331)</f>
        <v>-5627251.7000000002</v>
      </c>
      <c r="Q331" s="26">
        <f>+SUMIFS('PRZ-2017'!$M$8:$M$103,'PRZ-2017'!$Q$8:$Q$103,$B331)</f>
        <v>0</v>
      </c>
      <c r="R331" s="27">
        <f t="shared" si="188"/>
        <v>-36399445.780000001</v>
      </c>
      <c r="S331" s="28">
        <f t="shared" si="186"/>
        <v>54894107.359999999</v>
      </c>
    </row>
    <row r="332" spans="1:19" ht="15" x14ac:dyDescent="0.25">
      <c r="A332" s="46">
        <v>47</v>
      </c>
      <c r="B332" s="46">
        <v>1865</v>
      </c>
      <c r="C332" s="47" t="s">
        <v>43</v>
      </c>
      <c r="D332" s="54">
        <f>SUMIFS('PRZ-2017'!$F$8:$F$103,'PRZ-2017'!$Q$8:$Q$103,$B332)</f>
        <v>0</v>
      </c>
      <c r="E332" s="25"/>
      <c r="F332" s="25"/>
      <c r="G332" s="25"/>
      <c r="H332" s="26">
        <f>SUMIFS('PRZ-2017'!$G$8:$G$103,'PRZ-2017'!$Q$8:$Q$103,$B332)</f>
        <v>0</v>
      </c>
      <c r="I332" s="26">
        <f>SUMIFS('PRZ-2017'!$H$8:$H$103,'PRZ-2017'!$Q$8:$Q$103,$B332)</f>
        <v>0</v>
      </c>
      <c r="J332" s="27">
        <f t="shared" si="190"/>
        <v>0</v>
      </c>
      <c r="K332" s="30"/>
      <c r="L332" s="54">
        <f>SUMIFS('PRZ-2017'!$J$8:$J$103,'PRZ-2017'!$Q$8:$Q$103,$B332)</f>
        <v>0</v>
      </c>
      <c r="M332" s="45"/>
      <c r="N332" s="45"/>
      <c r="O332" s="45">
        <f t="shared" si="187"/>
        <v>0</v>
      </c>
      <c r="P332" s="26">
        <f>-SUMIFS('PRZ-2017'!$K$8:$K$103,'PRZ-2017'!$Q$8:$Q$103,$B332)+SUMIFS('PRZ-2017'!$L$8:$L$103,'PRZ-2017'!$Q$8:$Q$103,$B332)</f>
        <v>0</v>
      </c>
      <c r="Q332" s="26">
        <f>+SUMIFS('PRZ-2017'!$M$8:$M$103,'PRZ-2017'!$Q$8:$Q$103,$B332)</f>
        <v>0</v>
      </c>
      <c r="R332" s="27">
        <f t="shared" si="188"/>
        <v>0</v>
      </c>
      <c r="S332" s="28">
        <f t="shared" si="186"/>
        <v>0</v>
      </c>
    </row>
    <row r="333" spans="1:19" ht="15" x14ac:dyDescent="0.25">
      <c r="A333" s="23">
        <v>47</v>
      </c>
      <c r="B333" s="23">
        <v>1875</v>
      </c>
      <c r="C333" s="24" t="s">
        <v>44</v>
      </c>
      <c r="D333" s="54">
        <f>SUMIFS('PRZ-2017'!$F$8:$F$103,'PRZ-2017'!$Q$8:$Q$103,$B333)</f>
        <v>2118900.58</v>
      </c>
      <c r="E333" s="25"/>
      <c r="F333" s="25"/>
      <c r="G333" s="25">
        <f t="shared" si="189"/>
        <v>2118900.58</v>
      </c>
      <c r="H333" s="26">
        <f>SUMIFS('PRZ-2017'!$G$8:$G$103,'PRZ-2017'!$Q$8:$Q$103,$B333)</f>
        <v>0</v>
      </c>
      <c r="I333" s="26">
        <f>SUMIFS('PRZ-2017'!$H$8:$H$103,'PRZ-2017'!$Q$8:$Q$103,$B333)</f>
        <v>0</v>
      </c>
      <c r="J333" s="27">
        <f t="shared" si="190"/>
        <v>2118900.58</v>
      </c>
      <c r="K333" s="30"/>
      <c r="L333" s="54">
        <f>SUMIFS('PRZ-2017'!$J$8:$J$103,'PRZ-2017'!$Q$8:$Q$103,$B333)</f>
        <v>-486634.06000000006</v>
      </c>
      <c r="M333" s="25"/>
      <c r="N333" s="25"/>
      <c r="O333" s="25">
        <f t="shared" si="187"/>
        <v>-486634.06000000006</v>
      </c>
      <c r="P333" s="26">
        <f>-SUMIFS('PRZ-2017'!$K$8:$K$103,'PRZ-2017'!$Q$8:$Q$103,$B333)+SUMIFS('PRZ-2017'!$L$8:$L$103,'PRZ-2017'!$Q$8:$Q$103,$B333)</f>
        <v>-90578.74</v>
      </c>
      <c r="Q333" s="26">
        <f>+SUMIFS('PRZ-2017'!$M$8:$M$103,'PRZ-2017'!$Q$8:$Q$103,$B333)</f>
        <v>0</v>
      </c>
      <c r="R333" s="27">
        <f t="shared" si="188"/>
        <v>-577212.80000000005</v>
      </c>
      <c r="S333" s="28">
        <f t="shared" si="186"/>
        <v>1541687.78</v>
      </c>
    </row>
    <row r="334" spans="1:19" ht="15" x14ac:dyDescent="0.25">
      <c r="A334" s="23" t="s">
        <v>29</v>
      </c>
      <c r="B334" s="23">
        <v>1905</v>
      </c>
      <c r="C334" s="24" t="s">
        <v>30</v>
      </c>
      <c r="D334" s="54">
        <f>SUMIFS('PRZ-2017'!$F$8:$F$103,'PRZ-2017'!$Q$8:$Q$103,$B334)</f>
        <v>0</v>
      </c>
      <c r="E334" s="25"/>
      <c r="F334" s="25"/>
      <c r="G334" s="25">
        <f t="shared" si="189"/>
        <v>0</v>
      </c>
      <c r="H334" s="26">
        <f>SUMIFS('PRZ-2017'!$G$8:$G$103,'PRZ-2017'!$Q$8:$Q$103,$B334)</f>
        <v>0</v>
      </c>
      <c r="I334" s="26">
        <f>SUMIFS('PRZ-2017'!$H$8:$H$103,'PRZ-2017'!$Q$8:$Q$103,$B334)</f>
        <v>0</v>
      </c>
      <c r="J334" s="27">
        <f t="shared" si="190"/>
        <v>0</v>
      </c>
      <c r="K334" s="30"/>
      <c r="L334" s="54">
        <f>SUMIFS('PRZ-2017'!$J$8:$J$103,'PRZ-2017'!$Q$8:$Q$103,$B334)</f>
        <v>0</v>
      </c>
      <c r="M334" s="25"/>
      <c r="N334" s="25"/>
      <c r="O334" s="25">
        <f t="shared" si="187"/>
        <v>0</v>
      </c>
      <c r="P334" s="26">
        <f>-SUMIFS('PRZ-2017'!$K$8:$K$103,'PRZ-2017'!$Q$8:$Q$103,$B334)+SUMIFS('PRZ-2017'!$L$8:$L$103,'PRZ-2017'!$Q$8:$Q$103,$B334)</f>
        <v>0</v>
      </c>
      <c r="Q334" s="26">
        <f>+SUMIFS('PRZ-2017'!$M$8:$M$103,'PRZ-2017'!$Q$8:$Q$103,$B334)</f>
        <v>0</v>
      </c>
      <c r="R334" s="27">
        <f t="shared" si="188"/>
        <v>0</v>
      </c>
      <c r="S334" s="28">
        <f t="shared" si="186"/>
        <v>0</v>
      </c>
    </row>
    <row r="335" spans="1:19" ht="15" x14ac:dyDescent="0.25">
      <c r="A335" s="23">
        <v>47</v>
      </c>
      <c r="B335" s="23">
        <v>1908</v>
      </c>
      <c r="C335" s="24" t="s">
        <v>45</v>
      </c>
      <c r="D335" s="54">
        <f>SUMIFS('PRZ-2017'!$F$8:$F$103,'PRZ-2017'!$Q$8:$Q$103,$B335)</f>
        <v>47244420.500000007</v>
      </c>
      <c r="E335" s="25"/>
      <c r="F335" s="25"/>
      <c r="G335" s="25">
        <f t="shared" si="189"/>
        <v>47244420.500000007</v>
      </c>
      <c r="H335" s="26">
        <f>SUMIFS('PRZ-2017'!$G$8:$G$103,'PRZ-2017'!$Q$8:$Q$103,$B335)</f>
        <v>863432.35</v>
      </c>
      <c r="I335" s="26">
        <f>SUMIFS('PRZ-2017'!$H$8:$H$103,'PRZ-2017'!$Q$8:$Q$103,$B335)</f>
        <v>0</v>
      </c>
      <c r="J335" s="27">
        <f t="shared" si="190"/>
        <v>48107852.850000009</v>
      </c>
      <c r="K335" s="30"/>
      <c r="L335" s="54">
        <f>SUMIFS('PRZ-2017'!$J$8:$J$103,'PRZ-2017'!$Q$8:$Q$103,$B335)</f>
        <v>-5901698.25</v>
      </c>
      <c r="M335" s="25"/>
      <c r="N335" s="25"/>
      <c r="O335" s="25">
        <f t="shared" si="187"/>
        <v>-5901698.25</v>
      </c>
      <c r="P335" s="26">
        <f>-SUMIFS('PRZ-2017'!$K$8:$K$103,'PRZ-2017'!$Q$8:$Q$103,$B335)+SUMIFS('PRZ-2017'!$L$8:$L$103,'PRZ-2017'!$Q$8:$Q$103,$B335)</f>
        <v>-1075902.02</v>
      </c>
      <c r="Q335" s="26">
        <f>+SUMIFS('PRZ-2017'!$M$8:$M$103,'PRZ-2017'!$Q$8:$Q$103,$B335)</f>
        <v>0</v>
      </c>
      <c r="R335" s="27">
        <f t="shared" si="188"/>
        <v>-6977600.2699999996</v>
      </c>
      <c r="S335" s="28">
        <f t="shared" si="186"/>
        <v>41130252.580000013</v>
      </c>
    </row>
    <row r="336" spans="1:19" ht="15" x14ac:dyDescent="0.25">
      <c r="A336" s="23">
        <v>13</v>
      </c>
      <c r="B336" s="23">
        <v>1910</v>
      </c>
      <c r="C336" s="24" t="s">
        <v>32</v>
      </c>
      <c r="D336" s="54">
        <f>SUMIFS('PRZ-2017'!$F$8:$F$103,'PRZ-2017'!$Q$8:$Q$103,$B336)</f>
        <v>0</v>
      </c>
      <c r="E336" s="25"/>
      <c r="F336" s="25"/>
      <c r="G336" s="25">
        <f t="shared" si="189"/>
        <v>0</v>
      </c>
      <c r="H336" s="26">
        <f>SUMIFS('PRZ-2017'!$G$8:$G$103,'PRZ-2017'!$Q$8:$Q$103,$B336)</f>
        <v>0</v>
      </c>
      <c r="I336" s="26">
        <f>SUMIFS('PRZ-2017'!$H$8:$H$103,'PRZ-2017'!$Q$8:$Q$103,$B336)</f>
        <v>0</v>
      </c>
      <c r="J336" s="27">
        <f t="shared" si="190"/>
        <v>0</v>
      </c>
      <c r="K336" s="30"/>
      <c r="L336" s="54">
        <f>SUMIFS('PRZ-2017'!$J$8:$J$103,'PRZ-2017'!$Q$8:$Q$103,$B336)</f>
        <v>8005.0599999999995</v>
      </c>
      <c r="M336" s="25"/>
      <c r="N336" s="25"/>
      <c r="O336" s="25">
        <f t="shared" si="187"/>
        <v>8005.0599999999995</v>
      </c>
      <c r="P336" s="26">
        <f>-SUMIFS('PRZ-2017'!$K$8:$K$103,'PRZ-2017'!$Q$8:$Q$103,$B336)+SUMIFS('PRZ-2017'!$L$8:$L$103,'PRZ-2017'!$Q$8:$Q$103,$B336)</f>
        <v>-8005.0599999999995</v>
      </c>
      <c r="Q336" s="26">
        <f>+SUMIFS('PRZ-2017'!$M$8:$M$103,'PRZ-2017'!$Q$8:$Q$103,$B336)</f>
        <v>0</v>
      </c>
      <c r="R336" s="27">
        <f t="shared" si="188"/>
        <v>0</v>
      </c>
      <c r="S336" s="28">
        <f t="shared" si="186"/>
        <v>0</v>
      </c>
    </row>
    <row r="337" spans="1:19" ht="15" x14ac:dyDescent="0.25">
      <c r="A337" s="23">
        <v>8</v>
      </c>
      <c r="B337" s="23">
        <v>1915</v>
      </c>
      <c r="C337" s="24" t="s">
        <v>46</v>
      </c>
      <c r="D337" s="54">
        <f>SUMIFS('PRZ-2017'!$F$8:$F$103,'PRZ-2017'!$Q$8:$Q$103,$B337)</f>
        <v>5120666.959999999</v>
      </c>
      <c r="E337" s="25"/>
      <c r="F337" s="25"/>
      <c r="G337" s="25">
        <f t="shared" si="189"/>
        <v>5120666.959999999</v>
      </c>
      <c r="H337" s="26">
        <f>SUMIFS('PRZ-2017'!$G$8:$G$103,'PRZ-2017'!$Q$8:$Q$103,$B337)</f>
        <v>557.67999999999995</v>
      </c>
      <c r="I337" s="26">
        <f>SUMIFS('PRZ-2017'!$H$8:$H$103,'PRZ-2017'!$Q$8:$Q$103,$B337)</f>
        <v>0</v>
      </c>
      <c r="J337" s="27">
        <f t="shared" si="190"/>
        <v>5121224.6399999987</v>
      </c>
      <c r="K337" s="30"/>
      <c r="L337" s="54">
        <f>SUMIFS('PRZ-2017'!$J$8:$J$103,'PRZ-2017'!$Q$8:$Q$103,$B337)</f>
        <v>-3424104.6300000004</v>
      </c>
      <c r="M337" s="25"/>
      <c r="N337" s="25"/>
      <c r="O337" s="25">
        <f t="shared" si="187"/>
        <v>-3424104.6300000004</v>
      </c>
      <c r="P337" s="26">
        <f>-SUMIFS('PRZ-2017'!$K$8:$K$103,'PRZ-2017'!$Q$8:$Q$103,$B337)+SUMIFS('PRZ-2017'!$L$8:$L$103,'PRZ-2017'!$Q$8:$Q$103,$B337)</f>
        <v>-601075.67000000004</v>
      </c>
      <c r="Q337" s="26">
        <f>+SUMIFS('PRZ-2017'!$M$8:$M$103,'PRZ-2017'!$Q$8:$Q$103,$B337)</f>
        <v>0</v>
      </c>
      <c r="R337" s="27">
        <f t="shared" si="188"/>
        <v>-4025180.3000000003</v>
      </c>
      <c r="S337" s="28">
        <f t="shared" si="186"/>
        <v>1096044.3399999985</v>
      </c>
    </row>
    <row r="338" spans="1:19" ht="15" x14ac:dyDescent="0.25">
      <c r="A338" s="23">
        <v>10</v>
      </c>
      <c r="B338" s="23">
        <v>1920</v>
      </c>
      <c r="C338" s="24" t="s">
        <v>47</v>
      </c>
      <c r="D338" s="54">
        <f>SUMIFS('PRZ-2017'!$F$8:$F$103,'PRZ-2017'!$Q$8:$Q$103,$B338)</f>
        <v>13920846.109999999</v>
      </c>
      <c r="E338" s="25"/>
      <c r="F338" s="25"/>
      <c r="G338" s="25">
        <f t="shared" si="189"/>
        <v>13920846.109999999</v>
      </c>
      <c r="H338" s="26">
        <f>SUMIFS('PRZ-2017'!$G$8:$G$103,'PRZ-2017'!$Q$8:$Q$103,$B338)</f>
        <v>1721667.86</v>
      </c>
      <c r="I338" s="26">
        <f>SUMIFS('PRZ-2017'!$H$8:$H$103,'PRZ-2017'!$Q$8:$Q$103,$B338)</f>
        <v>0</v>
      </c>
      <c r="J338" s="27">
        <f t="shared" si="190"/>
        <v>15642513.969999999</v>
      </c>
      <c r="K338" s="30"/>
      <c r="L338" s="54">
        <f>SUMIFS('PRZ-2017'!$J$8:$J$103,'PRZ-2017'!$Q$8:$Q$103,$B338)</f>
        <v>-9624664.4600000009</v>
      </c>
      <c r="M338" s="25"/>
      <c r="N338" s="25"/>
      <c r="O338" s="25">
        <f t="shared" si="187"/>
        <v>-9624664.4600000009</v>
      </c>
      <c r="P338" s="26">
        <f>-SUMIFS('PRZ-2017'!$K$8:$K$103,'PRZ-2017'!$Q$8:$Q$103,$B338)+SUMIFS('PRZ-2017'!$L$8:$L$103,'PRZ-2017'!$Q$8:$Q$103,$B338)</f>
        <v>-1879235.0599999998</v>
      </c>
      <c r="Q338" s="26">
        <f>+SUMIFS('PRZ-2017'!$M$8:$M$103,'PRZ-2017'!$Q$8:$Q$103,$B338)</f>
        <v>0</v>
      </c>
      <c r="R338" s="27">
        <f t="shared" si="188"/>
        <v>-11503899.520000001</v>
      </c>
      <c r="S338" s="28">
        <f t="shared" si="186"/>
        <v>4138614.4499999974</v>
      </c>
    </row>
    <row r="339" spans="1:19" ht="15" x14ac:dyDescent="0.25">
      <c r="A339" s="23">
        <v>10</v>
      </c>
      <c r="B339" s="23">
        <v>1930</v>
      </c>
      <c r="C339" s="24" t="s">
        <v>48</v>
      </c>
      <c r="D339" s="54">
        <f>SUMIFS('PRZ-2017'!$F$8:$F$103,'PRZ-2017'!$Q$8:$Q$103,$B339)</f>
        <v>17393398.050000001</v>
      </c>
      <c r="E339" s="25"/>
      <c r="F339" s="25"/>
      <c r="G339" s="25">
        <f t="shared" si="189"/>
        <v>17393398.050000001</v>
      </c>
      <c r="H339" s="26">
        <f>SUMIFS('PRZ-2017'!$G$8:$G$103,'PRZ-2017'!$Q$8:$Q$103,$B339)</f>
        <v>340951.26999999996</v>
      </c>
      <c r="I339" s="26">
        <f>SUMIFS('PRZ-2017'!$H$8:$H$103,'PRZ-2017'!$Q$8:$Q$103,$B339)</f>
        <v>-79698.17</v>
      </c>
      <c r="J339" s="27">
        <f t="shared" si="190"/>
        <v>17654651.149999999</v>
      </c>
      <c r="K339" s="30"/>
      <c r="L339" s="54">
        <f>SUMIFS('PRZ-2017'!$J$8:$J$103,'PRZ-2017'!$Q$8:$Q$103,$B339)</f>
        <v>-9110359.5099999998</v>
      </c>
      <c r="M339" s="25"/>
      <c r="N339" s="25"/>
      <c r="O339" s="25">
        <f t="shared" si="187"/>
        <v>-9110359.5099999998</v>
      </c>
      <c r="P339" s="26">
        <f>-SUMIFS('PRZ-2017'!$K$8:$K$103,'PRZ-2017'!$Q$8:$Q$103,$B339)+SUMIFS('PRZ-2017'!$L$8:$L$103,'PRZ-2017'!$Q$8:$Q$103,$B339)</f>
        <v>-1634647.76</v>
      </c>
      <c r="Q339" s="26">
        <f>+SUMIFS('PRZ-2017'!$M$8:$M$103,'PRZ-2017'!$Q$8:$Q$103,$B339)</f>
        <v>0</v>
      </c>
      <c r="R339" s="27">
        <f t="shared" si="188"/>
        <v>-10745007.27</v>
      </c>
      <c r="S339" s="28">
        <f t="shared" si="186"/>
        <v>6909643.879999999</v>
      </c>
    </row>
    <row r="340" spans="1:19" ht="15" x14ac:dyDescent="0.25">
      <c r="A340" s="23">
        <v>8</v>
      </c>
      <c r="B340" s="23">
        <v>1935</v>
      </c>
      <c r="C340" s="24" t="s">
        <v>49</v>
      </c>
      <c r="D340" s="54">
        <f>SUMIFS('PRZ-2017'!$F$8:$F$103,'PRZ-2017'!$Q$8:$Q$103,$B340)</f>
        <v>109977.53000000001</v>
      </c>
      <c r="E340" s="25"/>
      <c r="F340" s="25"/>
      <c r="G340" s="25">
        <f t="shared" si="189"/>
        <v>109977.53000000001</v>
      </c>
      <c r="H340" s="26">
        <f>SUMIFS('PRZ-2017'!$G$8:$G$103,'PRZ-2017'!$Q$8:$Q$103,$B340)</f>
        <v>92087.05</v>
      </c>
      <c r="I340" s="26">
        <f>SUMIFS('PRZ-2017'!$H$8:$H$103,'PRZ-2017'!$Q$8:$Q$103,$B340)</f>
        <v>0</v>
      </c>
      <c r="J340" s="27">
        <f t="shared" si="190"/>
        <v>202064.58000000002</v>
      </c>
      <c r="K340" s="30"/>
      <c r="L340" s="54">
        <f>SUMIFS('PRZ-2017'!$J$8:$J$103,'PRZ-2017'!$Q$8:$Q$103,$B340)</f>
        <v>-26647.670000000002</v>
      </c>
      <c r="M340" s="25"/>
      <c r="N340" s="25"/>
      <c r="O340" s="25">
        <f t="shared" si="187"/>
        <v>-26647.670000000002</v>
      </c>
      <c r="P340" s="26">
        <f>-SUMIFS('PRZ-2017'!$K$8:$K$103,'PRZ-2017'!$Q$8:$Q$103,$B340)+SUMIFS('PRZ-2017'!$L$8:$L$103,'PRZ-2017'!$Q$8:$Q$103,$B340)</f>
        <v>-40902.39</v>
      </c>
      <c r="Q340" s="26">
        <f>+SUMIFS('PRZ-2017'!$M$8:$M$103,'PRZ-2017'!$Q$8:$Q$103,$B340)</f>
        <v>0</v>
      </c>
      <c r="R340" s="27">
        <f t="shared" si="188"/>
        <v>-67550.06</v>
      </c>
      <c r="S340" s="28">
        <f t="shared" si="186"/>
        <v>134514.52000000002</v>
      </c>
    </row>
    <row r="341" spans="1:19" ht="15" x14ac:dyDescent="0.25">
      <c r="A341" s="23">
        <v>8</v>
      </c>
      <c r="B341" s="23">
        <v>1940</v>
      </c>
      <c r="C341" s="24" t="s">
        <v>50</v>
      </c>
      <c r="D341" s="54">
        <f>SUMIFS('PRZ-2017'!$F$8:$F$103,'PRZ-2017'!$Q$8:$Q$103,$B341)</f>
        <v>5021868.8699999992</v>
      </c>
      <c r="E341" s="25"/>
      <c r="F341" s="25"/>
      <c r="G341" s="25">
        <f t="shared" si="189"/>
        <v>5021868.8699999992</v>
      </c>
      <c r="H341" s="26">
        <f>SUMIFS('PRZ-2017'!$G$8:$G$103,'PRZ-2017'!$Q$8:$Q$103,$B341)</f>
        <v>392115.73</v>
      </c>
      <c r="I341" s="26">
        <f>SUMIFS('PRZ-2017'!$H$8:$H$103,'PRZ-2017'!$Q$8:$Q$103,$B341)</f>
        <v>0</v>
      </c>
      <c r="J341" s="27">
        <f t="shared" si="190"/>
        <v>5413984.5999999996</v>
      </c>
      <c r="K341" s="30"/>
      <c r="L341" s="54">
        <f>SUMIFS('PRZ-2017'!$J$8:$J$103,'PRZ-2017'!$Q$8:$Q$103,$B341)</f>
        <v>-2591865.6800000002</v>
      </c>
      <c r="M341" s="25"/>
      <c r="N341" s="25"/>
      <c r="O341" s="25">
        <f t="shared" si="187"/>
        <v>-2591865.6800000002</v>
      </c>
      <c r="P341" s="26">
        <f>-SUMIFS('PRZ-2017'!$K$8:$K$103,'PRZ-2017'!$Q$8:$Q$103,$B341)+SUMIFS('PRZ-2017'!$L$8:$L$103,'PRZ-2017'!$Q$8:$Q$103,$B341)</f>
        <v>-467152.92</v>
      </c>
      <c r="Q341" s="26">
        <f>+SUMIFS('PRZ-2017'!$M$8:$M$103,'PRZ-2017'!$Q$8:$Q$103,$B341)</f>
        <v>0</v>
      </c>
      <c r="R341" s="27">
        <f t="shared" si="188"/>
        <v>-3059018.6</v>
      </c>
      <c r="S341" s="28">
        <f t="shared" si="186"/>
        <v>2354965.9999999995</v>
      </c>
    </row>
    <row r="342" spans="1:19" ht="15" x14ac:dyDescent="0.25">
      <c r="A342" s="23">
        <v>8</v>
      </c>
      <c r="B342" s="23">
        <v>1945</v>
      </c>
      <c r="C342" s="24" t="s">
        <v>51</v>
      </c>
      <c r="D342" s="54">
        <f>SUMIFS('PRZ-2017'!$F$8:$F$103,'PRZ-2017'!$Q$8:$Q$103,$B342)</f>
        <v>0</v>
      </c>
      <c r="E342" s="25"/>
      <c r="F342" s="25"/>
      <c r="G342" s="25">
        <f t="shared" si="189"/>
        <v>0</v>
      </c>
      <c r="H342" s="26">
        <f>SUMIFS('PRZ-2017'!$G$8:$G$103,'PRZ-2017'!$Q$8:$Q$103,$B342)</f>
        <v>0</v>
      </c>
      <c r="I342" s="26">
        <f>SUMIFS('PRZ-2017'!$H$8:$H$103,'PRZ-2017'!$Q$8:$Q$103,$B342)</f>
        <v>0</v>
      </c>
      <c r="J342" s="27">
        <f t="shared" si="190"/>
        <v>0</v>
      </c>
      <c r="K342" s="30"/>
      <c r="L342" s="54">
        <f>SUMIFS('PRZ-2017'!$J$8:$J$103,'PRZ-2017'!$Q$8:$Q$103,$B342)</f>
        <v>0</v>
      </c>
      <c r="M342" s="25"/>
      <c r="N342" s="25"/>
      <c r="O342" s="25">
        <f t="shared" si="187"/>
        <v>0</v>
      </c>
      <c r="P342" s="26">
        <f>-SUMIFS('PRZ-2017'!$K$8:$K$103,'PRZ-2017'!$Q$8:$Q$103,$B342)+SUMIFS('PRZ-2017'!$L$8:$L$103,'PRZ-2017'!$Q$8:$Q$103,$B342)</f>
        <v>0</v>
      </c>
      <c r="Q342" s="26">
        <f>+SUMIFS('PRZ-2017'!$M$8:$M$103,'PRZ-2017'!$Q$8:$Q$103,$B342)</f>
        <v>0</v>
      </c>
      <c r="R342" s="27">
        <f t="shared" si="188"/>
        <v>0</v>
      </c>
      <c r="S342" s="28">
        <f t="shared" si="186"/>
        <v>0</v>
      </c>
    </row>
    <row r="343" spans="1:19" ht="15" x14ac:dyDescent="0.25">
      <c r="A343" s="23">
        <v>8</v>
      </c>
      <c r="B343" s="23">
        <v>1950</v>
      </c>
      <c r="C343" s="24" t="s">
        <v>52</v>
      </c>
      <c r="D343" s="54">
        <f>SUMIFS('PRZ-2017'!$F$8:$F$103,'PRZ-2017'!$Q$8:$Q$103,$B343)</f>
        <v>0</v>
      </c>
      <c r="E343" s="25"/>
      <c r="F343" s="25"/>
      <c r="G343" s="25">
        <f t="shared" si="189"/>
        <v>0</v>
      </c>
      <c r="H343" s="26">
        <f>SUMIFS('PRZ-2017'!$G$8:$G$103,'PRZ-2017'!$Q$8:$Q$103,$B343)</f>
        <v>0</v>
      </c>
      <c r="I343" s="26">
        <f>SUMIFS('PRZ-2017'!$H$8:$H$103,'PRZ-2017'!$Q$8:$Q$103,$B343)</f>
        <v>0</v>
      </c>
      <c r="J343" s="27">
        <f t="shared" si="190"/>
        <v>0</v>
      </c>
      <c r="K343" s="30"/>
      <c r="L343" s="54">
        <f>SUMIFS('PRZ-2017'!$J$8:$J$103,'PRZ-2017'!$Q$8:$Q$103,$B343)</f>
        <v>0</v>
      </c>
      <c r="M343" s="25"/>
      <c r="N343" s="25"/>
      <c r="O343" s="25">
        <f t="shared" si="187"/>
        <v>0</v>
      </c>
      <c r="P343" s="26">
        <f>-SUMIFS('PRZ-2017'!$K$8:$K$103,'PRZ-2017'!$Q$8:$Q$103,$B343)+SUMIFS('PRZ-2017'!$L$8:$L$103,'PRZ-2017'!$Q$8:$Q$103,$B343)</f>
        <v>0</v>
      </c>
      <c r="Q343" s="26">
        <f>+SUMIFS('PRZ-2017'!$M$8:$M$103,'PRZ-2017'!$Q$8:$Q$103,$B343)</f>
        <v>0</v>
      </c>
      <c r="R343" s="27">
        <f t="shared" si="188"/>
        <v>0</v>
      </c>
      <c r="S343" s="28">
        <f t="shared" si="186"/>
        <v>0</v>
      </c>
    </row>
    <row r="344" spans="1:19" ht="15" x14ac:dyDescent="0.25">
      <c r="A344" s="23">
        <v>8</v>
      </c>
      <c r="B344" s="23">
        <v>1955</v>
      </c>
      <c r="C344" s="24" t="s">
        <v>53</v>
      </c>
      <c r="D344" s="54">
        <f>SUMIFS('PRZ-2017'!$F$8:$F$103,'PRZ-2017'!$Q$8:$Q$103,$B344)</f>
        <v>2281529.3499999992</v>
      </c>
      <c r="E344" s="25"/>
      <c r="F344" s="25"/>
      <c r="G344" s="25">
        <f t="shared" si="189"/>
        <v>2281529.3499999992</v>
      </c>
      <c r="H344" s="26">
        <f>SUMIFS('PRZ-2017'!$G$8:$G$103,'PRZ-2017'!$Q$8:$Q$103,$B344)</f>
        <v>121090.6</v>
      </c>
      <c r="I344" s="26">
        <f>SUMIFS('PRZ-2017'!$H$8:$H$103,'PRZ-2017'!$Q$8:$Q$103,$B344)</f>
        <v>0</v>
      </c>
      <c r="J344" s="27">
        <f t="shared" si="190"/>
        <v>2402619.9499999993</v>
      </c>
      <c r="K344" s="30"/>
      <c r="L344" s="54">
        <f>SUMIFS('PRZ-2017'!$J$8:$J$103,'PRZ-2017'!$Q$8:$Q$103,$B344)</f>
        <v>-1957464.4800000002</v>
      </c>
      <c r="M344" s="25"/>
      <c r="N344" s="25"/>
      <c r="O344" s="25">
        <f t="shared" si="187"/>
        <v>-1957464.4800000002</v>
      </c>
      <c r="P344" s="26">
        <f>-SUMIFS('PRZ-2017'!$K$8:$K$103,'PRZ-2017'!$Q$8:$Q$103,$B344)+SUMIFS('PRZ-2017'!$L$8:$L$103,'PRZ-2017'!$Q$8:$Q$103,$B344)</f>
        <v>-144839.4</v>
      </c>
      <c r="Q344" s="26">
        <f>+SUMIFS('PRZ-2017'!$M$8:$M$103,'PRZ-2017'!$Q$8:$Q$103,$B344)</f>
        <v>0</v>
      </c>
      <c r="R344" s="27">
        <f t="shared" si="188"/>
        <v>-2102303.8800000004</v>
      </c>
      <c r="S344" s="28">
        <f t="shared" si="186"/>
        <v>300316.0699999989</v>
      </c>
    </row>
    <row r="345" spans="1:19" ht="15" x14ac:dyDescent="0.25">
      <c r="A345" s="23">
        <v>8</v>
      </c>
      <c r="B345" s="23">
        <v>1960</v>
      </c>
      <c r="C345" s="24" t="s">
        <v>54</v>
      </c>
      <c r="D345" s="54">
        <f>SUMIFS('PRZ-2017'!$F$8:$F$103,'PRZ-2017'!$Q$8:$Q$103,$B345)</f>
        <v>148.70000000011083</v>
      </c>
      <c r="E345" s="25"/>
      <c r="F345" s="25"/>
      <c r="G345" s="25">
        <f t="shared" si="189"/>
        <v>148.70000000011083</v>
      </c>
      <c r="H345" s="26">
        <f>SUMIFS('PRZ-2017'!$G$8:$G$103,'PRZ-2017'!$Q$8:$Q$103,$B345)</f>
        <v>2044585.0699999998</v>
      </c>
      <c r="I345" s="26">
        <f>SUMIFS('PRZ-2017'!$H$8:$H$103,'PRZ-2017'!$Q$8:$Q$103,$B345)</f>
        <v>0</v>
      </c>
      <c r="J345" s="27">
        <f t="shared" si="190"/>
        <v>2044733.77</v>
      </c>
      <c r="K345" s="30"/>
      <c r="L345" s="54">
        <f>SUMIFS('PRZ-2017'!$J$8:$J$103,'PRZ-2017'!$Q$8:$Q$103,$B345)</f>
        <v>0</v>
      </c>
      <c r="M345" s="25"/>
      <c r="N345" s="25"/>
      <c r="O345" s="25">
        <f t="shared" si="187"/>
        <v>0</v>
      </c>
      <c r="P345" s="26">
        <f>-SUMIFS('PRZ-2017'!$K$8:$K$103,'PRZ-2017'!$Q$8:$Q$103,$B345)+SUMIFS('PRZ-2017'!$L$8:$L$103,'PRZ-2017'!$Q$8:$Q$103,$B345)</f>
        <v>-117477.45999999999</v>
      </c>
      <c r="Q345" s="26">
        <f>+SUMIFS('PRZ-2017'!$M$8:$M$103,'PRZ-2017'!$Q$8:$Q$103,$B345)</f>
        <v>0</v>
      </c>
      <c r="R345" s="27">
        <f t="shared" si="188"/>
        <v>-117477.45999999999</v>
      </c>
      <c r="S345" s="28">
        <f t="shared" si="186"/>
        <v>1927256.31</v>
      </c>
    </row>
    <row r="346" spans="1:19" ht="25.5" x14ac:dyDescent="0.25">
      <c r="A346" s="1">
        <v>47</v>
      </c>
      <c r="B346" s="23">
        <v>1970</v>
      </c>
      <c r="C346" s="24" t="s">
        <v>55</v>
      </c>
      <c r="D346" s="54">
        <f>SUMIFS('PRZ-2017'!$F$8:$F$103,'PRZ-2017'!$Q$8:$Q$103,$B346)</f>
        <v>0</v>
      </c>
      <c r="E346" s="25"/>
      <c r="F346" s="25"/>
      <c r="G346" s="25">
        <f t="shared" si="189"/>
        <v>0</v>
      </c>
      <c r="H346" s="26">
        <f>SUMIFS('PRZ-2017'!$G$8:$G$103,'PRZ-2017'!$Q$8:$Q$103,$B346)</f>
        <v>0</v>
      </c>
      <c r="I346" s="26">
        <f>SUMIFS('PRZ-2017'!$H$8:$H$103,'PRZ-2017'!$Q$8:$Q$103,$B346)</f>
        <v>0</v>
      </c>
      <c r="J346" s="27">
        <f t="shared" si="190"/>
        <v>0</v>
      </c>
      <c r="K346" s="30"/>
      <c r="L346" s="54">
        <f>SUMIFS('PRZ-2017'!$J$8:$J$103,'PRZ-2017'!$Q$8:$Q$103,$B346)</f>
        <v>0</v>
      </c>
      <c r="M346" s="25"/>
      <c r="N346" s="25"/>
      <c r="O346" s="25">
        <f t="shared" si="187"/>
        <v>0</v>
      </c>
      <c r="P346" s="26">
        <f>-SUMIFS('PRZ-2017'!$K$8:$K$103,'PRZ-2017'!$Q$8:$Q$103,$B346)+SUMIFS('PRZ-2017'!$L$8:$L$103,'PRZ-2017'!$Q$8:$Q$103,$B346)</f>
        <v>0</v>
      </c>
      <c r="Q346" s="26">
        <f>+SUMIFS('PRZ-2017'!$M$8:$M$103,'PRZ-2017'!$Q$8:$Q$103,$B346)</f>
        <v>0</v>
      </c>
      <c r="R346" s="27">
        <f t="shared" si="188"/>
        <v>0</v>
      </c>
      <c r="S346" s="28">
        <f t="shared" si="186"/>
        <v>0</v>
      </c>
    </row>
    <row r="347" spans="1:19" ht="25.5" x14ac:dyDescent="0.25">
      <c r="A347" s="23">
        <v>47</v>
      </c>
      <c r="B347" s="23">
        <v>1975</v>
      </c>
      <c r="C347" s="24" t="s">
        <v>56</v>
      </c>
      <c r="D347" s="54">
        <f>SUMIFS('PRZ-2017'!$F$8:$F$103,'PRZ-2017'!$Q$8:$Q$103,$B347)</f>
        <v>0</v>
      </c>
      <c r="E347" s="25"/>
      <c r="F347" s="25"/>
      <c r="G347" s="25">
        <f t="shared" si="189"/>
        <v>0</v>
      </c>
      <c r="H347" s="26">
        <f>SUMIFS('PRZ-2017'!$G$8:$G$103,'PRZ-2017'!$Q$8:$Q$103,$B347)</f>
        <v>0</v>
      </c>
      <c r="I347" s="26">
        <f>SUMIFS('PRZ-2017'!$H$8:$H$103,'PRZ-2017'!$Q$8:$Q$103,$B347)</f>
        <v>0</v>
      </c>
      <c r="J347" s="27">
        <f t="shared" si="190"/>
        <v>0</v>
      </c>
      <c r="K347" s="30"/>
      <c r="L347" s="54">
        <f>SUMIFS('PRZ-2017'!$J$8:$J$103,'PRZ-2017'!$Q$8:$Q$103,$B347)</f>
        <v>0</v>
      </c>
      <c r="M347" s="25"/>
      <c r="N347" s="25"/>
      <c r="O347" s="25">
        <f t="shared" si="187"/>
        <v>0</v>
      </c>
      <c r="P347" s="26">
        <f>-SUMIFS('PRZ-2017'!$K$8:$K$103,'PRZ-2017'!$Q$8:$Q$103,$B347)+SUMIFS('PRZ-2017'!$L$8:$L$103,'PRZ-2017'!$Q$8:$Q$103,$B347)</f>
        <v>0</v>
      </c>
      <c r="Q347" s="26">
        <f>+SUMIFS('PRZ-2017'!$M$8:$M$103,'PRZ-2017'!$Q$8:$Q$103,$B347)</f>
        <v>0</v>
      </c>
      <c r="R347" s="27">
        <f t="shared" si="188"/>
        <v>0</v>
      </c>
      <c r="S347" s="28">
        <f t="shared" si="186"/>
        <v>0</v>
      </c>
    </row>
    <row r="348" spans="1:19" ht="15" x14ac:dyDescent="0.25">
      <c r="A348" s="23">
        <v>47</v>
      </c>
      <c r="B348" s="23">
        <v>1980</v>
      </c>
      <c r="C348" s="24" t="s">
        <v>57</v>
      </c>
      <c r="D348" s="54">
        <f>SUMIFS('PRZ-2017'!$F$8:$F$103,'PRZ-2017'!$Q$8:$Q$103,$B348)</f>
        <v>13221777.460000001</v>
      </c>
      <c r="E348" s="25"/>
      <c r="F348" s="25"/>
      <c r="G348" s="25">
        <f t="shared" si="189"/>
        <v>13221777.460000001</v>
      </c>
      <c r="H348" s="26">
        <f>SUMIFS('PRZ-2017'!$G$8:$G$103,'PRZ-2017'!$Q$8:$Q$103,$B348)</f>
        <v>1261228.1999999997</v>
      </c>
      <c r="I348" s="26">
        <f>SUMIFS('PRZ-2017'!$H$8:$H$103,'PRZ-2017'!$Q$8:$Q$103,$B348)</f>
        <v>0</v>
      </c>
      <c r="J348" s="27">
        <f t="shared" si="190"/>
        <v>14483005.66</v>
      </c>
      <c r="K348" s="30"/>
      <c r="L348" s="54">
        <f>SUMIFS('PRZ-2017'!$J$8:$J$103,'PRZ-2017'!$Q$8:$Q$103,$B348)</f>
        <v>-6241417.4700000016</v>
      </c>
      <c r="M348" s="25"/>
      <c r="N348" s="25"/>
      <c r="O348" s="25">
        <f t="shared" si="187"/>
        <v>-6241417.4700000016</v>
      </c>
      <c r="P348" s="26">
        <f>-SUMIFS('PRZ-2017'!$K$8:$K$103,'PRZ-2017'!$Q$8:$Q$103,$B348)+SUMIFS('PRZ-2017'!$L$8:$L$103,'PRZ-2017'!$Q$8:$Q$103,$B348)</f>
        <v>-968028.03</v>
      </c>
      <c r="Q348" s="26">
        <f>+SUMIFS('PRZ-2017'!$M$8:$M$103,'PRZ-2017'!$Q$8:$Q$103,$B348)</f>
        <v>0</v>
      </c>
      <c r="R348" s="27">
        <f t="shared" si="188"/>
        <v>-7209445.5000000019</v>
      </c>
      <c r="S348" s="28">
        <f t="shared" si="186"/>
        <v>7273560.1599999983</v>
      </c>
    </row>
    <row r="349" spans="1:19" ht="15" x14ac:dyDescent="0.25">
      <c r="A349" s="23">
        <v>47</v>
      </c>
      <c r="B349" s="23">
        <v>1985</v>
      </c>
      <c r="C349" s="24" t="s">
        <v>58</v>
      </c>
      <c r="D349" s="54">
        <f>SUMIFS('PRZ-2017'!$F$8:$F$103,'PRZ-2017'!$Q$8:$Q$103,$B349)</f>
        <v>0</v>
      </c>
      <c r="E349" s="25"/>
      <c r="F349" s="25"/>
      <c r="G349" s="25">
        <f t="shared" si="189"/>
        <v>0</v>
      </c>
      <c r="H349" s="26">
        <f>SUMIFS('PRZ-2017'!$G$8:$G$103,'PRZ-2017'!$Q$8:$Q$103,$B349)</f>
        <v>0</v>
      </c>
      <c r="I349" s="26">
        <f>SUMIFS('PRZ-2017'!$H$8:$H$103,'PRZ-2017'!$Q$8:$Q$103,$B349)</f>
        <v>0</v>
      </c>
      <c r="J349" s="27">
        <f t="shared" si="190"/>
        <v>0</v>
      </c>
      <c r="K349" s="30"/>
      <c r="L349" s="54">
        <f>SUMIFS('PRZ-2017'!$J$8:$J$103,'PRZ-2017'!$Q$8:$Q$103,$B349)</f>
        <v>0</v>
      </c>
      <c r="M349" s="25"/>
      <c r="N349" s="25"/>
      <c r="O349" s="25">
        <f t="shared" si="187"/>
        <v>0</v>
      </c>
      <c r="P349" s="26">
        <f>-SUMIFS('PRZ-2017'!$K$8:$K$103,'PRZ-2017'!$Q$8:$Q$103,$B349)+SUMIFS('PRZ-2017'!$L$8:$L$103,'PRZ-2017'!$Q$8:$Q$103,$B349)</f>
        <v>0</v>
      </c>
      <c r="Q349" s="26">
        <f>+SUMIFS('PRZ-2017'!$M$8:$M$103,'PRZ-2017'!$Q$8:$Q$103,$B349)</f>
        <v>0</v>
      </c>
      <c r="R349" s="27">
        <f t="shared" si="188"/>
        <v>0</v>
      </c>
      <c r="S349" s="28">
        <f t="shared" si="186"/>
        <v>0</v>
      </c>
    </row>
    <row r="350" spans="1:19" ht="15" x14ac:dyDescent="0.25">
      <c r="A350" s="1">
        <v>47</v>
      </c>
      <c r="B350" s="23">
        <v>1990</v>
      </c>
      <c r="C350" s="31" t="s">
        <v>59</v>
      </c>
      <c r="D350" s="54">
        <f>SUMIFS('PRZ-2017'!$F$8:$F$103,'PRZ-2017'!$Q$8:$Q$103,$B350)</f>
        <v>0</v>
      </c>
      <c r="E350" s="25"/>
      <c r="F350" s="25"/>
      <c r="G350" s="25">
        <f t="shared" si="189"/>
        <v>0</v>
      </c>
      <c r="H350" s="26">
        <f>SUMIFS('PRZ-2017'!$G$8:$G$103,'PRZ-2017'!$Q$8:$Q$103,$B350)</f>
        <v>0</v>
      </c>
      <c r="I350" s="26">
        <f>SUMIFS('PRZ-2017'!$H$8:$H$103,'PRZ-2017'!$Q$8:$Q$103,$B350)</f>
        <v>0</v>
      </c>
      <c r="J350" s="27">
        <f t="shared" si="190"/>
        <v>0</v>
      </c>
      <c r="K350" s="30"/>
      <c r="L350" s="54">
        <f>SUMIFS('PRZ-2017'!$J$8:$J$103,'PRZ-2017'!$Q$8:$Q$103,$B350)</f>
        <v>0</v>
      </c>
      <c r="M350" s="25"/>
      <c r="N350" s="25"/>
      <c r="O350" s="25">
        <f t="shared" si="187"/>
        <v>0</v>
      </c>
      <c r="P350" s="26">
        <f>-SUMIFS('PRZ-2017'!$K$8:$K$103,'PRZ-2017'!$Q$8:$Q$103,$B350)+SUMIFS('PRZ-2017'!$L$8:$L$103,'PRZ-2017'!$Q$8:$Q$103,$B350)</f>
        <v>0</v>
      </c>
      <c r="Q350" s="26">
        <f>+SUMIFS('PRZ-2017'!$M$8:$M$103,'PRZ-2017'!$Q$8:$Q$103,$B350)</f>
        <v>0</v>
      </c>
      <c r="R350" s="27">
        <f t="shared" si="188"/>
        <v>0</v>
      </c>
      <c r="S350" s="28">
        <f t="shared" si="186"/>
        <v>0</v>
      </c>
    </row>
    <row r="351" spans="1:19" ht="15" x14ac:dyDescent="0.25">
      <c r="A351" s="23">
        <v>47</v>
      </c>
      <c r="B351" s="23">
        <v>1995</v>
      </c>
      <c r="C351" s="24" t="s">
        <v>60</v>
      </c>
      <c r="D351" s="54">
        <f>SUMIFS('PRZ-2017'!$F$8:$F$103,'PRZ-2017'!$Q$8:$Q$103,$B351)</f>
        <v>-209446187.01000002</v>
      </c>
      <c r="E351" s="25"/>
      <c r="F351" s="25"/>
      <c r="G351" s="25">
        <f t="shared" si="189"/>
        <v>-209446187.01000002</v>
      </c>
      <c r="H351" s="26">
        <f>SUMIFS('PRZ-2017'!$G$8:$G$103,'PRZ-2017'!$Q$8:$Q$103,$B351)</f>
        <v>0</v>
      </c>
      <c r="I351" s="26">
        <f>SUMIFS('PRZ-2017'!$H$8:$H$103,'PRZ-2017'!$Q$8:$Q$103,$B351)</f>
        <v>1209409</v>
      </c>
      <c r="J351" s="27">
        <f t="shared" si="190"/>
        <v>-208236778.01000002</v>
      </c>
      <c r="K351" s="30"/>
      <c r="L351" s="54">
        <f>SUMIFS('PRZ-2017'!$J$8:$J$103,'PRZ-2017'!$Q$8:$Q$103,$B351)</f>
        <v>40108927.700000003</v>
      </c>
      <c r="M351" s="25"/>
      <c r="N351" s="25"/>
      <c r="O351" s="25">
        <f t="shared" si="187"/>
        <v>40108927.700000003</v>
      </c>
      <c r="P351" s="26">
        <f>-SUMIFS('PRZ-2017'!$K$8:$K$103,'PRZ-2017'!$Q$8:$Q$103,$B351)+SUMIFS('PRZ-2017'!$L$8:$L$103,'PRZ-2017'!$Q$8:$Q$103,$B351)</f>
        <v>6335209.7999999998</v>
      </c>
      <c r="Q351" s="26">
        <f>+SUMIFS('PRZ-2017'!$M$8:$M$103,'PRZ-2017'!$Q$8:$Q$103,$B351)</f>
        <v>0</v>
      </c>
      <c r="R351" s="27">
        <f t="shared" si="188"/>
        <v>46444137.5</v>
      </c>
      <c r="S351" s="28">
        <f t="shared" si="186"/>
        <v>-161792640.51000002</v>
      </c>
    </row>
    <row r="352" spans="1:19" ht="25.5" x14ac:dyDescent="0.25">
      <c r="A352" s="23">
        <v>47</v>
      </c>
      <c r="B352" s="32" t="s">
        <v>61</v>
      </c>
      <c r="C352" s="24" t="s">
        <v>62</v>
      </c>
      <c r="D352" s="54">
        <f>SUMIFS('PRZ-2017'!$F$8:$F$103,'PRZ-2017'!$Q$8:$Q$103,$B352)</f>
        <v>-1026989.5</v>
      </c>
      <c r="E352" s="25"/>
      <c r="F352" s="25"/>
      <c r="G352" s="25">
        <f t="shared" si="189"/>
        <v>-1026989.5</v>
      </c>
      <c r="H352" s="26">
        <f>SUMIFS('PRZ-2017'!$G$8:$G$103,'PRZ-2017'!$Q$8:$Q$103,$B352)</f>
        <v>0</v>
      </c>
      <c r="I352" s="26">
        <f>SUMIFS('PRZ-2017'!$H$8:$H$103,'PRZ-2017'!$Q$8:$Q$103,$B352)</f>
        <v>0</v>
      </c>
      <c r="J352" s="27">
        <f t="shared" si="190"/>
        <v>-1026989.5</v>
      </c>
      <c r="K352" s="30"/>
      <c r="L352" s="54">
        <f>SUMIFS('PRZ-2017'!$J$8:$J$103,'PRZ-2017'!$Q$8:$Q$103,$B352)</f>
        <v>228190</v>
      </c>
      <c r="M352" s="25"/>
      <c r="N352" s="25"/>
      <c r="O352" s="25">
        <f t="shared" ref="O352" si="191">SUM(L352:N352)</f>
        <v>228190</v>
      </c>
      <c r="P352" s="26">
        <f>-SUMIFS('PRZ-2017'!$K$8:$K$103,'PRZ-2017'!$Q$8:$Q$103,$B352)+SUMIFS('PRZ-2017'!$L$8:$L$103,'PRZ-2017'!$Q$8:$Q$103,$B352)</f>
        <v>41080</v>
      </c>
      <c r="Q352" s="26">
        <f>+SUMIFS('PRZ-2017'!$M$8:$M$103,'PRZ-2017'!$Q$8:$Q$103,$B352)</f>
        <v>0</v>
      </c>
      <c r="R352" s="27">
        <f t="shared" si="188"/>
        <v>269270</v>
      </c>
      <c r="S352" s="28">
        <f t="shared" si="186"/>
        <v>-757719.5</v>
      </c>
    </row>
    <row r="353" spans="1:19" ht="15" x14ac:dyDescent="0.25">
      <c r="A353" s="23">
        <v>47</v>
      </c>
      <c r="B353" s="23">
        <v>2440</v>
      </c>
      <c r="C353" s="24" t="s">
        <v>63</v>
      </c>
      <c r="D353" s="54">
        <f>SUMIFS('PRZ-2017'!$F$8:$F$103,'PRZ-2017'!$Q$8:$Q$103,$B353)</f>
        <v>-152409937.42000002</v>
      </c>
      <c r="E353" s="25"/>
      <c r="F353" s="25"/>
      <c r="G353" s="25">
        <f t="shared" si="189"/>
        <v>-152409937.42000002</v>
      </c>
      <c r="H353" s="26">
        <f>SUMIFS('PRZ-2017'!$G$8:$G$103,'PRZ-2017'!$Q$8:$Q$103,$B353)</f>
        <v>-43399805.909999996</v>
      </c>
      <c r="I353" s="26">
        <f>SUMIFS('PRZ-2017'!$H$8:$H$103,'PRZ-2017'!$Q$8:$Q$103,$B353)</f>
        <v>181709</v>
      </c>
      <c r="J353" s="27">
        <f t="shared" si="190"/>
        <v>-195628034.33000001</v>
      </c>
      <c r="L353" s="54">
        <f>SUMIFS('PRZ-2017'!$J$8:$J$103,'PRZ-2017'!$Q$8:$Q$103,$B353)</f>
        <v>12141536.17</v>
      </c>
      <c r="M353" s="25"/>
      <c r="N353" s="25"/>
      <c r="O353" s="25">
        <f t="shared" si="187"/>
        <v>12141536.17</v>
      </c>
      <c r="P353" s="26">
        <f>-SUMIFS('PRZ-2017'!$K$8:$K$103,'PRZ-2017'!$Q$8:$Q$103,$B353)+SUMIFS('PRZ-2017'!$L$8:$L$103,'PRZ-2017'!$Q$8:$Q$103,$B353)</f>
        <v>4251802.3600000003</v>
      </c>
      <c r="Q353" s="26">
        <f>+SUMIFS('PRZ-2017'!$M$8:$M$103,'PRZ-2017'!$Q$8:$Q$103,$B353)</f>
        <v>0</v>
      </c>
      <c r="R353" s="27">
        <f t="shared" si="188"/>
        <v>16393338.530000001</v>
      </c>
      <c r="S353" s="28">
        <f t="shared" si="186"/>
        <v>-179234695.80000001</v>
      </c>
    </row>
    <row r="354" spans="1:19" ht="15" x14ac:dyDescent="0.25">
      <c r="A354" s="23">
        <v>47</v>
      </c>
      <c r="B354" s="32" t="s">
        <v>64</v>
      </c>
      <c r="C354" s="24" t="s">
        <v>65</v>
      </c>
      <c r="D354" s="54">
        <f>SUMIFS('PRZ-2017'!$F$8:$F$103,'PRZ-2017'!$Q$8:$Q$103,$B354)</f>
        <v>-1273198.73</v>
      </c>
      <c r="E354" s="33"/>
      <c r="F354" s="33"/>
      <c r="G354" s="25">
        <f t="shared" si="189"/>
        <v>-1273198.73</v>
      </c>
      <c r="H354" s="26">
        <f>SUMIFS('PRZ-2017'!$G$8:$G$103,'PRZ-2017'!$Q$8:$Q$103,$B354)</f>
        <v>0</v>
      </c>
      <c r="I354" s="26">
        <f>SUMIFS('PRZ-2017'!$H$8:$H$103,'PRZ-2017'!$Q$8:$Q$103,$B354)</f>
        <v>0</v>
      </c>
      <c r="J354" s="27">
        <f t="shared" ref="J354" si="192">G354+H354+I354</f>
        <v>-1273198.73</v>
      </c>
      <c r="L354" s="54">
        <f>SUMIFS('PRZ-2017'!$J$8:$J$103,'PRZ-2017'!$Q$8:$Q$103,$B354)</f>
        <v>238884.48000000001</v>
      </c>
      <c r="M354" s="25"/>
      <c r="N354" s="25"/>
      <c r="O354" s="25">
        <f t="shared" ref="O354" si="193">SUM(L354:N354)</f>
        <v>238884.48000000001</v>
      </c>
      <c r="P354" s="26">
        <f>-SUMIFS('PRZ-2017'!$K$8:$K$103,'PRZ-2017'!$Q$8:$Q$103,$B354)+SUMIFS('PRZ-2017'!$L$8:$L$103,'PRZ-2017'!$Q$8:$Q$103,$B354)</f>
        <v>41080</v>
      </c>
      <c r="Q354" s="26">
        <f>+SUMIFS('PRZ-2017'!$M$8:$M$103,'PRZ-2017'!$Q$8:$Q$103,$B354)</f>
        <v>0</v>
      </c>
      <c r="R354" s="27">
        <f t="shared" ref="R354" si="194">O354+P354+Q354</f>
        <v>279964.48</v>
      </c>
      <c r="S354" s="28">
        <f t="shared" si="186"/>
        <v>-993234.25</v>
      </c>
    </row>
    <row r="355" spans="1:19" ht="15" x14ac:dyDescent="0.25">
      <c r="A355" s="32"/>
      <c r="B355" s="32">
        <v>2005</v>
      </c>
      <c r="C355" s="33" t="s">
        <v>66</v>
      </c>
      <c r="D355" s="54">
        <f>SUMIFS('PRZ-2017'!$F$8:$F$103,'PRZ-2017'!$Q$8:$Q$103,$B355)</f>
        <v>17549082.289999999</v>
      </c>
      <c r="E355" s="25"/>
      <c r="F355" s="25"/>
      <c r="G355" s="25">
        <f t="shared" si="189"/>
        <v>17549082.289999999</v>
      </c>
      <c r="H355" s="26">
        <f>SUMIFS('PRZ-2017'!$G$8:$G$103,'PRZ-2017'!$Q$8:$Q$103,$B355)</f>
        <v>0</v>
      </c>
      <c r="I355" s="26">
        <f>SUMIFS('PRZ-2017'!$H$8:$H$103,'PRZ-2017'!$Q$8:$Q$103,$B355)</f>
        <v>0</v>
      </c>
      <c r="J355" s="27">
        <f t="shared" si="190"/>
        <v>17549082.289999999</v>
      </c>
      <c r="L355" s="54">
        <f>SUMIFS('PRZ-2017'!$J$8:$J$103,'PRZ-2017'!$Q$8:$Q$103,$B355)</f>
        <v>-4388377.1399999997</v>
      </c>
      <c r="M355" s="25"/>
      <c r="N355" s="25"/>
      <c r="O355" s="25">
        <f t="shared" si="187"/>
        <v>-4388377.1399999997</v>
      </c>
      <c r="P355" s="26">
        <f>-SUMIFS('PRZ-2017'!$K$8:$K$103,'PRZ-2017'!$Q$8:$Q$103,$B355)+SUMIFS('PRZ-2017'!$L$8:$L$103,'PRZ-2017'!$Q$8:$Q$103,$B355)</f>
        <v>-730816.58</v>
      </c>
      <c r="Q355" s="26">
        <f>+SUMIFS('PRZ-2017'!$M$8:$M$103,'PRZ-2017'!$Q$8:$Q$103,$B355)</f>
        <v>0</v>
      </c>
      <c r="R355" s="27">
        <f t="shared" si="188"/>
        <v>-5119193.72</v>
      </c>
      <c r="S355" s="28">
        <f t="shared" si="186"/>
        <v>12429888.57</v>
      </c>
    </row>
    <row r="356" spans="1:19" ht="15" x14ac:dyDescent="0.25">
      <c r="A356" s="32"/>
      <c r="B356" s="32">
        <v>2040</v>
      </c>
      <c r="C356" s="33" t="s">
        <v>67</v>
      </c>
      <c r="D356" s="54">
        <f>SUMIFS('PRZ-2017'!$F$8:$F$103,'PRZ-2017'!$Q$8:$Q$103,$B356)</f>
        <v>0</v>
      </c>
      <c r="E356" s="25"/>
      <c r="F356" s="25"/>
      <c r="G356" s="25">
        <f t="shared" si="189"/>
        <v>0</v>
      </c>
      <c r="H356" s="26">
        <f>SUMIFS('PRZ-2017'!$G$8:$G$103,'PRZ-2017'!$Q$8:$Q$103,$B356)</f>
        <v>0</v>
      </c>
      <c r="I356" s="26">
        <f>SUMIFS('PRZ-2017'!$H$8:$H$103,'PRZ-2017'!$Q$8:$Q$103,$B356)</f>
        <v>0</v>
      </c>
      <c r="J356" s="27">
        <f t="shared" si="190"/>
        <v>0</v>
      </c>
      <c r="L356" s="54">
        <f>SUMIFS('PRZ-2017'!$J$8:$J$103,'PRZ-2017'!$Q$8:$Q$103,$B356)</f>
        <v>0</v>
      </c>
      <c r="M356" s="25"/>
      <c r="N356" s="25"/>
      <c r="O356" s="25">
        <f t="shared" si="187"/>
        <v>0</v>
      </c>
      <c r="P356" s="26">
        <f>-SUMIFS('PRZ-2017'!$K$8:$K$103,'PRZ-2017'!$Q$8:$Q$103,$B356)+SUMIFS('PRZ-2017'!$L$8:$L$103,'PRZ-2017'!$Q$8:$Q$103,$B356)</f>
        <v>0</v>
      </c>
      <c r="Q356" s="26">
        <f>+SUMIFS('PRZ-2017'!$M$8:$M$103,'PRZ-2017'!$Q$8:$Q$103,$B356)</f>
        <v>0</v>
      </c>
      <c r="R356" s="27">
        <f t="shared" si="188"/>
        <v>0</v>
      </c>
      <c r="S356" s="28">
        <f t="shared" si="186"/>
        <v>0</v>
      </c>
    </row>
    <row r="357" spans="1:19" ht="15" x14ac:dyDescent="0.25">
      <c r="A357" s="32"/>
      <c r="B357" s="32">
        <v>2050</v>
      </c>
      <c r="C357" s="33" t="s">
        <v>68</v>
      </c>
      <c r="D357" s="54">
        <f>SUMIFS('PRZ-2017'!$F$8:$F$103,'PRZ-2017'!$Q$8:$Q$103,$B357)</f>
        <v>0</v>
      </c>
      <c r="E357" s="25"/>
      <c r="F357" s="25"/>
      <c r="G357" s="25">
        <f t="shared" si="189"/>
        <v>0</v>
      </c>
      <c r="H357" s="26">
        <f>SUMIFS('PRZ-2017'!$G$8:$G$103,'PRZ-2017'!$Q$8:$Q$103,$B357)</f>
        <v>0</v>
      </c>
      <c r="I357" s="26">
        <f>SUMIFS('PRZ-2017'!$H$8:$H$103,'PRZ-2017'!$Q$8:$Q$103,$B357)</f>
        <v>0</v>
      </c>
      <c r="J357" s="27">
        <f t="shared" si="190"/>
        <v>0</v>
      </c>
      <c r="L357" s="54">
        <f>SUMIFS('PRZ-2017'!$J$8:$J$103,'PRZ-2017'!$Q$8:$Q$103,$B357)</f>
        <v>0</v>
      </c>
      <c r="M357" s="25"/>
      <c r="N357" s="25"/>
      <c r="O357" s="25">
        <f t="shared" si="187"/>
        <v>0</v>
      </c>
      <c r="P357" s="26">
        <f>-SUMIFS('PRZ-2017'!$K$8:$K$103,'PRZ-2017'!$Q$8:$Q$103,$B357)+SUMIFS('PRZ-2017'!$L$8:$L$103,'PRZ-2017'!$Q$8:$Q$103,$B357)</f>
        <v>0</v>
      </c>
      <c r="Q357" s="26">
        <f>+SUMIFS('PRZ-2017'!$M$8:$M$103,'PRZ-2017'!$Q$8:$Q$103,$B357)</f>
        <v>0</v>
      </c>
      <c r="R357" s="27">
        <f t="shared" si="188"/>
        <v>0</v>
      </c>
      <c r="S357" s="28">
        <f t="shared" si="186"/>
        <v>0</v>
      </c>
    </row>
    <row r="358" spans="1:19" ht="15" x14ac:dyDescent="0.25">
      <c r="A358" s="32"/>
      <c r="B358" s="32">
        <v>2075</v>
      </c>
      <c r="C358" s="33" t="s">
        <v>69</v>
      </c>
      <c r="D358" s="54">
        <f>SUMIFS('PRZ-2017'!$F$8:$F$103,'PRZ-2017'!$Q$8:$Q$103,$B358)</f>
        <v>0</v>
      </c>
      <c r="E358" s="25"/>
      <c r="F358" s="25"/>
      <c r="G358" s="25">
        <f t="shared" si="189"/>
        <v>0</v>
      </c>
      <c r="H358" s="26">
        <f>SUMIFS('PRZ-2017'!$G$8:$G$103,'PRZ-2017'!$Q$8:$Q$103,$B358)</f>
        <v>629545.21</v>
      </c>
      <c r="I358" s="26">
        <f>SUMIFS('PRZ-2017'!$H$8:$H$103,'PRZ-2017'!$Q$8:$Q$103,$B358)</f>
        <v>0</v>
      </c>
      <c r="J358" s="27">
        <f t="shared" si="190"/>
        <v>629545.21</v>
      </c>
      <c r="L358" s="54">
        <f>SUMIFS('PRZ-2017'!$J$8:$J$103,'PRZ-2017'!$Q$8:$Q$103,$B358)</f>
        <v>0</v>
      </c>
      <c r="M358" s="25"/>
      <c r="N358" s="25"/>
      <c r="O358" s="25">
        <f t="shared" si="187"/>
        <v>0</v>
      </c>
      <c r="P358" s="26">
        <f>-SUMIFS('PRZ-2017'!$K$8:$K$103,'PRZ-2017'!$Q$8:$Q$103,$B358)+SUMIFS('PRZ-2017'!$L$8:$L$103,'PRZ-2017'!$Q$8:$Q$103,$B358)</f>
        <v>0</v>
      </c>
      <c r="Q358" s="26">
        <f>+SUMIFS('PRZ-2017'!$M$8:$M$103,'PRZ-2017'!$Q$8:$Q$103,$B358)</f>
        <v>0</v>
      </c>
      <c r="R358" s="27">
        <f t="shared" si="188"/>
        <v>0</v>
      </c>
      <c r="S358" s="28">
        <f t="shared" si="186"/>
        <v>629545.21</v>
      </c>
    </row>
    <row r="359" spans="1:19" ht="15" x14ac:dyDescent="0.25">
      <c r="A359" s="32"/>
      <c r="B359" s="32">
        <v>2055</v>
      </c>
      <c r="C359" s="33" t="s">
        <v>70</v>
      </c>
      <c r="D359" s="54">
        <f>SUMIFS('PRZ-2017'!$F$8:$F$103,'PRZ-2017'!$Q$8:$Q$103,$B359)</f>
        <v>52855406.169999994</v>
      </c>
      <c r="E359" s="25"/>
      <c r="F359" s="25"/>
      <c r="G359" s="25">
        <f t="shared" si="189"/>
        <v>52855406.169999994</v>
      </c>
      <c r="H359" s="26">
        <f>SUMIFS('PRZ-2017'!$G$8:$G$103,'PRZ-2017'!$Q$8:$Q$103,$B359)</f>
        <v>17876209.210000001</v>
      </c>
      <c r="I359" s="26">
        <f>SUMIFS('PRZ-2017'!$H$8:$H$103,'PRZ-2017'!$Q$8:$Q$103,$B359)</f>
        <v>0</v>
      </c>
      <c r="J359" s="27">
        <f t="shared" si="190"/>
        <v>70731615.379999995</v>
      </c>
      <c r="L359" s="54">
        <f>SUMIFS('PRZ-2017'!$J$8:$J$103,'PRZ-2017'!$Q$8:$Q$103,$B359)</f>
        <v>0</v>
      </c>
      <c r="M359" s="25"/>
      <c r="N359" s="25"/>
      <c r="O359" s="25">
        <f t="shared" si="187"/>
        <v>0</v>
      </c>
      <c r="P359" s="26">
        <f>-SUMIFS('PRZ-2017'!$K$8:$K$103,'PRZ-2017'!$Q$8:$Q$103,$B359)+SUMIFS('PRZ-2017'!$L$8:$L$103,'PRZ-2017'!$Q$8:$Q$103,$B359)</f>
        <v>0</v>
      </c>
      <c r="Q359" s="26">
        <f>+SUMIFS('PRZ-2017'!$M$8:$M$103,'PRZ-2017'!$Q$8:$Q$103,$B359)</f>
        <v>0</v>
      </c>
      <c r="R359" s="27">
        <f t="shared" si="188"/>
        <v>0</v>
      </c>
      <c r="S359" s="28">
        <f t="shared" si="186"/>
        <v>70731615.379999995</v>
      </c>
    </row>
    <row r="360" spans="1:19" ht="15" x14ac:dyDescent="0.25">
      <c r="A360" s="32"/>
      <c r="B360" s="32" t="s">
        <v>71</v>
      </c>
      <c r="C360" s="33" t="s">
        <v>72</v>
      </c>
      <c r="D360" s="54">
        <f>SUMIFS('PRZ-2017'!$F$8:$F$103,'PRZ-2017'!$Q$8:$Q$103,$B360)</f>
        <v>0</v>
      </c>
      <c r="E360" s="25"/>
      <c r="F360" s="25"/>
      <c r="G360" s="25">
        <f t="shared" si="189"/>
        <v>0</v>
      </c>
      <c r="H360" s="26">
        <f>SUMIFS('PRZ-2017'!$G$8:$G$103,'PRZ-2017'!$Q$8:$Q$103,$B360)</f>
        <v>0</v>
      </c>
      <c r="I360" s="26">
        <f>SUMIFS('PRZ-2017'!$H$8:$H$103,'PRZ-2017'!$Q$8:$Q$103,$B360)</f>
        <v>0</v>
      </c>
      <c r="J360" s="27">
        <f t="shared" si="190"/>
        <v>0</v>
      </c>
      <c r="L360" s="54">
        <f>SUMIFS('PRZ-2017'!$J$8:$J$103,'PRZ-2017'!$Q$8:$Q$103,$B360)</f>
        <v>0</v>
      </c>
      <c r="M360" s="25"/>
      <c r="N360" s="25"/>
      <c r="O360" s="25">
        <f t="shared" si="187"/>
        <v>0</v>
      </c>
      <c r="P360" s="26">
        <f>-SUMIFS('PRZ-2017'!$K$8:$K$103,'PRZ-2017'!$Q$8:$Q$103,$B360)+SUMIFS('PRZ-2017'!$L$8:$L$103,'PRZ-2017'!$Q$8:$Q$103,$B360)</f>
        <v>0</v>
      </c>
      <c r="Q360" s="26">
        <f>+SUMIFS('PRZ-2017'!$M$8:$M$103,'PRZ-2017'!$Q$8:$Q$103,$B360)</f>
        <v>0</v>
      </c>
      <c r="R360" s="27">
        <f t="shared" si="188"/>
        <v>0</v>
      </c>
      <c r="S360" s="28">
        <f t="shared" si="186"/>
        <v>0</v>
      </c>
    </row>
    <row r="361" spans="1:19" x14ac:dyDescent="0.2">
      <c r="A361" s="32"/>
      <c r="B361" s="32"/>
      <c r="C361" s="34" t="s">
        <v>73</v>
      </c>
      <c r="D361" s="35">
        <f t="shared" ref="D361:J361" si="195">SUM(D315:D360)</f>
        <v>1213358634.8399994</v>
      </c>
      <c r="E361" s="35">
        <f t="shared" si="195"/>
        <v>0</v>
      </c>
      <c r="F361" s="35">
        <f t="shared" si="195"/>
        <v>0</v>
      </c>
      <c r="G361" s="35">
        <f t="shared" si="195"/>
        <v>1213358634.8399994</v>
      </c>
      <c r="H361" s="35">
        <f t="shared" si="195"/>
        <v>142565999.54999998</v>
      </c>
      <c r="I361" s="35">
        <f t="shared" si="195"/>
        <v>-2413899.1300000004</v>
      </c>
      <c r="J361" s="35">
        <f t="shared" si="195"/>
        <v>1353510735.2600002</v>
      </c>
      <c r="K361" s="36"/>
      <c r="L361" s="35">
        <f t="shared" ref="L361:S361" si="196">SUM(L315:L360)</f>
        <v>-229309886.29000002</v>
      </c>
      <c r="M361" s="35">
        <f t="shared" si="196"/>
        <v>0</v>
      </c>
      <c r="N361" s="35">
        <f t="shared" si="196"/>
        <v>0</v>
      </c>
      <c r="O361" s="35">
        <f t="shared" si="196"/>
        <v>-229309886.29000002</v>
      </c>
      <c r="P361" s="35">
        <f t="shared" si="196"/>
        <v>-47546342.960000016</v>
      </c>
      <c r="Q361" s="35">
        <f t="shared" si="196"/>
        <v>0</v>
      </c>
      <c r="R361" s="35">
        <f t="shared" si="196"/>
        <v>-276856229.25</v>
      </c>
      <c r="S361" s="35">
        <f t="shared" si="196"/>
        <v>1076654506.01</v>
      </c>
    </row>
    <row r="362" spans="1:19" ht="25.5" x14ac:dyDescent="0.25">
      <c r="A362" s="32"/>
      <c r="B362" s="32">
        <v>1531</v>
      </c>
      <c r="C362" s="24" t="s">
        <v>74</v>
      </c>
      <c r="D362" s="25">
        <f t="shared" ref="D362" si="197">-D315</f>
        <v>0</v>
      </c>
      <c r="E362" s="25">
        <f t="shared" ref="E362:F362" si="198">-E315</f>
        <v>0</v>
      </c>
      <c r="F362" s="25">
        <f t="shared" si="198"/>
        <v>0</v>
      </c>
      <c r="G362" s="25">
        <f t="shared" ref="G362:G369" si="199">SUM(D362:F362)</f>
        <v>0</v>
      </c>
      <c r="H362" s="26">
        <f t="shared" ref="H362:I362" si="200">-H315</f>
        <v>338064.32</v>
      </c>
      <c r="I362" s="26">
        <f t="shared" si="200"/>
        <v>-338064.32</v>
      </c>
      <c r="J362" s="27">
        <f>G362+H362+I362</f>
        <v>0</v>
      </c>
      <c r="L362" s="25">
        <f t="shared" ref="L362:N362" si="201">-L315</f>
        <v>490986.45</v>
      </c>
      <c r="M362" s="25">
        <f t="shared" si="201"/>
        <v>0</v>
      </c>
      <c r="N362" s="25">
        <f t="shared" si="201"/>
        <v>0</v>
      </c>
      <c r="O362" s="25">
        <f t="shared" ref="O362:O369" si="202">SUM(L362:N362)</f>
        <v>490986.45</v>
      </c>
      <c r="P362" s="26">
        <f t="shared" ref="P362:Q362" si="203">-P315</f>
        <v>0</v>
      </c>
      <c r="Q362" s="26">
        <f t="shared" si="203"/>
        <v>0</v>
      </c>
      <c r="R362" s="27">
        <f>O362+P362+Q362</f>
        <v>490986.45</v>
      </c>
      <c r="S362" s="28">
        <f t="shared" ref="S362:S369" si="204">J362+R362</f>
        <v>490986.45</v>
      </c>
    </row>
    <row r="363" spans="1:19" ht="25.5" x14ac:dyDescent="0.25">
      <c r="A363" s="32"/>
      <c r="B363" s="32">
        <v>2075</v>
      </c>
      <c r="C363" s="37" t="s">
        <v>75</v>
      </c>
      <c r="D363" s="25">
        <f>-D358</f>
        <v>0</v>
      </c>
      <c r="E363" s="33">
        <f t="shared" ref="E363:F363" si="205">-E358</f>
        <v>0</v>
      </c>
      <c r="F363" s="33">
        <f t="shared" si="205"/>
        <v>0</v>
      </c>
      <c r="G363" s="25">
        <f t="shared" si="199"/>
        <v>0</v>
      </c>
      <c r="H363" s="26">
        <f t="shared" ref="H363:I363" si="206">-H358</f>
        <v>-629545.21</v>
      </c>
      <c r="I363" s="26">
        <f t="shared" si="206"/>
        <v>0</v>
      </c>
      <c r="J363" s="27">
        <f t="shared" ref="J363:J369" si="207">G363+H363+I363</f>
        <v>-629545.21</v>
      </c>
      <c r="L363" s="25">
        <f t="shared" ref="L363:N363" si="208">-L358</f>
        <v>0</v>
      </c>
      <c r="M363" s="25">
        <f t="shared" si="208"/>
        <v>0</v>
      </c>
      <c r="N363" s="25">
        <f t="shared" si="208"/>
        <v>0</v>
      </c>
      <c r="O363" s="25">
        <f t="shared" si="202"/>
        <v>0</v>
      </c>
      <c r="P363" s="26">
        <f t="shared" ref="P363:Q363" si="209">-P358</f>
        <v>0</v>
      </c>
      <c r="Q363" s="26">
        <f t="shared" si="209"/>
        <v>0</v>
      </c>
      <c r="R363" s="27">
        <f t="shared" ref="R363:R369" si="210">O363+P363+Q363</f>
        <v>0</v>
      </c>
      <c r="S363" s="28">
        <f t="shared" si="204"/>
        <v>-629545.21</v>
      </c>
    </row>
    <row r="364" spans="1:19" ht="25.5" x14ac:dyDescent="0.25">
      <c r="A364" s="32"/>
      <c r="B364" s="32">
        <v>1865</v>
      </c>
      <c r="C364" s="37" t="s">
        <v>76</v>
      </c>
      <c r="D364" s="25">
        <f>-D332</f>
        <v>0</v>
      </c>
      <c r="E364" s="33">
        <f t="shared" ref="E364:F364" si="211">-E332</f>
        <v>0</v>
      </c>
      <c r="F364" s="33">
        <f t="shared" si="211"/>
        <v>0</v>
      </c>
      <c r="G364" s="25">
        <f t="shared" si="199"/>
        <v>0</v>
      </c>
      <c r="H364" s="26">
        <f t="shared" ref="H364:I364" si="212">-H332</f>
        <v>0</v>
      </c>
      <c r="I364" s="26">
        <f t="shared" si="212"/>
        <v>0</v>
      </c>
      <c r="J364" s="27">
        <f t="shared" si="207"/>
        <v>0</v>
      </c>
      <c r="L364" s="25">
        <f t="shared" ref="L364:N364" si="213">-L332</f>
        <v>0</v>
      </c>
      <c r="M364" s="25">
        <f t="shared" si="213"/>
        <v>0</v>
      </c>
      <c r="N364" s="25">
        <f t="shared" si="213"/>
        <v>0</v>
      </c>
      <c r="O364" s="25">
        <f t="shared" si="202"/>
        <v>0</v>
      </c>
      <c r="P364" s="26">
        <f t="shared" ref="P364:Q364" si="214">-P332</f>
        <v>0</v>
      </c>
      <c r="Q364" s="26">
        <f t="shared" si="214"/>
        <v>0</v>
      </c>
      <c r="R364" s="27">
        <f t="shared" si="210"/>
        <v>0</v>
      </c>
      <c r="S364" s="28">
        <f t="shared" si="204"/>
        <v>0</v>
      </c>
    </row>
    <row r="365" spans="1:19" ht="15" x14ac:dyDescent="0.25">
      <c r="A365" s="32"/>
      <c r="B365" s="32">
        <v>1875</v>
      </c>
      <c r="C365" s="37" t="s">
        <v>77</v>
      </c>
      <c r="D365" s="25">
        <f>-D333</f>
        <v>-2118900.58</v>
      </c>
      <c r="E365" s="33">
        <f t="shared" ref="E365:F365" si="215">-E333</f>
        <v>0</v>
      </c>
      <c r="F365" s="33">
        <f t="shared" si="215"/>
        <v>0</v>
      </c>
      <c r="G365" s="25">
        <f t="shared" si="199"/>
        <v>-2118900.58</v>
      </c>
      <c r="H365" s="26">
        <f t="shared" ref="H365:I365" si="216">-H333</f>
        <v>0</v>
      </c>
      <c r="I365" s="26">
        <f t="shared" si="216"/>
        <v>0</v>
      </c>
      <c r="J365" s="27">
        <f t="shared" si="207"/>
        <v>-2118900.58</v>
      </c>
      <c r="L365" s="25">
        <f t="shared" ref="L365:N365" si="217">-L333</f>
        <v>486634.06000000006</v>
      </c>
      <c r="M365" s="25">
        <f t="shared" si="217"/>
        <v>0</v>
      </c>
      <c r="N365" s="25">
        <f t="shared" si="217"/>
        <v>0</v>
      </c>
      <c r="O365" s="25">
        <f t="shared" si="202"/>
        <v>486634.06000000006</v>
      </c>
      <c r="P365" s="26">
        <f t="shared" ref="P365:Q365" si="218">-P333</f>
        <v>90578.74</v>
      </c>
      <c r="Q365" s="26">
        <f t="shared" si="218"/>
        <v>0</v>
      </c>
      <c r="R365" s="27">
        <f t="shared" si="210"/>
        <v>577212.80000000005</v>
      </c>
      <c r="S365" s="28">
        <f t="shared" si="204"/>
        <v>-1541687.78</v>
      </c>
    </row>
    <row r="366" spans="1:19" ht="25.5" x14ac:dyDescent="0.25">
      <c r="A366" s="32"/>
      <c r="B366" s="32" t="s">
        <v>61</v>
      </c>
      <c r="C366" s="37" t="s">
        <v>62</v>
      </c>
      <c r="D366" s="25">
        <f>-D352</f>
        <v>1026989.5</v>
      </c>
      <c r="E366" s="33">
        <f t="shared" ref="E366:F366" si="219">-E352</f>
        <v>0</v>
      </c>
      <c r="F366" s="33">
        <f t="shared" si="219"/>
        <v>0</v>
      </c>
      <c r="G366" s="25">
        <f t="shared" si="199"/>
        <v>1026989.5</v>
      </c>
      <c r="H366" s="26">
        <f t="shared" ref="H366:I366" si="220">-H352</f>
        <v>0</v>
      </c>
      <c r="I366" s="26">
        <f t="shared" si="220"/>
        <v>0</v>
      </c>
      <c r="J366" s="27">
        <f t="shared" si="207"/>
        <v>1026989.5</v>
      </c>
      <c r="L366" s="25">
        <f t="shared" ref="L366:N366" si="221">-L352</f>
        <v>-228190</v>
      </c>
      <c r="M366" s="25">
        <f t="shared" si="221"/>
        <v>0</v>
      </c>
      <c r="N366" s="25">
        <f t="shared" si="221"/>
        <v>0</v>
      </c>
      <c r="O366" s="25">
        <f t="shared" si="202"/>
        <v>-228190</v>
      </c>
      <c r="P366" s="26">
        <f t="shared" ref="P366:Q366" si="222">-P352</f>
        <v>-41080</v>
      </c>
      <c r="Q366" s="26">
        <f t="shared" si="222"/>
        <v>0</v>
      </c>
      <c r="R366" s="27">
        <f t="shared" si="210"/>
        <v>-269270</v>
      </c>
      <c r="S366" s="28">
        <f t="shared" si="204"/>
        <v>757719.5</v>
      </c>
    </row>
    <row r="367" spans="1:19" ht="25.5" x14ac:dyDescent="0.25">
      <c r="A367" s="32"/>
      <c r="B367" s="32" t="s">
        <v>64</v>
      </c>
      <c r="C367" s="37" t="s">
        <v>78</v>
      </c>
      <c r="D367" s="25">
        <f>-D354</f>
        <v>1273198.73</v>
      </c>
      <c r="E367" s="33">
        <f t="shared" ref="E367:F367" si="223">-E354</f>
        <v>0</v>
      </c>
      <c r="F367" s="33">
        <f t="shared" si="223"/>
        <v>0</v>
      </c>
      <c r="G367" s="25">
        <f t="shared" si="199"/>
        <v>1273198.73</v>
      </c>
      <c r="H367" s="26">
        <f t="shared" ref="H367:I367" si="224">-H354</f>
        <v>0</v>
      </c>
      <c r="I367" s="26">
        <f t="shared" si="224"/>
        <v>0</v>
      </c>
      <c r="J367" s="27">
        <f t="shared" si="207"/>
        <v>1273198.73</v>
      </c>
      <c r="L367" s="25">
        <f t="shared" ref="L367:N367" si="225">-L354</f>
        <v>-238884.48000000001</v>
      </c>
      <c r="M367" s="25">
        <f t="shared" si="225"/>
        <v>0</v>
      </c>
      <c r="N367" s="25">
        <f t="shared" si="225"/>
        <v>0</v>
      </c>
      <c r="O367" s="25">
        <f t="shared" si="202"/>
        <v>-238884.48000000001</v>
      </c>
      <c r="P367" s="26">
        <f t="shared" ref="P367:Q367" si="226">-P354</f>
        <v>-41080</v>
      </c>
      <c r="Q367" s="26">
        <f t="shared" si="226"/>
        <v>0</v>
      </c>
      <c r="R367" s="27">
        <f t="shared" si="210"/>
        <v>-279964.48</v>
      </c>
      <c r="S367" s="28">
        <f t="shared" si="204"/>
        <v>993234.25</v>
      </c>
    </row>
    <row r="368" spans="1:19" ht="15" x14ac:dyDescent="0.25">
      <c r="A368" s="32"/>
      <c r="B368" s="32">
        <v>2055</v>
      </c>
      <c r="C368" s="33" t="s">
        <v>70</v>
      </c>
      <c r="D368" s="25">
        <f>-D359</f>
        <v>-52855406.169999994</v>
      </c>
      <c r="E368" s="33">
        <f t="shared" ref="E368:F368" si="227">-E359</f>
        <v>0</v>
      </c>
      <c r="F368" s="33">
        <f t="shared" si="227"/>
        <v>0</v>
      </c>
      <c r="G368" s="25">
        <f t="shared" si="199"/>
        <v>-52855406.169999994</v>
      </c>
      <c r="H368" s="26">
        <f t="shared" ref="H368:I368" si="228">-H359</f>
        <v>-17876209.210000001</v>
      </c>
      <c r="I368" s="26">
        <f t="shared" si="228"/>
        <v>0</v>
      </c>
      <c r="J368" s="27">
        <f t="shared" si="207"/>
        <v>-70731615.379999995</v>
      </c>
      <c r="L368" s="25">
        <f t="shared" ref="L368:N368" si="229">-L359</f>
        <v>0</v>
      </c>
      <c r="M368" s="25">
        <f t="shared" si="229"/>
        <v>0</v>
      </c>
      <c r="N368" s="25">
        <f t="shared" si="229"/>
        <v>0</v>
      </c>
      <c r="O368" s="25">
        <f t="shared" si="202"/>
        <v>0</v>
      </c>
      <c r="P368" s="26">
        <f t="shared" ref="P368:Q368" si="230">-P359</f>
        <v>0</v>
      </c>
      <c r="Q368" s="26">
        <f t="shared" si="230"/>
        <v>0</v>
      </c>
      <c r="R368" s="27">
        <f t="shared" si="210"/>
        <v>0</v>
      </c>
      <c r="S368" s="28">
        <f t="shared" si="204"/>
        <v>-70731615.379999995</v>
      </c>
    </row>
    <row r="369" spans="1:19" ht="15" x14ac:dyDescent="0.25">
      <c r="A369" s="32"/>
      <c r="B369" s="32" t="s">
        <v>71</v>
      </c>
      <c r="C369" s="33" t="s">
        <v>72</v>
      </c>
      <c r="D369" s="25">
        <f>-D360</f>
        <v>0</v>
      </c>
      <c r="E369" s="33">
        <f t="shared" ref="E369:F369" si="231">-E360</f>
        <v>0</v>
      </c>
      <c r="F369" s="33">
        <f t="shared" si="231"/>
        <v>0</v>
      </c>
      <c r="G369" s="25">
        <f t="shared" si="199"/>
        <v>0</v>
      </c>
      <c r="H369" s="26">
        <f t="shared" ref="H369:I369" si="232">-H360</f>
        <v>0</v>
      </c>
      <c r="I369" s="26">
        <f t="shared" si="232"/>
        <v>0</v>
      </c>
      <c r="J369" s="27">
        <f t="shared" si="207"/>
        <v>0</v>
      </c>
      <c r="L369" s="25">
        <f t="shared" ref="L369:N369" si="233">-L360</f>
        <v>0</v>
      </c>
      <c r="M369" s="25">
        <f t="shared" si="233"/>
        <v>0</v>
      </c>
      <c r="N369" s="25">
        <f t="shared" si="233"/>
        <v>0</v>
      </c>
      <c r="O369" s="25">
        <f t="shared" si="202"/>
        <v>0</v>
      </c>
      <c r="P369" s="26">
        <f t="shared" ref="P369:Q369" si="234">-P360</f>
        <v>0</v>
      </c>
      <c r="Q369" s="26">
        <f t="shared" si="234"/>
        <v>0</v>
      </c>
      <c r="R369" s="27">
        <f t="shared" si="210"/>
        <v>0</v>
      </c>
      <c r="S369" s="28">
        <f t="shared" si="204"/>
        <v>0</v>
      </c>
    </row>
    <row r="370" spans="1:19" x14ac:dyDescent="0.2">
      <c r="A370" s="32"/>
      <c r="B370" s="32"/>
      <c r="C370" s="34" t="s">
        <v>79</v>
      </c>
      <c r="D370" s="35">
        <f>SUM(D361:D369)</f>
        <v>1160684516.3199995</v>
      </c>
      <c r="E370" s="35">
        <f t="shared" ref="E370:J370" si="235">SUM(E361:E369)</f>
        <v>0</v>
      </c>
      <c r="F370" s="35">
        <f t="shared" si="235"/>
        <v>0</v>
      </c>
      <c r="G370" s="35">
        <f t="shared" si="235"/>
        <v>1160684516.3199995</v>
      </c>
      <c r="H370" s="35">
        <f t="shared" si="235"/>
        <v>124398309.44999996</v>
      </c>
      <c r="I370" s="35">
        <f t="shared" si="235"/>
        <v>-2751963.45</v>
      </c>
      <c r="J370" s="35">
        <f t="shared" si="235"/>
        <v>1282330862.3200002</v>
      </c>
      <c r="K370" s="36"/>
      <c r="L370" s="35">
        <f t="shared" ref="L370:S370" si="236">SUM(L361:L369)</f>
        <v>-228799340.26000002</v>
      </c>
      <c r="M370" s="35">
        <f t="shared" si="236"/>
        <v>0</v>
      </c>
      <c r="N370" s="35">
        <f t="shared" si="236"/>
        <v>0</v>
      </c>
      <c r="O370" s="35">
        <f t="shared" si="236"/>
        <v>-228799340.26000002</v>
      </c>
      <c r="P370" s="35">
        <f t="shared" si="236"/>
        <v>-47537924.220000014</v>
      </c>
      <c r="Q370" s="35">
        <f t="shared" si="236"/>
        <v>0</v>
      </c>
      <c r="R370" s="35">
        <f t="shared" si="236"/>
        <v>-276337264.48000002</v>
      </c>
      <c r="S370" s="35">
        <f t="shared" si="236"/>
        <v>1005993597.84</v>
      </c>
    </row>
    <row r="371" spans="1:19" ht="15" x14ac:dyDescent="0.25">
      <c r="A371" s="32"/>
      <c r="B371" s="32"/>
      <c r="C371" s="1220" t="s">
        <v>80</v>
      </c>
      <c r="D371" s="1221"/>
      <c r="E371" s="1221"/>
      <c r="F371" s="1221"/>
      <c r="G371" s="1221"/>
      <c r="H371" s="1221"/>
      <c r="I371" s="1221"/>
      <c r="J371" s="1221"/>
      <c r="K371" s="1221"/>
      <c r="L371" s="1222"/>
      <c r="M371" s="38"/>
      <c r="N371" s="38"/>
      <c r="O371" s="38"/>
      <c r="P371" s="39"/>
      <c r="R371" s="40"/>
      <c r="S371" s="29"/>
    </row>
    <row r="372" spans="1:19" ht="15" x14ac:dyDescent="0.25">
      <c r="A372" s="32"/>
      <c r="B372" s="32"/>
      <c r="C372" s="1220" t="s">
        <v>81</v>
      </c>
      <c r="D372" s="1221"/>
      <c r="E372" s="1221"/>
      <c r="F372" s="1221"/>
      <c r="G372" s="1221"/>
      <c r="H372" s="1221"/>
      <c r="I372" s="1221"/>
      <c r="J372" s="1221"/>
      <c r="K372" s="1221"/>
      <c r="L372" s="1222"/>
      <c r="M372" s="38"/>
      <c r="N372" s="38"/>
      <c r="O372" s="38"/>
      <c r="P372" s="35">
        <f>+P370</f>
        <v>-47537924.220000014</v>
      </c>
      <c r="R372" s="40"/>
      <c r="S372" s="29"/>
    </row>
    <row r="373" spans="1:19" x14ac:dyDescent="0.2">
      <c r="D373" s="41">
        <v>0</v>
      </c>
      <c r="E373" s="41"/>
      <c r="F373" s="41"/>
      <c r="G373" s="41"/>
      <c r="H373" s="41">
        <v>0</v>
      </c>
      <c r="I373" s="41">
        <v>0</v>
      </c>
      <c r="J373" s="41">
        <v>0</v>
      </c>
      <c r="K373" s="41"/>
      <c r="L373" s="41">
        <v>0</v>
      </c>
      <c r="M373" s="41"/>
      <c r="N373" s="41"/>
      <c r="O373" s="41">
        <v>0</v>
      </c>
      <c r="P373" s="41">
        <v>0</v>
      </c>
      <c r="Q373" s="41">
        <v>0</v>
      </c>
      <c r="R373" s="41">
        <v>0</v>
      </c>
      <c r="S373" s="41">
        <v>0</v>
      </c>
    </row>
    <row r="374" spans="1:19" x14ac:dyDescent="0.2">
      <c r="L374" s="2" t="s">
        <v>82</v>
      </c>
    </row>
    <row r="375" spans="1:19" ht="15" x14ac:dyDescent="0.25">
      <c r="A375" s="32">
        <v>10</v>
      </c>
      <c r="B375" s="32"/>
      <c r="C375" s="12" t="s">
        <v>83</v>
      </c>
      <c r="D375" s="13"/>
      <c r="E375" s="13"/>
      <c r="F375" s="13"/>
      <c r="G375" s="13"/>
      <c r="H375" s="13"/>
      <c r="I375" s="13"/>
      <c r="J375" s="13"/>
      <c r="K375" s="13"/>
      <c r="L375" s="13" t="s">
        <v>83</v>
      </c>
      <c r="M375" s="13"/>
      <c r="N375" s="13"/>
      <c r="O375" s="13"/>
      <c r="P375" s="13"/>
      <c r="Q375" s="42">
        <f>P339</f>
        <v>-1634647.76</v>
      </c>
    </row>
    <row r="376" spans="1:19" ht="15" x14ac:dyDescent="0.25">
      <c r="A376" s="32">
        <v>8</v>
      </c>
      <c r="B376" s="32"/>
      <c r="C376" s="12" t="s">
        <v>49</v>
      </c>
      <c r="D376" s="13"/>
      <c r="E376" s="13"/>
      <c r="F376" s="13"/>
      <c r="G376" s="13"/>
      <c r="H376" s="13"/>
      <c r="I376" s="13"/>
      <c r="J376" s="13"/>
      <c r="K376" s="13"/>
      <c r="L376" s="13" t="s">
        <v>49</v>
      </c>
      <c r="M376" s="13"/>
      <c r="N376" s="13"/>
      <c r="O376" s="13"/>
      <c r="P376" s="13"/>
      <c r="Q376" s="42">
        <f>P341+P340</f>
        <v>-508055.31</v>
      </c>
    </row>
    <row r="377" spans="1:19" ht="15" x14ac:dyDescent="0.25">
      <c r="A377" s="32">
        <v>47</v>
      </c>
      <c r="B377" s="32"/>
      <c r="C377" s="12" t="s">
        <v>84</v>
      </c>
      <c r="D377" s="13"/>
      <c r="E377" s="13"/>
      <c r="F377" s="13"/>
      <c r="G377" s="13"/>
      <c r="H377" s="13"/>
      <c r="I377" s="13"/>
      <c r="J377" s="13"/>
      <c r="K377" s="13"/>
      <c r="L377" s="13" t="s">
        <v>84</v>
      </c>
      <c r="M377" s="13"/>
      <c r="N377" s="13"/>
      <c r="O377" s="13"/>
      <c r="P377" s="13"/>
      <c r="Q377" s="42"/>
    </row>
    <row r="378" spans="1:19" x14ac:dyDescent="0.2">
      <c r="L378" s="1223" t="s">
        <v>85</v>
      </c>
      <c r="M378" s="1224"/>
      <c r="N378" s="1224"/>
      <c r="O378" s="1224"/>
      <c r="P378" s="1224"/>
      <c r="Q378" s="43">
        <f>P372-Q375-Q376-Q377</f>
        <v>-45395221.150000013</v>
      </c>
    </row>
    <row r="382" spans="1:19" ht="13.5" thickBot="1" x14ac:dyDescent="0.25">
      <c r="H382" s="8" t="s">
        <v>9</v>
      </c>
      <c r="I382" s="9" t="s">
        <v>10</v>
      </c>
    </row>
    <row r="383" spans="1:19" ht="15.75" thickBot="1" x14ac:dyDescent="0.3">
      <c r="H383" s="8" t="s">
        <v>11</v>
      </c>
      <c r="I383" s="10">
        <v>2018</v>
      </c>
      <c r="J383" s="11"/>
    </row>
    <row r="385" spans="1:19" x14ac:dyDescent="0.2">
      <c r="D385" s="1225" t="s">
        <v>12</v>
      </c>
      <c r="E385" s="1226"/>
      <c r="F385" s="1226"/>
      <c r="G385" s="1226"/>
      <c r="H385" s="1226"/>
      <c r="I385" s="1226"/>
      <c r="J385" s="1226"/>
      <c r="L385" s="12"/>
      <c r="M385" s="13"/>
      <c r="N385" s="13"/>
      <c r="O385" s="13"/>
      <c r="P385" s="14" t="s">
        <v>13</v>
      </c>
      <c r="Q385" s="14"/>
      <c r="R385" s="15"/>
    </row>
    <row r="386" spans="1:19" ht="30" customHeight="1" x14ac:dyDescent="0.2">
      <c r="A386" s="16" t="s">
        <v>14</v>
      </c>
      <c r="B386" s="16" t="s">
        <v>15</v>
      </c>
      <c r="C386" s="17" t="s">
        <v>16</v>
      </c>
      <c r="D386" s="18" t="s">
        <v>17</v>
      </c>
      <c r="E386" s="44" t="s">
        <v>90</v>
      </c>
      <c r="F386" s="44" t="s">
        <v>90</v>
      </c>
      <c r="G386" s="18" t="s">
        <v>18</v>
      </c>
      <c r="H386" s="19" t="s">
        <v>19</v>
      </c>
      <c r="I386" s="19" t="s">
        <v>20</v>
      </c>
      <c r="J386" s="16" t="s">
        <v>21</v>
      </c>
      <c r="K386" s="20"/>
      <c r="L386" s="18" t="s">
        <v>17</v>
      </c>
      <c r="M386" s="18" t="s">
        <v>86</v>
      </c>
      <c r="N386" s="18"/>
      <c r="O386" s="18" t="s">
        <v>18</v>
      </c>
      <c r="P386" s="21" t="s">
        <v>22</v>
      </c>
      <c r="Q386" s="21" t="s">
        <v>20</v>
      </c>
      <c r="R386" s="22" t="s">
        <v>21</v>
      </c>
      <c r="S386" s="16" t="s">
        <v>23</v>
      </c>
    </row>
    <row r="387" spans="1:19" ht="30" customHeight="1" x14ac:dyDescent="0.25">
      <c r="A387" s="16"/>
      <c r="B387" s="23">
        <v>1531</v>
      </c>
      <c r="C387" s="24" t="s">
        <v>24</v>
      </c>
      <c r="D387" s="25">
        <f t="shared" ref="D387:D403" si="237">J315</f>
        <v>0</v>
      </c>
      <c r="E387" s="25"/>
      <c r="F387" s="25"/>
      <c r="G387" s="25">
        <f>SUM(D387:F387)</f>
        <v>0</v>
      </c>
      <c r="H387" s="26">
        <f>SUMIFS('PRZ-2018'!G$8:G$104,'PRZ-2018'!$Q$8:$Q$104,$B387)</f>
        <v>0</v>
      </c>
      <c r="I387" s="26">
        <f>SUMIFS('PRZ-2018'!H$8:H$104,'PRZ-2018'!$Q$8:$Q$104,$B387)</f>
        <v>0</v>
      </c>
      <c r="J387" s="27">
        <f>G387+H387+I387</f>
        <v>0</v>
      </c>
      <c r="K387" s="20"/>
      <c r="L387" s="25">
        <f t="shared" ref="L387:L403" si="238">R315</f>
        <v>-490986.45</v>
      </c>
      <c r="M387" s="25"/>
      <c r="N387" s="25"/>
      <c r="O387" s="25">
        <f>SUM(L387:N387)</f>
        <v>-490986.45</v>
      </c>
      <c r="P387" s="26">
        <f>SUMIFS('PRZ-2018'!L$8:L$104,'PRZ-2018'!$Q$8:$Q$104,$B387)</f>
        <v>-162650.91</v>
      </c>
      <c r="Q387" s="26">
        <f>SUMIFS('PRZ-2018'!M$8:M$104,'PRZ-2018'!$Q$8:$Q$104,$B387)</f>
        <v>0</v>
      </c>
      <c r="R387" s="27">
        <f>O387+P387+Q387</f>
        <v>-653637.36</v>
      </c>
      <c r="S387" s="28">
        <f t="shared" ref="S387:S432" si="239">J387+R387</f>
        <v>-653637.36</v>
      </c>
    </row>
    <row r="388" spans="1:19" ht="25.5" customHeight="1" x14ac:dyDescent="0.25">
      <c r="A388" s="16"/>
      <c r="B388" s="23">
        <v>1609</v>
      </c>
      <c r="C388" s="24" t="s">
        <v>25</v>
      </c>
      <c r="D388" s="25">
        <f t="shared" si="237"/>
        <v>5919816.9199999999</v>
      </c>
      <c r="E388" s="25"/>
      <c r="F388" s="25"/>
      <c r="G388" s="25">
        <f t="shared" ref="G388:G432" si="240">SUM(D388:F388)</f>
        <v>5919816.9199999999</v>
      </c>
      <c r="H388" s="26">
        <f>SUMIFS('PRZ-2018'!G$8:G$104,'PRZ-2018'!$Q$8:$Q$104,$B388)</f>
        <v>0</v>
      </c>
      <c r="I388" s="26">
        <f>SUMIFS('PRZ-2018'!H$8:H$104,'PRZ-2018'!$Q$8:$Q$104,$B388)</f>
        <v>0</v>
      </c>
      <c r="J388" s="27">
        <f t="shared" ref="J388:J432" si="241">G388+H388+I388</f>
        <v>5919816.9199999999</v>
      </c>
      <c r="K388" s="20"/>
      <c r="L388" s="25">
        <f t="shared" si="238"/>
        <v>-1828871.4899999998</v>
      </c>
      <c r="M388" s="25"/>
      <c r="N388" s="25"/>
      <c r="O388" s="25">
        <f t="shared" ref="O388:O432" si="242">SUM(L388:N388)</f>
        <v>-1828871.4899999998</v>
      </c>
      <c r="P388" s="26">
        <f>SUMIFS('PRZ-2018'!L$8:L$104,'PRZ-2018'!$Q$8:$Q$104,$B388)</f>
        <v>-340904.9</v>
      </c>
      <c r="Q388" s="26">
        <f>SUMIFS('PRZ-2018'!M$8:M$104,'PRZ-2018'!$Q$8:$Q$104,$B388)</f>
        <v>0</v>
      </c>
      <c r="R388" s="27">
        <f t="shared" ref="R388:R432" si="243">O388+P388+Q388</f>
        <v>-2169776.3899999997</v>
      </c>
      <c r="S388" s="28">
        <f t="shared" si="239"/>
        <v>3750040.5300000003</v>
      </c>
    </row>
    <row r="389" spans="1:19" ht="25.5" x14ac:dyDescent="0.25">
      <c r="A389" s="23">
        <v>12</v>
      </c>
      <c r="B389" s="23">
        <v>1611</v>
      </c>
      <c r="C389" s="24" t="s">
        <v>26</v>
      </c>
      <c r="D389" s="25">
        <f t="shared" si="237"/>
        <v>71424276.00999999</v>
      </c>
      <c r="E389" s="25"/>
      <c r="F389" s="25"/>
      <c r="G389" s="25">
        <f t="shared" si="240"/>
        <v>71424276.00999999</v>
      </c>
      <c r="H389" s="26">
        <f>SUMIFS('PRZ-2018'!G$8:G$104,'PRZ-2018'!$Q$8:$Q$104,$B389)</f>
        <v>30035916.449999999</v>
      </c>
      <c r="I389" s="26">
        <f>SUMIFS('PRZ-2018'!H$8:H$104,'PRZ-2018'!$Q$8:$Q$104,$B389)</f>
        <v>0</v>
      </c>
      <c r="J389" s="27">
        <f t="shared" si="241"/>
        <v>101460192.45999999</v>
      </c>
      <c r="K389" s="30"/>
      <c r="L389" s="25">
        <f t="shared" si="238"/>
        <v>-29760386.91</v>
      </c>
      <c r="M389" s="25"/>
      <c r="N389" s="25"/>
      <c r="O389" s="25">
        <f t="shared" si="242"/>
        <v>-29760386.91</v>
      </c>
      <c r="P389" s="26">
        <f>SUMIFS('PRZ-2018'!L$8:L$104,'PRZ-2018'!$Q$8:$Q$104,$B389)</f>
        <v>-7755765.3699999992</v>
      </c>
      <c r="Q389" s="26">
        <f>SUMIFS('PRZ-2018'!M$8:M$104,'PRZ-2018'!$Q$8:$Q$104,$B389)</f>
        <v>0</v>
      </c>
      <c r="R389" s="27">
        <f t="shared" si="243"/>
        <v>-37516152.280000001</v>
      </c>
      <c r="S389" s="28">
        <f t="shared" si="239"/>
        <v>63944040.179999992</v>
      </c>
    </row>
    <row r="390" spans="1:19" ht="25.5" x14ac:dyDescent="0.25">
      <c r="A390" s="23" t="s">
        <v>27</v>
      </c>
      <c r="B390" s="23">
        <v>1612</v>
      </c>
      <c r="C390" s="24" t="s">
        <v>28</v>
      </c>
      <c r="D390" s="25">
        <f t="shared" si="237"/>
        <v>1013219.1299999999</v>
      </c>
      <c r="E390" s="25"/>
      <c r="F390" s="25"/>
      <c r="G390" s="25">
        <f t="shared" si="240"/>
        <v>1013219.1299999999</v>
      </c>
      <c r="H390" s="26">
        <f>SUMIFS('PRZ-2018'!G$8:G$104,'PRZ-2018'!$Q$8:$Q$104,$B390)</f>
        <v>28027.84</v>
      </c>
      <c r="I390" s="26">
        <f>SUMIFS('PRZ-2018'!H$8:H$104,'PRZ-2018'!$Q$8:$Q$104,$B390)</f>
        <v>0</v>
      </c>
      <c r="J390" s="27">
        <f t="shared" si="241"/>
        <v>1041246.9699999999</v>
      </c>
      <c r="K390" s="30"/>
      <c r="L390" s="25">
        <f t="shared" si="238"/>
        <v>0</v>
      </c>
      <c r="M390" s="25"/>
      <c r="N390" s="25"/>
      <c r="O390" s="25">
        <f t="shared" si="242"/>
        <v>0</v>
      </c>
      <c r="P390" s="26">
        <f>SUMIFS('PRZ-2018'!L$8:L$104,'PRZ-2018'!$Q$8:$Q$104,$B390)</f>
        <v>0</v>
      </c>
      <c r="Q390" s="26">
        <f>SUMIFS('PRZ-2018'!M$8:M$104,'PRZ-2018'!$Q$8:$Q$104,$B390)</f>
        <v>0</v>
      </c>
      <c r="R390" s="27">
        <f t="shared" si="243"/>
        <v>0</v>
      </c>
      <c r="S390" s="28">
        <f t="shared" si="239"/>
        <v>1041246.9699999999</v>
      </c>
    </row>
    <row r="391" spans="1:19" ht="15" x14ac:dyDescent="0.25">
      <c r="A391" s="23" t="s">
        <v>29</v>
      </c>
      <c r="B391" s="23">
        <v>1805</v>
      </c>
      <c r="C391" s="24" t="s">
        <v>30</v>
      </c>
      <c r="D391" s="25">
        <f t="shared" si="237"/>
        <v>24027432.880000003</v>
      </c>
      <c r="E391" s="25"/>
      <c r="F391" s="25"/>
      <c r="G391" s="25">
        <f t="shared" si="240"/>
        <v>24027432.880000003</v>
      </c>
      <c r="H391" s="26">
        <f>SUMIFS('PRZ-2018'!G$8:G$104,'PRZ-2018'!$Q$8:$Q$104,$B391)</f>
        <v>0</v>
      </c>
      <c r="I391" s="26">
        <f>SUMIFS('PRZ-2018'!H$8:H$104,'PRZ-2018'!$Q$8:$Q$104,$B391)</f>
        <v>-2</v>
      </c>
      <c r="J391" s="27">
        <f t="shared" si="241"/>
        <v>24027430.880000003</v>
      </c>
      <c r="K391" s="30"/>
      <c r="L391" s="25">
        <f t="shared" si="238"/>
        <v>0</v>
      </c>
      <c r="M391" s="25"/>
      <c r="N391" s="25"/>
      <c r="O391" s="25">
        <f t="shared" si="242"/>
        <v>0</v>
      </c>
      <c r="P391" s="26">
        <f>SUMIFS('PRZ-2018'!L$8:L$104,'PRZ-2018'!$Q$8:$Q$104,$B391)</f>
        <v>0</v>
      </c>
      <c r="Q391" s="26">
        <f>SUMIFS('PRZ-2018'!M$8:M$104,'PRZ-2018'!$Q$8:$Q$104,$B391)</f>
        <v>0</v>
      </c>
      <c r="R391" s="27">
        <f t="shared" si="243"/>
        <v>0</v>
      </c>
      <c r="S391" s="28">
        <f t="shared" si="239"/>
        <v>24027430.880000003</v>
      </c>
    </row>
    <row r="392" spans="1:19" ht="15" x14ac:dyDescent="0.25">
      <c r="A392" s="23">
        <v>47</v>
      </c>
      <c r="B392" s="23">
        <v>1808</v>
      </c>
      <c r="C392" s="24" t="s">
        <v>31</v>
      </c>
      <c r="D392" s="25">
        <f t="shared" si="237"/>
        <v>8551007.120000001</v>
      </c>
      <c r="E392" s="25"/>
      <c r="F392" s="25"/>
      <c r="G392" s="25">
        <f t="shared" si="240"/>
        <v>8551007.120000001</v>
      </c>
      <c r="H392" s="26">
        <f>SUMIFS('PRZ-2018'!G$8:G$104,'PRZ-2018'!$Q$8:$Q$104,$B392)</f>
        <v>-1163442.72</v>
      </c>
      <c r="I392" s="26">
        <f>SUMIFS('PRZ-2018'!H$8:H$104,'PRZ-2018'!$Q$8:$Q$104,$B392)</f>
        <v>0</v>
      </c>
      <c r="J392" s="27">
        <f t="shared" si="241"/>
        <v>7387564.4000000013</v>
      </c>
      <c r="K392" s="30"/>
      <c r="L392" s="25">
        <f t="shared" si="238"/>
        <v>-1455785.77</v>
      </c>
      <c r="M392" s="25"/>
      <c r="N392" s="25"/>
      <c r="O392" s="25">
        <f t="shared" si="242"/>
        <v>-1455785.77</v>
      </c>
      <c r="P392" s="26">
        <f>SUMIFS('PRZ-2018'!L$8:L$104,'PRZ-2018'!$Q$8:$Q$104,$B392)</f>
        <v>-226372.48000000001</v>
      </c>
      <c r="Q392" s="26">
        <f>SUMIFS('PRZ-2018'!M$8:M$104,'PRZ-2018'!$Q$8:$Q$104,$B392)</f>
        <v>0</v>
      </c>
      <c r="R392" s="27">
        <f t="shared" si="243"/>
        <v>-1682158.25</v>
      </c>
      <c r="S392" s="28">
        <f t="shared" si="239"/>
        <v>5705406.1500000013</v>
      </c>
    </row>
    <row r="393" spans="1:19" ht="15" x14ac:dyDescent="0.25">
      <c r="A393" s="23">
        <v>13</v>
      </c>
      <c r="B393" s="23">
        <v>1810</v>
      </c>
      <c r="C393" s="24" t="s">
        <v>32</v>
      </c>
      <c r="D393" s="25">
        <f t="shared" si="237"/>
        <v>12567206.43</v>
      </c>
      <c r="E393" s="25"/>
      <c r="F393" s="25"/>
      <c r="G393" s="25">
        <f t="shared" si="240"/>
        <v>12567206.43</v>
      </c>
      <c r="H393" s="26">
        <f>SUMIFS('PRZ-2018'!G$8:G$104,'PRZ-2018'!$Q$8:$Q$104,$B393)</f>
        <v>-1946524.42</v>
      </c>
      <c r="I393" s="26">
        <f>SUMIFS('PRZ-2018'!H$8:H$104,'PRZ-2018'!$Q$8:$Q$104,$B393)</f>
        <v>0</v>
      </c>
      <c r="J393" s="27">
        <f t="shared" si="241"/>
        <v>10620682.01</v>
      </c>
      <c r="K393" s="30"/>
      <c r="L393" s="25">
        <f t="shared" si="238"/>
        <v>0</v>
      </c>
      <c r="M393" s="25"/>
      <c r="N393" s="25"/>
      <c r="O393" s="25">
        <f t="shared" si="242"/>
        <v>0</v>
      </c>
      <c r="P393" s="26">
        <f>SUMIFS('PRZ-2018'!L$8:L$104,'PRZ-2018'!$Q$8:$Q$104,$B393)</f>
        <v>0</v>
      </c>
      <c r="Q393" s="26">
        <f>SUMIFS('PRZ-2018'!M$8:M$104,'PRZ-2018'!$Q$8:$Q$104,$B393)</f>
        <v>0</v>
      </c>
      <c r="R393" s="27">
        <f t="shared" si="243"/>
        <v>0</v>
      </c>
      <c r="S393" s="28">
        <f t="shared" si="239"/>
        <v>10620682.01</v>
      </c>
    </row>
    <row r="394" spans="1:19" ht="15" x14ac:dyDescent="0.25">
      <c r="A394" s="23">
        <v>47</v>
      </c>
      <c r="B394" s="23">
        <v>1815</v>
      </c>
      <c r="C394" s="24" t="s">
        <v>33</v>
      </c>
      <c r="D394" s="25">
        <f t="shared" si="237"/>
        <v>134596277.25</v>
      </c>
      <c r="E394" s="25"/>
      <c r="F394" s="25"/>
      <c r="G394" s="25">
        <f t="shared" si="240"/>
        <v>134596277.25</v>
      </c>
      <c r="H394" s="26">
        <f>SUMIFS('PRZ-2018'!G$8:G$104,'PRZ-2018'!$Q$8:$Q$104,$B394)</f>
        <v>2348425.9700000002</v>
      </c>
      <c r="I394" s="26">
        <f>SUMIFS('PRZ-2018'!H$8:H$104,'PRZ-2018'!$Q$8:$Q$104,$B394)</f>
        <v>0</v>
      </c>
      <c r="J394" s="27">
        <f t="shared" si="241"/>
        <v>136944703.22</v>
      </c>
      <c r="K394" s="30"/>
      <c r="L394" s="25">
        <f t="shared" si="238"/>
        <v>-30294264.259999994</v>
      </c>
      <c r="M394" s="25"/>
      <c r="N394" s="25"/>
      <c r="O394" s="25">
        <f t="shared" si="242"/>
        <v>-30294264.259999994</v>
      </c>
      <c r="P394" s="26">
        <f>SUMIFS('PRZ-2018'!L$8:L$104,'PRZ-2018'!$Q$8:$Q$104,$B394)</f>
        <v>-4761132.6999999993</v>
      </c>
      <c r="Q394" s="26">
        <f>SUMIFS('PRZ-2018'!M$8:M$104,'PRZ-2018'!$Q$8:$Q$104,$B394)</f>
        <v>0</v>
      </c>
      <c r="R394" s="27">
        <f t="shared" si="243"/>
        <v>-35055396.959999993</v>
      </c>
      <c r="S394" s="28">
        <f t="shared" si="239"/>
        <v>101889306.26000001</v>
      </c>
    </row>
    <row r="395" spans="1:19" ht="15" x14ac:dyDescent="0.25">
      <c r="A395" s="23">
        <v>47</v>
      </c>
      <c r="B395" s="23">
        <v>1820</v>
      </c>
      <c r="C395" s="24" t="s">
        <v>34</v>
      </c>
      <c r="D395" s="25">
        <f t="shared" si="237"/>
        <v>35789029.620000005</v>
      </c>
      <c r="E395" s="25"/>
      <c r="F395" s="25"/>
      <c r="G395" s="25">
        <f t="shared" si="240"/>
        <v>35789029.620000005</v>
      </c>
      <c r="H395" s="26">
        <f>SUMIFS('PRZ-2018'!G$8:G$104,'PRZ-2018'!$Q$8:$Q$104,$B395)</f>
        <v>2610592.85</v>
      </c>
      <c r="I395" s="26">
        <f>SUMIFS('PRZ-2018'!H$8:H$104,'PRZ-2018'!$Q$8:$Q$104,$B395)</f>
        <v>0</v>
      </c>
      <c r="J395" s="27">
        <f t="shared" si="241"/>
        <v>38399622.470000006</v>
      </c>
      <c r="K395" s="30"/>
      <c r="L395" s="25">
        <f t="shared" si="238"/>
        <v>-9452827.0099999998</v>
      </c>
      <c r="M395" s="25"/>
      <c r="N395" s="25"/>
      <c r="O395" s="25">
        <f t="shared" si="242"/>
        <v>-9452827.0099999998</v>
      </c>
      <c r="P395" s="26">
        <f>SUMIFS('PRZ-2018'!L$8:L$104,'PRZ-2018'!$Q$8:$Q$104,$B395)</f>
        <v>-1472866.6800000002</v>
      </c>
      <c r="Q395" s="26">
        <f>SUMIFS('PRZ-2018'!M$8:M$104,'PRZ-2018'!$Q$8:$Q$104,$B395)</f>
        <v>0</v>
      </c>
      <c r="R395" s="27">
        <f t="shared" si="243"/>
        <v>-10925693.689999999</v>
      </c>
      <c r="S395" s="28">
        <f t="shared" si="239"/>
        <v>27473928.780000009</v>
      </c>
    </row>
    <row r="396" spans="1:19" ht="15" x14ac:dyDescent="0.25">
      <c r="A396" s="23">
        <v>47</v>
      </c>
      <c r="B396" s="23">
        <v>1825</v>
      </c>
      <c r="C396" s="24" t="s">
        <v>35</v>
      </c>
      <c r="D396" s="25">
        <f t="shared" si="237"/>
        <v>0</v>
      </c>
      <c r="E396" s="25"/>
      <c r="F396" s="25"/>
      <c r="G396" s="25">
        <f t="shared" si="240"/>
        <v>0</v>
      </c>
      <c r="H396" s="26">
        <f>SUMIFS('PRZ-2018'!G$8:G$104,'PRZ-2018'!$Q$8:$Q$104,$B396)</f>
        <v>0</v>
      </c>
      <c r="I396" s="26">
        <f>SUMIFS('PRZ-2018'!H$8:H$104,'PRZ-2018'!$Q$8:$Q$104,$B396)</f>
        <v>0</v>
      </c>
      <c r="J396" s="27">
        <f t="shared" si="241"/>
        <v>0</v>
      </c>
      <c r="K396" s="30"/>
      <c r="L396" s="25">
        <f t="shared" si="238"/>
        <v>0</v>
      </c>
      <c r="M396" s="25"/>
      <c r="N396" s="25"/>
      <c r="O396" s="25">
        <f t="shared" si="242"/>
        <v>0</v>
      </c>
      <c r="P396" s="26">
        <f>SUMIFS('PRZ-2018'!L$8:L$104,'PRZ-2018'!$Q$8:$Q$104,$B396)</f>
        <v>0</v>
      </c>
      <c r="Q396" s="26">
        <f>SUMIFS('PRZ-2018'!M$8:M$104,'PRZ-2018'!$Q$8:$Q$104,$B396)</f>
        <v>0</v>
      </c>
      <c r="R396" s="27">
        <f t="shared" si="243"/>
        <v>0</v>
      </c>
      <c r="S396" s="28">
        <f t="shared" si="239"/>
        <v>0</v>
      </c>
    </row>
    <row r="397" spans="1:19" ht="15" x14ac:dyDescent="0.25">
      <c r="A397" s="23">
        <v>47</v>
      </c>
      <c r="B397" s="23">
        <v>1830</v>
      </c>
      <c r="C397" s="24" t="s">
        <v>36</v>
      </c>
      <c r="D397" s="25">
        <f t="shared" si="237"/>
        <v>205305145.02999997</v>
      </c>
      <c r="E397" s="25"/>
      <c r="F397" s="25"/>
      <c r="G397" s="25">
        <f t="shared" si="240"/>
        <v>205305145.02999997</v>
      </c>
      <c r="H397" s="26">
        <f>SUMIFS('PRZ-2018'!G$8:G$104,'PRZ-2018'!$Q$8:$Q$104,$B397)</f>
        <v>21642044</v>
      </c>
      <c r="I397" s="26">
        <f>SUMIFS('PRZ-2018'!H$8:H$104,'PRZ-2018'!$Q$8:$Q$104,$B397)</f>
        <v>-55845</v>
      </c>
      <c r="J397" s="27">
        <f t="shared" si="241"/>
        <v>226891344.02999997</v>
      </c>
      <c r="K397" s="30"/>
      <c r="L397" s="25">
        <f t="shared" si="238"/>
        <v>-22961077.400000006</v>
      </c>
      <c r="M397" s="25"/>
      <c r="N397" s="25"/>
      <c r="O397" s="25">
        <f t="shared" si="242"/>
        <v>-22961077.400000006</v>
      </c>
      <c r="P397" s="26">
        <f>SUMIFS('PRZ-2018'!L$8:L$104,'PRZ-2018'!$Q$8:$Q$104,$B397)</f>
        <v>-5168934.49</v>
      </c>
      <c r="Q397" s="26">
        <f>SUMIFS('PRZ-2018'!M$8:M$104,'PRZ-2018'!$Q$8:$Q$104,$B397)</f>
        <v>8077.7099999999991</v>
      </c>
      <c r="R397" s="27">
        <f t="shared" si="243"/>
        <v>-28121934.180000007</v>
      </c>
      <c r="S397" s="28">
        <f t="shared" si="239"/>
        <v>198769409.84999996</v>
      </c>
    </row>
    <row r="398" spans="1:19" ht="15" x14ac:dyDescent="0.25">
      <c r="A398" s="23">
        <v>47</v>
      </c>
      <c r="B398" s="23">
        <v>1835</v>
      </c>
      <c r="C398" s="24" t="s">
        <v>37</v>
      </c>
      <c r="D398" s="25">
        <f t="shared" si="237"/>
        <v>163662683.47999999</v>
      </c>
      <c r="E398" s="25"/>
      <c r="F398" s="25"/>
      <c r="G398" s="25">
        <f t="shared" si="240"/>
        <v>163662683.47999999</v>
      </c>
      <c r="H398" s="26">
        <f>SUMIFS('PRZ-2018'!G$8:G$104,'PRZ-2018'!$Q$8:$Q$104,$B398)</f>
        <v>13995537.58</v>
      </c>
      <c r="I398" s="26">
        <f>SUMIFS('PRZ-2018'!H$8:H$104,'PRZ-2018'!$Q$8:$Q$104,$B398)</f>
        <v>-27774</v>
      </c>
      <c r="J398" s="27">
        <f t="shared" si="241"/>
        <v>177630447.06</v>
      </c>
      <c r="K398" s="30"/>
      <c r="L398" s="25">
        <f t="shared" si="238"/>
        <v>-24849698.550000001</v>
      </c>
      <c r="M398" s="25"/>
      <c r="N398" s="25"/>
      <c r="O398" s="25">
        <f t="shared" si="242"/>
        <v>-24849698.550000001</v>
      </c>
      <c r="P398" s="26">
        <f>SUMIFS('PRZ-2018'!L$8:L$104,'PRZ-2018'!$Q$8:$Q$104,$B398)</f>
        <v>-4800786.38</v>
      </c>
      <c r="Q398" s="26">
        <f>SUMIFS('PRZ-2018'!M$8:M$104,'PRZ-2018'!$Q$8:$Q$104,$B398)</f>
        <v>6957.6100000000006</v>
      </c>
      <c r="R398" s="27">
        <f t="shared" si="243"/>
        <v>-29643527.32</v>
      </c>
      <c r="S398" s="28">
        <f t="shared" si="239"/>
        <v>147986919.74000001</v>
      </c>
    </row>
    <row r="399" spans="1:19" ht="15" x14ac:dyDescent="0.25">
      <c r="A399" s="23">
        <v>47</v>
      </c>
      <c r="B399" s="23">
        <v>1840</v>
      </c>
      <c r="C399" s="24" t="s">
        <v>38</v>
      </c>
      <c r="D399" s="25">
        <f t="shared" si="237"/>
        <v>148483188.84999999</v>
      </c>
      <c r="E399" s="25"/>
      <c r="F399" s="25"/>
      <c r="G399" s="25">
        <f t="shared" si="240"/>
        <v>148483188.84999999</v>
      </c>
      <c r="H399" s="26">
        <f>SUMIFS('PRZ-2018'!G$8:G$104,'PRZ-2018'!$Q$8:$Q$104,$B399)</f>
        <v>20105441.600000001</v>
      </c>
      <c r="I399" s="26">
        <f>SUMIFS('PRZ-2018'!H$8:H$104,'PRZ-2018'!$Q$8:$Q$104,$B399)</f>
        <v>0</v>
      </c>
      <c r="J399" s="27">
        <f t="shared" si="241"/>
        <v>168588630.44999999</v>
      </c>
      <c r="K399" s="30"/>
      <c r="L399" s="25">
        <f t="shared" si="238"/>
        <v>-11899637.470000001</v>
      </c>
      <c r="M399" s="25"/>
      <c r="N399" s="25"/>
      <c r="O399" s="25">
        <f t="shared" si="242"/>
        <v>-11899637.470000001</v>
      </c>
      <c r="P399" s="26">
        <f>SUMIFS('PRZ-2018'!L$8:L$104,'PRZ-2018'!$Q$8:$Q$104,$B399)</f>
        <v>-2726327.68</v>
      </c>
      <c r="Q399" s="26">
        <f>SUMIFS('PRZ-2018'!M$8:M$104,'PRZ-2018'!$Q$8:$Q$104,$B399)</f>
        <v>0</v>
      </c>
      <c r="R399" s="27">
        <f t="shared" si="243"/>
        <v>-14625965.15</v>
      </c>
      <c r="S399" s="28">
        <f t="shared" si="239"/>
        <v>153962665.29999998</v>
      </c>
    </row>
    <row r="400" spans="1:19" ht="15" x14ac:dyDescent="0.25">
      <c r="A400" s="23">
        <v>47</v>
      </c>
      <c r="B400" s="23">
        <v>1845</v>
      </c>
      <c r="C400" s="24" t="s">
        <v>39</v>
      </c>
      <c r="D400" s="25">
        <f t="shared" si="237"/>
        <v>377230474.33999991</v>
      </c>
      <c r="E400" s="25"/>
      <c r="F400" s="25"/>
      <c r="G400" s="25">
        <f t="shared" si="240"/>
        <v>377230474.33999991</v>
      </c>
      <c r="H400" s="26">
        <f>SUMIFS('PRZ-2018'!G$8:G$104,'PRZ-2018'!$Q$8:$Q$104,$B400)</f>
        <v>44016624.450000003</v>
      </c>
      <c r="I400" s="26">
        <f>SUMIFS('PRZ-2018'!H$8:H$104,'PRZ-2018'!$Q$8:$Q$104,$B400)</f>
        <v>-641172</v>
      </c>
      <c r="J400" s="27">
        <f t="shared" si="241"/>
        <v>420605926.7899999</v>
      </c>
      <c r="K400" s="30"/>
      <c r="L400" s="25">
        <f t="shared" si="238"/>
        <v>-49618443.68</v>
      </c>
      <c r="M400" s="25"/>
      <c r="N400" s="25"/>
      <c r="O400" s="25">
        <f t="shared" si="242"/>
        <v>-49618443.68</v>
      </c>
      <c r="P400" s="26">
        <f>SUMIFS('PRZ-2018'!L$8:L$104,'PRZ-2018'!$Q$8:$Q$104,$B400)</f>
        <v>-10366328.840000002</v>
      </c>
      <c r="Q400" s="26">
        <f>SUMIFS('PRZ-2018'!M$8:M$104,'PRZ-2018'!$Q$8:$Q$104,$B400)</f>
        <v>72338.860000000015</v>
      </c>
      <c r="R400" s="27">
        <f t="shared" si="243"/>
        <v>-59912433.660000004</v>
      </c>
      <c r="S400" s="28">
        <f t="shared" si="239"/>
        <v>360693493.12999988</v>
      </c>
    </row>
    <row r="401" spans="1:19" ht="15" x14ac:dyDescent="0.25">
      <c r="A401" s="23">
        <v>47</v>
      </c>
      <c r="B401" s="23">
        <v>1850</v>
      </c>
      <c r="C401" s="24" t="s">
        <v>40</v>
      </c>
      <c r="D401" s="25">
        <f t="shared" si="237"/>
        <v>193709563.13000005</v>
      </c>
      <c r="E401" s="25"/>
      <c r="F401" s="25"/>
      <c r="G401" s="25">
        <f t="shared" si="240"/>
        <v>193709563.13000005</v>
      </c>
      <c r="H401" s="26">
        <f>SUMIFS('PRZ-2018'!G$8:G$104,'PRZ-2018'!$Q$8:$Q$104,$B401)</f>
        <v>14268743.720000001</v>
      </c>
      <c r="I401" s="26">
        <f>SUMIFS('PRZ-2018'!H$8:H$104,'PRZ-2018'!$Q$8:$Q$104,$B401)</f>
        <v>-4837689</v>
      </c>
      <c r="J401" s="27">
        <f t="shared" si="241"/>
        <v>203140617.85000005</v>
      </c>
      <c r="K401" s="30"/>
      <c r="L401" s="25">
        <f t="shared" si="238"/>
        <v>-44532235.799999997</v>
      </c>
      <c r="M401" s="25"/>
      <c r="N401" s="25"/>
      <c r="O401" s="25">
        <f t="shared" si="242"/>
        <v>-44532235.799999997</v>
      </c>
      <c r="P401" s="26">
        <f>SUMIFS('PRZ-2018'!L$8:L$104,'PRZ-2018'!$Q$8:$Q$104,$B401)</f>
        <v>-7676888.4100000001</v>
      </c>
      <c r="Q401" s="26">
        <f>SUMIFS('PRZ-2018'!M$8:M$104,'PRZ-2018'!$Q$8:$Q$104,$B401)</f>
        <v>1183942.2100000002</v>
      </c>
      <c r="R401" s="27">
        <f t="shared" si="243"/>
        <v>-51025181.999999993</v>
      </c>
      <c r="S401" s="28">
        <f t="shared" si="239"/>
        <v>152115435.85000005</v>
      </c>
    </row>
    <row r="402" spans="1:19" ht="15" x14ac:dyDescent="0.25">
      <c r="A402" s="23">
        <v>47</v>
      </c>
      <c r="B402" s="23">
        <v>1855</v>
      </c>
      <c r="C402" s="24" t="s">
        <v>41</v>
      </c>
      <c r="D402" s="25">
        <f t="shared" si="237"/>
        <v>84001067.870000005</v>
      </c>
      <c r="E402" s="25"/>
      <c r="F402" s="25"/>
      <c r="G402" s="25">
        <f t="shared" si="240"/>
        <v>84001067.870000005</v>
      </c>
      <c r="H402" s="26">
        <f>SUMIFS('PRZ-2018'!G$8:G$104,'PRZ-2018'!$Q$8:$Q$104,$B402)</f>
        <v>5045743.12</v>
      </c>
      <c r="I402" s="26">
        <f>SUMIFS('PRZ-2018'!H$8:H$104,'PRZ-2018'!$Q$8:$Q$104,$B402)</f>
        <v>0</v>
      </c>
      <c r="J402" s="27">
        <f t="shared" si="241"/>
        <v>89046810.99000001</v>
      </c>
      <c r="K402" s="30"/>
      <c r="L402" s="25">
        <f t="shared" si="238"/>
        <v>-25195389.810000002</v>
      </c>
      <c r="M402" s="25"/>
      <c r="N402" s="25"/>
      <c r="O402" s="25">
        <f t="shared" si="242"/>
        <v>-25195389.810000002</v>
      </c>
      <c r="P402" s="26">
        <f>SUMIFS('PRZ-2018'!L$8:L$104,'PRZ-2018'!$Q$8:$Q$104,$B402)</f>
        <v>-3796410.7600000002</v>
      </c>
      <c r="Q402" s="26">
        <f>SUMIFS('PRZ-2018'!M$8:M$104,'PRZ-2018'!$Q$8:$Q$104,$B402)</f>
        <v>0</v>
      </c>
      <c r="R402" s="27">
        <f t="shared" si="243"/>
        <v>-28991800.570000004</v>
      </c>
      <c r="S402" s="28">
        <f t="shared" si="239"/>
        <v>60055010.420000002</v>
      </c>
    </row>
    <row r="403" spans="1:19" ht="15" x14ac:dyDescent="0.25">
      <c r="A403" s="23">
        <v>47</v>
      </c>
      <c r="B403" s="23">
        <v>1860</v>
      </c>
      <c r="C403" s="24" t="s">
        <v>42</v>
      </c>
      <c r="D403" s="25">
        <f t="shared" si="237"/>
        <v>91293553.140000001</v>
      </c>
      <c r="E403" s="25"/>
      <c r="F403" s="25"/>
      <c r="G403" s="25">
        <f t="shared" si="240"/>
        <v>91293553.140000001</v>
      </c>
      <c r="H403" s="26">
        <f>SUMIFS('PRZ-2018'!G$8:G$104,'PRZ-2018'!$Q$8:$Q$104,$B403)</f>
        <v>2848850.2000000011</v>
      </c>
      <c r="I403" s="26">
        <f>SUMIFS('PRZ-2018'!H$8:H$104,'PRZ-2018'!$Q$8:$Q$104,$B403)</f>
        <v>-682049.64</v>
      </c>
      <c r="J403" s="27">
        <f t="shared" si="241"/>
        <v>93460353.700000003</v>
      </c>
      <c r="K403" s="30"/>
      <c r="L403" s="25">
        <f t="shared" si="238"/>
        <v>-36399445.780000001</v>
      </c>
      <c r="M403" s="25"/>
      <c r="N403" s="25"/>
      <c r="O403" s="25">
        <f t="shared" si="242"/>
        <v>-36399445.780000001</v>
      </c>
      <c r="P403" s="26">
        <f>SUMIFS('PRZ-2018'!L$8:L$104,'PRZ-2018'!$Q$8:$Q$104,$B403)</f>
        <v>-5514964.5</v>
      </c>
      <c r="Q403" s="26">
        <f>SUMIFS('PRZ-2018'!M$8:M$104,'PRZ-2018'!$Q$8:$Q$104,$B403)</f>
        <v>682049.64</v>
      </c>
      <c r="R403" s="27">
        <f t="shared" si="243"/>
        <v>-41232360.640000001</v>
      </c>
      <c r="S403" s="28">
        <f t="shared" si="239"/>
        <v>52227993.060000002</v>
      </c>
    </row>
    <row r="404" spans="1:19" ht="15" x14ac:dyDescent="0.25">
      <c r="A404" s="46">
        <v>47</v>
      </c>
      <c r="B404" s="46">
        <v>1865</v>
      </c>
      <c r="C404" s="47" t="s">
        <v>43</v>
      </c>
      <c r="D404" s="25">
        <v>0</v>
      </c>
      <c r="E404" s="25"/>
      <c r="F404" s="25"/>
      <c r="G404" s="25"/>
      <c r="H404" s="26">
        <f>SUMIFS('PRZ-2018'!G$8:G$104,'PRZ-2018'!$Q$8:$Q$104,$B404)</f>
        <v>0</v>
      </c>
      <c r="I404" s="26">
        <f>SUMIFS('PRZ-2018'!H$8:H$104,'PRZ-2018'!$Q$8:$Q$104,$B404)</f>
        <v>0</v>
      </c>
      <c r="J404" s="27">
        <f t="shared" ref="J404" si="244">D404+H404+I404</f>
        <v>0</v>
      </c>
      <c r="K404" s="30"/>
      <c r="L404" s="45">
        <v>0</v>
      </c>
      <c r="M404" s="45"/>
      <c r="N404" s="25"/>
      <c r="O404" s="45">
        <f t="shared" si="242"/>
        <v>0</v>
      </c>
      <c r="P404" s="26">
        <f>SUMIFS('PRZ-2018'!L$8:L$104,'PRZ-2018'!$Q$8:$Q$104,$B404)</f>
        <v>0</v>
      </c>
      <c r="Q404" s="26">
        <f>SUMIFS('PRZ-2018'!M$8:M$104,'PRZ-2018'!$Q$8:$Q$104,$B404)</f>
        <v>0</v>
      </c>
      <c r="R404" s="27">
        <f t="shared" ref="R404" si="245">L404+P404+Q404</f>
        <v>0</v>
      </c>
      <c r="S404" s="28">
        <f t="shared" si="239"/>
        <v>0</v>
      </c>
    </row>
    <row r="405" spans="1:19" ht="15" x14ac:dyDescent="0.25">
      <c r="A405" s="23">
        <v>47</v>
      </c>
      <c r="B405" s="23">
        <v>1875</v>
      </c>
      <c r="C405" s="24" t="s">
        <v>44</v>
      </c>
      <c r="D405" s="25">
        <f t="shared" ref="D405:D432" si="246">J333</f>
        <v>2118900.58</v>
      </c>
      <c r="E405" s="25"/>
      <c r="F405" s="25"/>
      <c r="G405" s="25">
        <f t="shared" si="240"/>
        <v>2118900.58</v>
      </c>
      <c r="H405" s="26">
        <f>SUMIFS('PRZ-2018'!G$8:G$104,'PRZ-2018'!$Q$8:$Q$104,$B405)</f>
        <v>0</v>
      </c>
      <c r="I405" s="26">
        <f>SUMIFS('PRZ-2018'!H$8:H$104,'PRZ-2018'!$Q$8:$Q$104,$B405)</f>
        <v>0</v>
      </c>
      <c r="J405" s="27">
        <f t="shared" si="241"/>
        <v>2118900.58</v>
      </c>
      <c r="K405" s="30"/>
      <c r="L405" s="25">
        <f t="shared" ref="L405:L432" si="247">R333</f>
        <v>-577212.80000000005</v>
      </c>
      <c r="M405" s="25"/>
      <c r="N405" s="25"/>
      <c r="O405" s="25">
        <f t="shared" si="242"/>
        <v>-577212.80000000005</v>
      </c>
      <c r="P405" s="26">
        <f>SUMIFS('PRZ-2018'!L$8:L$104,'PRZ-2018'!$Q$8:$Q$104,$B405)</f>
        <v>-90578.77</v>
      </c>
      <c r="Q405" s="26">
        <f>SUMIFS('PRZ-2018'!M$8:M$104,'PRZ-2018'!$Q$8:$Q$104,$B405)</f>
        <v>0</v>
      </c>
      <c r="R405" s="27">
        <f t="shared" si="243"/>
        <v>-667791.57000000007</v>
      </c>
      <c r="S405" s="28">
        <f t="shared" si="239"/>
        <v>1451109.01</v>
      </c>
    </row>
    <row r="406" spans="1:19" ht="15" x14ac:dyDescent="0.25">
      <c r="A406" s="23" t="s">
        <v>29</v>
      </c>
      <c r="B406" s="23">
        <v>1905</v>
      </c>
      <c r="C406" s="24" t="s">
        <v>30</v>
      </c>
      <c r="D406" s="25">
        <f t="shared" si="246"/>
        <v>0</v>
      </c>
      <c r="E406" s="25"/>
      <c r="F406" s="25"/>
      <c r="G406" s="25">
        <f t="shared" si="240"/>
        <v>0</v>
      </c>
      <c r="H406" s="26">
        <f>SUMIFS('PRZ-2018'!G$8:G$104,'PRZ-2018'!$Q$8:$Q$104,$B406)</f>
        <v>0</v>
      </c>
      <c r="I406" s="26">
        <f>SUMIFS('PRZ-2018'!H$8:H$104,'PRZ-2018'!$Q$8:$Q$104,$B406)</f>
        <v>0</v>
      </c>
      <c r="J406" s="27">
        <f t="shared" si="241"/>
        <v>0</v>
      </c>
      <c r="K406" s="30"/>
      <c r="L406" s="25">
        <f t="shared" si="247"/>
        <v>0</v>
      </c>
      <c r="M406" s="25"/>
      <c r="N406" s="25"/>
      <c r="O406" s="25">
        <f t="shared" si="242"/>
        <v>0</v>
      </c>
      <c r="P406" s="26">
        <f>SUMIFS('PRZ-2018'!L$8:L$104,'PRZ-2018'!$Q$8:$Q$104,$B406)</f>
        <v>0</v>
      </c>
      <c r="Q406" s="26">
        <f>SUMIFS('PRZ-2018'!M$8:M$104,'PRZ-2018'!$Q$8:$Q$104,$B406)</f>
        <v>0</v>
      </c>
      <c r="R406" s="27">
        <f t="shared" si="243"/>
        <v>0</v>
      </c>
      <c r="S406" s="28">
        <f t="shared" si="239"/>
        <v>0</v>
      </c>
    </row>
    <row r="407" spans="1:19" ht="15" x14ac:dyDescent="0.25">
      <c r="A407" s="23">
        <v>47</v>
      </c>
      <c r="B407" s="23">
        <v>1908</v>
      </c>
      <c r="C407" s="24" t="s">
        <v>45</v>
      </c>
      <c r="D407" s="25">
        <f t="shared" si="246"/>
        <v>48107852.850000009</v>
      </c>
      <c r="E407" s="25"/>
      <c r="F407" s="25"/>
      <c r="G407" s="25">
        <f t="shared" si="240"/>
        <v>48107852.850000009</v>
      </c>
      <c r="H407" s="26">
        <f>SUMIFS('PRZ-2018'!G$8:G$104,'PRZ-2018'!$Q$8:$Q$104,$B407)</f>
        <v>616402.78</v>
      </c>
      <c r="I407" s="26">
        <f>SUMIFS('PRZ-2018'!H$8:H$104,'PRZ-2018'!$Q$8:$Q$104,$B407)</f>
        <v>0</v>
      </c>
      <c r="J407" s="27">
        <f t="shared" si="241"/>
        <v>48724255.63000001</v>
      </c>
      <c r="K407" s="30"/>
      <c r="L407" s="25">
        <f t="shared" si="247"/>
        <v>-6977600.2699999996</v>
      </c>
      <c r="M407" s="25"/>
      <c r="N407" s="25"/>
      <c r="O407" s="25">
        <f t="shared" si="242"/>
        <v>-6977600.2699999996</v>
      </c>
      <c r="P407" s="26">
        <f>SUMIFS('PRZ-2018'!L$8:L$104,'PRZ-2018'!$Q$8:$Q$104,$B407)</f>
        <v>-1097901.4900000002</v>
      </c>
      <c r="Q407" s="26">
        <f>SUMIFS('PRZ-2018'!M$8:M$104,'PRZ-2018'!$Q$8:$Q$104,$B407)</f>
        <v>0</v>
      </c>
      <c r="R407" s="27">
        <f t="shared" si="243"/>
        <v>-8075501.7599999998</v>
      </c>
      <c r="S407" s="28">
        <f t="shared" si="239"/>
        <v>40648753.870000012</v>
      </c>
    </row>
    <row r="408" spans="1:19" ht="15" x14ac:dyDescent="0.25">
      <c r="A408" s="23">
        <v>13</v>
      </c>
      <c r="B408" s="23">
        <v>1910</v>
      </c>
      <c r="C408" s="24" t="s">
        <v>32</v>
      </c>
      <c r="D408" s="25">
        <f t="shared" si="246"/>
        <v>0</v>
      </c>
      <c r="E408" s="25"/>
      <c r="F408" s="25"/>
      <c r="G408" s="25">
        <f t="shared" si="240"/>
        <v>0</v>
      </c>
      <c r="H408" s="26">
        <f>SUMIFS('PRZ-2018'!G$8:G$104,'PRZ-2018'!$Q$8:$Q$104,$B408)</f>
        <v>0</v>
      </c>
      <c r="I408" s="26">
        <f>SUMIFS('PRZ-2018'!H$8:H$104,'PRZ-2018'!$Q$8:$Q$104,$B408)</f>
        <v>0</v>
      </c>
      <c r="J408" s="27">
        <f t="shared" si="241"/>
        <v>0</v>
      </c>
      <c r="K408" s="30"/>
      <c r="L408" s="25">
        <f t="shared" si="247"/>
        <v>0</v>
      </c>
      <c r="M408" s="25"/>
      <c r="N408" s="25"/>
      <c r="O408" s="25">
        <f t="shared" si="242"/>
        <v>0</v>
      </c>
      <c r="P408" s="26">
        <f>SUMIFS('PRZ-2018'!L$8:L$104,'PRZ-2018'!$Q$8:$Q$104,$B408)</f>
        <v>0</v>
      </c>
      <c r="Q408" s="26">
        <f>SUMIFS('PRZ-2018'!M$8:M$104,'PRZ-2018'!$Q$8:$Q$104,$B408)</f>
        <v>0</v>
      </c>
      <c r="R408" s="27">
        <f t="shared" si="243"/>
        <v>0</v>
      </c>
      <c r="S408" s="28">
        <f t="shared" si="239"/>
        <v>0</v>
      </c>
    </row>
    <row r="409" spans="1:19" ht="15" x14ac:dyDescent="0.25">
      <c r="A409" s="23">
        <v>8</v>
      </c>
      <c r="B409" s="23">
        <v>1915</v>
      </c>
      <c r="C409" s="24" t="s">
        <v>46</v>
      </c>
      <c r="D409" s="25">
        <f t="shared" si="246"/>
        <v>5121224.6399999987</v>
      </c>
      <c r="E409" s="25"/>
      <c r="F409" s="25"/>
      <c r="G409" s="25">
        <f t="shared" si="240"/>
        <v>5121224.6399999987</v>
      </c>
      <c r="H409" s="26">
        <f>SUMIFS('PRZ-2018'!G$8:G$104,'PRZ-2018'!$Q$8:$Q$104,$B409)</f>
        <v>213859.91</v>
      </c>
      <c r="I409" s="26">
        <f>SUMIFS('PRZ-2018'!H$8:H$104,'PRZ-2018'!$Q$8:$Q$104,$B409)</f>
        <v>0</v>
      </c>
      <c r="J409" s="27">
        <f t="shared" si="241"/>
        <v>5335084.5499999989</v>
      </c>
      <c r="K409" s="30"/>
      <c r="L409" s="25">
        <f t="shared" si="247"/>
        <v>-4025180.3000000003</v>
      </c>
      <c r="M409" s="25"/>
      <c r="N409" s="25"/>
      <c r="O409" s="25">
        <f t="shared" si="242"/>
        <v>-4025180.3000000003</v>
      </c>
      <c r="P409" s="26">
        <f>SUMIFS('PRZ-2018'!L$8:L$104,'PRZ-2018'!$Q$8:$Q$104,$B409)</f>
        <v>-429442.48</v>
      </c>
      <c r="Q409" s="26">
        <f>SUMIFS('PRZ-2018'!M$8:M$104,'PRZ-2018'!$Q$8:$Q$104,$B409)</f>
        <v>0</v>
      </c>
      <c r="R409" s="27">
        <f t="shared" si="243"/>
        <v>-4454622.78</v>
      </c>
      <c r="S409" s="28">
        <f t="shared" si="239"/>
        <v>880461.76999999862</v>
      </c>
    </row>
    <row r="410" spans="1:19" ht="15" x14ac:dyDescent="0.25">
      <c r="A410" s="23">
        <v>10</v>
      </c>
      <c r="B410" s="23">
        <v>1920</v>
      </c>
      <c r="C410" s="24" t="s">
        <v>47</v>
      </c>
      <c r="D410" s="25">
        <f t="shared" si="246"/>
        <v>15642513.969999999</v>
      </c>
      <c r="E410" s="25"/>
      <c r="F410" s="25"/>
      <c r="G410" s="25">
        <f t="shared" si="240"/>
        <v>15642513.969999999</v>
      </c>
      <c r="H410" s="26">
        <f>SUMIFS('PRZ-2018'!G$8:G$104,'PRZ-2018'!$Q$8:$Q$104,$B410)</f>
        <v>2404840</v>
      </c>
      <c r="I410" s="26">
        <f>SUMIFS('PRZ-2018'!H$8:H$104,'PRZ-2018'!$Q$8:$Q$104,$B410)</f>
        <v>0</v>
      </c>
      <c r="J410" s="27">
        <f t="shared" si="241"/>
        <v>18047353.969999999</v>
      </c>
      <c r="K410" s="30"/>
      <c r="L410" s="25">
        <f t="shared" si="247"/>
        <v>-11503899.520000001</v>
      </c>
      <c r="M410" s="25"/>
      <c r="N410" s="25"/>
      <c r="O410" s="25">
        <f t="shared" si="242"/>
        <v>-11503899.520000001</v>
      </c>
      <c r="P410" s="26">
        <f>SUMIFS('PRZ-2018'!L$8:L$104,'PRZ-2018'!$Q$8:$Q$104,$B410)</f>
        <v>-2046420.8599999999</v>
      </c>
      <c r="Q410" s="26">
        <f>SUMIFS('PRZ-2018'!M$8:M$104,'PRZ-2018'!$Q$8:$Q$104,$B410)</f>
        <v>0</v>
      </c>
      <c r="R410" s="27">
        <f t="shared" si="243"/>
        <v>-13550320.380000001</v>
      </c>
      <c r="S410" s="28">
        <f t="shared" si="239"/>
        <v>4497033.589999998</v>
      </c>
    </row>
    <row r="411" spans="1:19" ht="15" x14ac:dyDescent="0.25">
      <c r="A411" s="23">
        <v>10</v>
      </c>
      <c r="B411" s="23">
        <v>1930</v>
      </c>
      <c r="C411" s="24" t="s">
        <v>48</v>
      </c>
      <c r="D411" s="25">
        <f t="shared" si="246"/>
        <v>17654651.149999999</v>
      </c>
      <c r="E411" s="25"/>
      <c r="F411" s="25"/>
      <c r="G411" s="25">
        <f t="shared" si="240"/>
        <v>17654651.149999999</v>
      </c>
      <c r="H411" s="26">
        <f>SUMIFS('PRZ-2018'!G$8:G$104,'PRZ-2018'!$Q$8:$Q$104,$B411)</f>
        <v>2634458.3099999996</v>
      </c>
      <c r="I411" s="26">
        <f>SUMIFS('PRZ-2018'!H$8:H$104,'PRZ-2018'!$Q$8:$Q$104,$B411)</f>
        <v>-309313.58</v>
      </c>
      <c r="J411" s="27">
        <f t="shared" si="241"/>
        <v>19979795.879999999</v>
      </c>
      <c r="K411" s="30"/>
      <c r="L411" s="25">
        <f t="shared" si="247"/>
        <v>-10745007.27</v>
      </c>
      <c r="M411" s="25"/>
      <c r="N411" s="25"/>
      <c r="O411" s="25">
        <f t="shared" si="242"/>
        <v>-10745007.27</v>
      </c>
      <c r="P411" s="26">
        <f>SUMIFS('PRZ-2018'!L$8:L$104,'PRZ-2018'!$Q$8:$Q$104,$B411)</f>
        <v>-1818405.03</v>
      </c>
      <c r="Q411" s="26">
        <f>SUMIFS('PRZ-2018'!M$8:M$104,'PRZ-2018'!$Q$8:$Q$104,$B411)</f>
        <v>309313.58</v>
      </c>
      <c r="R411" s="27">
        <f t="shared" si="243"/>
        <v>-12254098.719999999</v>
      </c>
      <c r="S411" s="28">
        <f t="shared" si="239"/>
        <v>7725697.1600000001</v>
      </c>
    </row>
    <row r="412" spans="1:19" ht="15" x14ac:dyDescent="0.25">
      <c r="A412" s="23">
        <v>8</v>
      </c>
      <c r="B412" s="23">
        <v>1935</v>
      </c>
      <c r="C412" s="24" t="s">
        <v>49</v>
      </c>
      <c r="D412" s="25">
        <f t="shared" si="246"/>
        <v>202064.58000000002</v>
      </c>
      <c r="E412" s="25"/>
      <c r="F412" s="25"/>
      <c r="G412" s="25">
        <f t="shared" si="240"/>
        <v>202064.58000000002</v>
      </c>
      <c r="H412" s="26">
        <f>SUMIFS('PRZ-2018'!G$8:G$104,'PRZ-2018'!$Q$8:$Q$104,$B412)</f>
        <v>0</v>
      </c>
      <c r="I412" s="26">
        <f>SUMIFS('PRZ-2018'!H$8:H$104,'PRZ-2018'!$Q$8:$Q$104,$B412)</f>
        <v>0</v>
      </c>
      <c r="J412" s="27">
        <f t="shared" si="241"/>
        <v>202064.58000000002</v>
      </c>
      <c r="K412" s="30"/>
      <c r="L412" s="25">
        <f t="shared" si="247"/>
        <v>-67550.06</v>
      </c>
      <c r="M412" s="25"/>
      <c r="N412" s="25"/>
      <c r="O412" s="25">
        <f t="shared" si="242"/>
        <v>-67550.06</v>
      </c>
      <c r="P412" s="26">
        <f>SUMIFS('PRZ-2018'!L$8:L$104,'PRZ-2018'!$Q$8:$Q$104,$B412)</f>
        <v>-19867.920000000002</v>
      </c>
      <c r="Q412" s="26">
        <f>SUMIFS('PRZ-2018'!M$8:M$104,'PRZ-2018'!$Q$8:$Q$104,$B412)</f>
        <v>0</v>
      </c>
      <c r="R412" s="27">
        <f t="shared" si="243"/>
        <v>-87417.98</v>
      </c>
      <c r="S412" s="28">
        <f t="shared" si="239"/>
        <v>114646.60000000002</v>
      </c>
    </row>
    <row r="413" spans="1:19" ht="15" x14ac:dyDescent="0.25">
      <c r="A413" s="23">
        <v>8</v>
      </c>
      <c r="B413" s="23">
        <v>1940</v>
      </c>
      <c r="C413" s="24" t="s">
        <v>50</v>
      </c>
      <c r="D413" s="25">
        <f t="shared" si="246"/>
        <v>5413984.5999999996</v>
      </c>
      <c r="E413" s="25"/>
      <c r="F413" s="25"/>
      <c r="G413" s="25">
        <f t="shared" si="240"/>
        <v>5413984.5999999996</v>
      </c>
      <c r="H413" s="26">
        <f>SUMIFS('PRZ-2018'!G$8:G$104,'PRZ-2018'!$Q$8:$Q$104,$B413)</f>
        <v>121311.12</v>
      </c>
      <c r="I413" s="26">
        <f>SUMIFS('PRZ-2018'!H$8:H$104,'PRZ-2018'!$Q$8:$Q$104,$B413)</f>
        <v>0</v>
      </c>
      <c r="J413" s="27">
        <f t="shared" si="241"/>
        <v>5535295.7199999997</v>
      </c>
      <c r="K413" s="30"/>
      <c r="L413" s="25">
        <f t="shared" si="247"/>
        <v>-3059018.6</v>
      </c>
      <c r="M413" s="25"/>
      <c r="N413" s="25"/>
      <c r="O413" s="25">
        <f t="shared" si="242"/>
        <v>-3059018.6</v>
      </c>
      <c r="P413" s="26">
        <f>SUMIFS('PRZ-2018'!L$8:L$104,'PRZ-2018'!$Q$8:$Q$104,$B413)</f>
        <v>-452641.82</v>
      </c>
      <c r="Q413" s="26">
        <f>SUMIFS('PRZ-2018'!M$8:M$104,'PRZ-2018'!$Q$8:$Q$104,$B413)</f>
        <v>0</v>
      </c>
      <c r="R413" s="27">
        <f t="shared" si="243"/>
        <v>-3511660.42</v>
      </c>
      <c r="S413" s="28">
        <f t="shared" si="239"/>
        <v>2023635.2999999998</v>
      </c>
    </row>
    <row r="414" spans="1:19" ht="15" x14ac:dyDescent="0.25">
      <c r="A414" s="23">
        <v>8</v>
      </c>
      <c r="B414" s="23">
        <v>1945</v>
      </c>
      <c r="C414" s="24" t="s">
        <v>51</v>
      </c>
      <c r="D414" s="25">
        <f t="shared" si="246"/>
        <v>0</v>
      </c>
      <c r="E414" s="25"/>
      <c r="F414" s="25"/>
      <c r="G414" s="25">
        <f t="shared" si="240"/>
        <v>0</v>
      </c>
      <c r="H414" s="26">
        <f>SUMIFS('PRZ-2018'!G$8:G$104,'PRZ-2018'!$Q$8:$Q$104,$B414)</f>
        <v>0</v>
      </c>
      <c r="I414" s="26">
        <f>SUMIFS('PRZ-2018'!H$8:H$104,'PRZ-2018'!$Q$8:$Q$104,$B414)</f>
        <v>0</v>
      </c>
      <c r="J414" s="27">
        <f t="shared" si="241"/>
        <v>0</v>
      </c>
      <c r="K414" s="30"/>
      <c r="L414" s="25">
        <f t="shared" si="247"/>
        <v>0</v>
      </c>
      <c r="M414" s="25"/>
      <c r="N414" s="25"/>
      <c r="O414" s="25">
        <f t="shared" si="242"/>
        <v>0</v>
      </c>
      <c r="P414" s="26">
        <f>SUMIFS('PRZ-2018'!L$8:L$104,'PRZ-2018'!$Q$8:$Q$104,$B414)</f>
        <v>0</v>
      </c>
      <c r="Q414" s="26">
        <f>SUMIFS('PRZ-2018'!M$8:M$104,'PRZ-2018'!$Q$8:$Q$104,$B414)</f>
        <v>0</v>
      </c>
      <c r="R414" s="27">
        <f t="shared" si="243"/>
        <v>0</v>
      </c>
      <c r="S414" s="28">
        <f t="shared" si="239"/>
        <v>0</v>
      </c>
    </row>
    <row r="415" spans="1:19" ht="15" x14ac:dyDescent="0.25">
      <c r="A415" s="23">
        <v>8</v>
      </c>
      <c r="B415" s="23">
        <v>1950</v>
      </c>
      <c r="C415" s="24" t="s">
        <v>52</v>
      </c>
      <c r="D415" s="25">
        <f t="shared" si="246"/>
        <v>0</v>
      </c>
      <c r="E415" s="25"/>
      <c r="F415" s="25"/>
      <c r="G415" s="25">
        <f t="shared" si="240"/>
        <v>0</v>
      </c>
      <c r="H415" s="26">
        <f>SUMIFS('PRZ-2018'!G$8:G$104,'PRZ-2018'!$Q$8:$Q$104,$B415)</f>
        <v>0</v>
      </c>
      <c r="I415" s="26">
        <f>SUMIFS('PRZ-2018'!H$8:H$104,'PRZ-2018'!$Q$8:$Q$104,$B415)</f>
        <v>0</v>
      </c>
      <c r="J415" s="27">
        <f t="shared" si="241"/>
        <v>0</v>
      </c>
      <c r="K415" s="30"/>
      <c r="L415" s="25">
        <f t="shared" si="247"/>
        <v>0</v>
      </c>
      <c r="M415" s="25"/>
      <c r="N415" s="25"/>
      <c r="O415" s="25">
        <f t="shared" si="242"/>
        <v>0</v>
      </c>
      <c r="P415" s="26">
        <f>SUMIFS('PRZ-2018'!L$8:L$104,'PRZ-2018'!$Q$8:$Q$104,$B415)</f>
        <v>0</v>
      </c>
      <c r="Q415" s="26">
        <f>SUMIFS('PRZ-2018'!M$8:M$104,'PRZ-2018'!$Q$8:$Q$104,$B415)</f>
        <v>0</v>
      </c>
      <c r="R415" s="27">
        <f t="shared" si="243"/>
        <v>0</v>
      </c>
      <c r="S415" s="28">
        <f t="shared" si="239"/>
        <v>0</v>
      </c>
    </row>
    <row r="416" spans="1:19" ht="15" x14ac:dyDescent="0.25">
      <c r="A416" s="23">
        <v>8</v>
      </c>
      <c r="B416" s="23">
        <v>1955</v>
      </c>
      <c r="C416" s="24" t="s">
        <v>53</v>
      </c>
      <c r="D416" s="25">
        <f t="shared" si="246"/>
        <v>2402619.9499999993</v>
      </c>
      <c r="E416" s="25"/>
      <c r="F416" s="25"/>
      <c r="G416" s="25">
        <f t="shared" si="240"/>
        <v>2402619.9499999993</v>
      </c>
      <c r="H416" s="26">
        <f>SUMIFS('PRZ-2018'!G$8:G$104,'PRZ-2018'!$Q$8:$Q$104,$B416)</f>
        <v>181456.46999999997</v>
      </c>
      <c r="I416" s="26">
        <f>SUMIFS('PRZ-2018'!H$8:H$104,'PRZ-2018'!$Q$8:$Q$104,$B416)</f>
        <v>-1167.3600000000001</v>
      </c>
      <c r="J416" s="27">
        <f t="shared" si="241"/>
        <v>2582909.0599999991</v>
      </c>
      <c r="K416" s="30"/>
      <c r="L416" s="25">
        <f t="shared" si="247"/>
        <v>-2102303.8800000004</v>
      </c>
      <c r="M416" s="25"/>
      <c r="N416" s="25"/>
      <c r="O416" s="25">
        <f t="shared" si="242"/>
        <v>-2102303.8800000004</v>
      </c>
      <c r="P416" s="26">
        <f>SUMIFS('PRZ-2018'!L$8:L$104,'PRZ-2018'!$Q$8:$Q$104,$B416)</f>
        <v>-129008.74</v>
      </c>
      <c r="Q416" s="26">
        <f>SUMIFS('PRZ-2018'!M$8:M$104,'PRZ-2018'!$Q$8:$Q$104,$B416)</f>
        <v>0</v>
      </c>
      <c r="R416" s="27">
        <f t="shared" si="243"/>
        <v>-2231312.6200000006</v>
      </c>
      <c r="S416" s="28">
        <f t="shared" si="239"/>
        <v>351596.43999999855</v>
      </c>
    </row>
    <row r="417" spans="1:19" ht="15" x14ac:dyDescent="0.25">
      <c r="A417" s="23">
        <v>8</v>
      </c>
      <c r="B417" s="23">
        <v>1960</v>
      </c>
      <c r="C417" s="24" t="s">
        <v>54</v>
      </c>
      <c r="D417" s="25">
        <f t="shared" si="246"/>
        <v>2044733.77</v>
      </c>
      <c r="E417" s="25"/>
      <c r="F417" s="25"/>
      <c r="G417" s="25">
        <f t="shared" si="240"/>
        <v>2044733.77</v>
      </c>
      <c r="H417" s="26">
        <f>SUMIFS('PRZ-2018'!G$8:G$104,'PRZ-2018'!$Q$8:$Q$104,$B417)</f>
        <v>1766646.77</v>
      </c>
      <c r="I417" s="26">
        <f>SUMIFS('PRZ-2018'!H$8:H$104,'PRZ-2018'!$Q$8:$Q$104,$B417)</f>
        <v>0</v>
      </c>
      <c r="J417" s="27">
        <f t="shared" si="241"/>
        <v>3811380.54</v>
      </c>
      <c r="K417" s="30"/>
      <c r="L417" s="25">
        <f t="shared" si="247"/>
        <v>-117477.45999999999</v>
      </c>
      <c r="M417" s="25"/>
      <c r="N417" s="25"/>
      <c r="O417" s="25">
        <f t="shared" si="242"/>
        <v>-117477.45999999999</v>
      </c>
      <c r="P417" s="26">
        <f>SUMIFS('PRZ-2018'!L$8:L$104,'PRZ-2018'!$Q$8:$Q$104,$B417)</f>
        <v>-201612.14</v>
      </c>
      <c r="Q417" s="26">
        <f>SUMIFS('PRZ-2018'!M$8:M$104,'PRZ-2018'!$Q$8:$Q$104,$B417)</f>
        <v>0</v>
      </c>
      <c r="R417" s="27">
        <f t="shared" si="243"/>
        <v>-319089.59999999998</v>
      </c>
      <c r="S417" s="28">
        <f t="shared" si="239"/>
        <v>3492290.94</v>
      </c>
    </row>
    <row r="418" spans="1:19" ht="25.5" x14ac:dyDescent="0.25">
      <c r="A418" s="1">
        <v>47</v>
      </c>
      <c r="B418" s="23">
        <v>1970</v>
      </c>
      <c r="C418" s="24" t="s">
        <v>55</v>
      </c>
      <c r="D418" s="25">
        <f t="shared" si="246"/>
        <v>0</v>
      </c>
      <c r="E418" s="25"/>
      <c r="F418" s="25"/>
      <c r="G418" s="25">
        <f t="shared" si="240"/>
        <v>0</v>
      </c>
      <c r="H418" s="26">
        <f>SUMIFS('PRZ-2018'!G$8:G$104,'PRZ-2018'!$Q$8:$Q$104,$B418)</f>
        <v>0</v>
      </c>
      <c r="I418" s="26">
        <f>SUMIFS('PRZ-2018'!H$8:H$104,'PRZ-2018'!$Q$8:$Q$104,$B418)</f>
        <v>0</v>
      </c>
      <c r="J418" s="27">
        <f t="shared" si="241"/>
        <v>0</v>
      </c>
      <c r="K418" s="30"/>
      <c r="L418" s="25">
        <f t="shared" si="247"/>
        <v>0</v>
      </c>
      <c r="M418" s="25"/>
      <c r="N418" s="25"/>
      <c r="O418" s="25">
        <f t="shared" si="242"/>
        <v>0</v>
      </c>
      <c r="P418" s="26">
        <f>SUMIFS('PRZ-2018'!L$8:L$104,'PRZ-2018'!$Q$8:$Q$104,$B418)</f>
        <v>0</v>
      </c>
      <c r="Q418" s="26">
        <f>SUMIFS('PRZ-2018'!M$8:M$104,'PRZ-2018'!$Q$8:$Q$104,$B418)</f>
        <v>0</v>
      </c>
      <c r="R418" s="27">
        <f t="shared" si="243"/>
        <v>0</v>
      </c>
      <c r="S418" s="28">
        <f t="shared" si="239"/>
        <v>0</v>
      </c>
    </row>
    <row r="419" spans="1:19" ht="25.5" x14ac:dyDescent="0.25">
      <c r="A419" s="23">
        <v>47</v>
      </c>
      <c r="B419" s="23">
        <v>1975</v>
      </c>
      <c r="C419" s="24" t="s">
        <v>56</v>
      </c>
      <c r="D419" s="25">
        <f t="shared" si="246"/>
        <v>0</v>
      </c>
      <c r="E419" s="25"/>
      <c r="F419" s="25"/>
      <c r="G419" s="25">
        <f t="shared" si="240"/>
        <v>0</v>
      </c>
      <c r="H419" s="26">
        <f>SUMIFS('PRZ-2018'!G$8:G$104,'PRZ-2018'!$Q$8:$Q$104,$B419)</f>
        <v>0</v>
      </c>
      <c r="I419" s="26">
        <f>SUMIFS('PRZ-2018'!H$8:H$104,'PRZ-2018'!$Q$8:$Q$104,$B419)</f>
        <v>0</v>
      </c>
      <c r="J419" s="27">
        <f t="shared" si="241"/>
        <v>0</v>
      </c>
      <c r="K419" s="30"/>
      <c r="L419" s="25">
        <f t="shared" si="247"/>
        <v>0</v>
      </c>
      <c r="M419" s="25"/>
      <c r="N419" s="25"/>
      <c r="O419" s="25">
        <f t="shared" si="242"/>
        <v>0</v>
      </c>
      <c r="P419" s="26">
        <f>SUMIFS('PRZ-2018'!L$8:L$104,'PRZ-2018'!$Q$8:$Q$104,$B419)</f>
        <v>0</v>
      </c>
      <c r="Q419" s="26">
        <f>SUMIFS('PRZ-2018'!M$8:M$104,'PRZ-2018'!$Q$8:$Q$104,$B419)</f>
        <v>0</v>
      </c>
      <c r="R419" s="27">
        <f t="shared" si="243"/>
        <v>0</v>
      </c>
      <c r="S419" s="28">
        <f t="shared" si="239"/>
        <v>0</v>
      </c>
    </row>
    <row r="420" spans="1:19" ht="15" x14ac:dyDescent="0.25">
      <c r="A420" s="23">
        <v>47</v>
      </c>
      <c r="B420" s="23">
        <v>1980</v>
      </c>
      <c r="C420" s="24" t="s">
        <v>57</v>
      </c>
      <c r="D420" s="25">
        <f t="shared" si="246"/>
        <v>14483005.66</v>
      </c>
      <c r="E420" s="25"/>
      <c r="F420" s="25"/>
      <c r="G420" s="25">
        <f t="shared" si="240"/>
        <v>14483005.66</v>
      </c>
      <c r="H420" s="26">
        <f>SUMIFS('PRZ-2018'!G$8:G$104,'PRZ-2018'!$Q$8:$Q$104,$B420)</f>
        <v>593444.57000000007</v>
      </c>
      <c r="I420" s="26">
        <f>SUMIFS('PRZ-2018'!H$8:H$104,'PRZ-2018'!$Q$8:$Q$104,$B420)</f>
        <v>0</v>
      </c>
      <c r="J420" s="27">
        <f t="shared" si="241"/>
        <v>15076450.23</v>
      </c>
      <c r="K420" s="30"/>
      <c r="L420" s="25">
        <f t="shared" si="247"/>
        <v>-7209445.5000000019</v>
      </c>
      <c r="M420" s="25"/>
      <c r="N420" s="25"/>
      <c r="O420" s="25">
        <f t="shared" si="242"/>
        <v>-7209445.5000000019</v>
      </c>
      <c r="P420" s="26">
        <f>SUMIFS('PRZ-2018'!L$8:L$104,'PRZ-2018'!$Q$8:$Q$104,$B420)</f>
        <v>-1019324.6200000001</v>
      </c>
      <c r="Q420" s="26">
        <f>SUMIFS('PRZ-2018'!M$8:M$104,'PRZ-2018'!$Q$8:$Q$104,$B420)</f>
        <v>0</v>
      </c>
      <c r="R420" s="27">
        <f t="shared" si="243"/>
        <v>-8228770.120000002</v>
      </c>
      <c r="S420" s="28">
        <f t="shared" si="239"/>
        <v>6847680.1099999985</v>
      </c>
    </row>
    <row r="421" spans="1:19" ht="15" x14ac:dyDescent="0.25">
      <c r="A421" s="23">
        <v>47</v>
      </c>
      <c r="B421" s="23">
        <v>1985</v>
      </c>
      <c r="C421" s="24" t="s">
        <v>58</v>
      </c>
      <c r="D421" s="25">
        <f t="shared" si="246"/>
        <v>0</v>
      </c>
      <c r="E421" s="25"/>
      <c r="F421" s="25"/>
      <c r="G421" s="25">
        <f t="shared" si="240"/>
        <v>0</v>
      </c>
      <c r="H421" s="26">
        <f>SUMIFS('PRZ-2018'!G$8:G$104,'PRZ-2018'!$Q$8:$Q$104,$B421)</f>
        <v>0</v>
      </c>
      <c r="I421" s="26">
        <f>SUMIFS('PRZ-2018'!H$8:H$104,'PRZ-2018'!$Q$8:$Q$104,$B421)</f>
        <v>0</v>
      </c>
      <c r="J421" s="27">
        <f t="shared" si="241"/>
        <v>0</v>
      </c>
      <c r="K421" s="30"/>
      <c r="L421" s="25">
        <f t="shared" si="247"/>
        <v>0</v>
      </c>
      <c r="M421" s="25"/>
      <c r="N421" s="25"/>
      <c r="O421" s="25">
        <f t="shared" si="242"/>
        <v>0</v>
      </c>
      <c r="P421" s="26">
        <f>SUMIFS('PRZ-2018'!L$8:L$104,'PRZ-2018'!$Q$8:$Q$104,$B421)</f>
        <v>0</v>
      </c>
      <c r="Q421" s="26">
        <f>SUMIFS('PRZ-2018'!M$8:M$104,'PRZ-2018'!$Q$8:$Q$104,$B421)</f>
        <v>0</v>
      </c>
      <c r="R421" s="27">
        <f t="shared" si="243"/>
        <v>0</v>
      </c>
      <c r="S421" s="28">
        <f t="shared" si="239"/>
        <v>0</v>
      </c>
    </row>
    <row r="422" spans="1:19" ht="15" x14ac:dyDescent="0.25">
      <c r="A422" s="1">
        <v>47</v>
      </c>
      <c r="B422" s="23">
        <v>1990</v>
      </c>
      <c r="C422" s="31" t="s">
        <v>59</v>
      </c>
      <c r="D422" s="25">
        <f t="shared" si="246"/>
        <v>0</v>
      </c>
      <c r="E422" s="25"/>
      <c r="F422" s="25"/>
      <c r="G422" s="25">
        <f t="shared" si="240"/>
        <v>0</v>
      </c>
      <c r="H422" s="26">
        <f>SUMIFS('PRZ-2018'!G$8:G$104,'PRZ-2018'!$Q$8:$Q$104,$B422)</f>
        <v>0</v>
      </c>
      <c r="I422" s="26">
        <f>SUMIFS('PRZ-2018'!H$8:H$104,'PRZ-2018'!$Q$8:$Q$104,$B422)</f>
        <v>0</v>
      </c>
      <c r="J422" s="27">
        <f t="shared" si="241"/>
        <v>0</v>
      </c>
      <c r="K422" s="30"/>
      <c r="L422" s="25">
        <f t="shared" si="247"/>
        <v>0</v>
      </c>
      <c r="M422" s="25"/>
      <c r="N422" s="25"/>
      <c r="O422" s="25">
        <f t="shared" si="242"/>
        <v>0</v>
      </c>
      <c r="P422" s="26">
        <f>SUMIFS('PRZ-2018'!L$8:L$104,'PRZ-2018'!$Q$8:$Q$104,$B422)</f>
        <v>0</v>
      </c>
      <c r="Q422" s="26">
        <f>SUMIFS('PRZ-2018'!M$8:M$104,'PRZ-2018'!$Q$8:$Q$104,$B422)</f>
        <v>0</v>
      </c>
      <c r="R422" s="27">
        <f t="shared" si="243"/>
        <v>0</v>
      </c>
      <c r="S422" s="28">
        <f t="shared" si="239"/>
        <v>0</v>
      </c>
    </row>
    <row r="423" spans="1:19" ht="15" x14ac:dyDescent="0.25">
      <c r="A423" s="23">
        <v>47</v>
      </c>
      <c r="B423" s="23">
        <v>1995</v>
      </c>
      <c r="C423" s="24" t="s">
        <v>60</v>
      </c>
      <c r="D423" s="25">
        <f t="shared" si="246"/>
        <v>-208236778.01000002</v>
      </c>
      <c r="E423" s="25"/>
      <c r="F423" s="25"/>
      <c r="G423" s="25">
        <f t="shared" si="240"/>
        <v>-208236778.01000002</v>
      </c>
      <c r="H423" s="26">
        <f>SUMIFS('PRZ-2018'!G$8:G$104,'PRZ-2018'!$Q$8:$Q$104,$B423)</f>
        <v>0</v>
      </c>
      <c r="I423" s="26">
        <f>SUMIFS('PRZ-2018'!H$8:H$104,'PRZ-2018'!$Q$8:$Q$104,$B423)</f>
        <v>1579661</v>
      </c>
      <c r="J423" s="27">
        <f t="shared" si="241"/>
        <v>-206657117.01000002</v>
      </c>
      <c r="K423" s="30"/>
      <c r="L423" s="25">
        <f t="shared" si="247"/>
        <v>46444137.5</v>
      </c>
      <c r="M423" s="25"/>
      <c r="N423" s="25"/>
      <c r="O423" s="25">
        <f t="shared" si="242"/>
        <v>46444137.5</v>
      </c>
      <c r="P423" s="26">
        <f>SUMIFS('PRZ-2018'!L$8:L$104,'PRZ-2018'!$Q$8:$Q$104,$B423)</f>
        <v>6567673.0099999998</v>
      </c>
      <c r="Q423" s="26">
        <f>SUMIFS('PRZ-2018'!M$8:M$104,'PRZ-2018'!$Q$8:$Q$104,$B423)</f>
        <v>-456972.65999999986</v>
      </c>
      <c r="R423" s="27">
        <f t="shared" si="243"/>
        <v>52554837.850000001</v>
      </c>
      <c r="S423" s="28">
        <f t="shared" si="239"/>
        <v>-154102279.16000003</v>
      </c>
    </row>
    <row r="424" spans="1:19" ht="25.5" x14ac:dyDescent="0.25">
      <c r="A424" s="23">
        <v>47</v>
      </c>
      <c r="B424" s="32" t="s">
        <v>61</v>
      </c>
      <c r="C424" s="24" t="s">
        <v>62</v>
      </c>
      <c r="D424" s="25">
        <f t="shared" si="246"/>
        <v>-1026989.5</v>
      </c>
      <c r="E424" s="25"/>
      <c r="F424" s="25"/>
      <c r="G424" s="25">
        <f t="shared" ref="G424" si="248">SUM(D424:F424)</f>
        <v>-1026989.5</v>
      </c>
      <c r="H424" s="26">
        <f>SUMIFS('PRZ-2018'!G$8:G$104,'PRZ-2018'!$Q$8:$Q$104,$B424)</f>
        <v>0</v>
      </c>
      <c r="I424" s="26">
        <f>SUMIFS('PRZ-2018'!H$8:H$104,'PRZ-2018'!$Q$8:$Q$104,$B424)</f>
        <v>0</v>
      </c>
      <c r="J424" s="27">
        <f t="shared" ref="J424" si="249">D424+H424+I424</f>
        <v>-1026989.5</v>
      </c>
      <c r="K424" s="30"/>
      <c r="L424" s="25">
        <f t="shared" si="247"/>
        <v>269270</v>
      </c>
      <c r="M424" s="25"/>
      <c r="N424" s="25"/>
      <c r="O424" s="25">
        <f t="shared" si="242"/>
        <v>269270</v>
      </c>
      <c r="P424" s="26">
        <f>SUMIFS('PRZ-2018'!L$8:L$104,'PRZ-2018'!$Q$8:$Q$104,$B424)</f>
        <v>41079.4</v>
      </c>
      <c r="Q424" s="26">
        <f>SUMIFS('PRZ-2018'!M$8:M$104,'PRZ-2018'!$Q$8:$Q$104,$B424)</f>
        <v>0</v>
      </c>
      <c r="R424" s="27">
        <f t="shared" ref="R424" si="250">L424+P424+Q424</f>
        <v>310349.40000000002</v>
      </c>
      <c r="S424" s="28">
        <f t="shared" si="239"/>
        <v>-716640.1</v>
      </c>
    </row>
    <row r="425" spans="1:19" ht="15" x14ac:dyDescent="0.25">
      <c r="A425" s="23">
        <v>47</v>
      </c>
      <c r="B425" s="23">
        <v>2440</v>
      </c>
      <c r="C425" s="24" t="s">
        <v>63</v>
      </c>
      <c r="D425" s="25">
        <f t="shared" si="246"/>
        <v>-195628034.33000001</v>
      </c>
      <c r="E425" s="25"/>
      <c r="F425" s="25"/>
      <c r="G425" s="25">
        <f t="shared" si="240"/>
        <v>-195628034.33000001</v>
      </c>
      <c r="H425" s="26">
        <f>SUMIFS('PRZ-2018'!G$8:G$104,'PRZ-2018'!$Q$8:$Q$104,$B425)</f>
        <v>-44201343.390000001</v>
      </c>
      <c r="I425" s="26">
        <f>SUMIFS('PRZ-2018'!H$8:H$104,'PRZ-2018'!$Q$8:$Q$104,$B425)</f>
        <v>884629</v>
      </c>
      <c r="J425" s="27">
        <f t="shared" si="241"/>
        <v>-238944748.72000003</v>
      </c>
      <c r="L425" s="25">
        <f t="shared" si="247"/>
        <v>16393338.530000001</v>
      </c>
      <c r="M425" s="25"/>
      <c r="N425" s="25"/>
      <c r="O425" s="25">
        <f t="shared" si="242"/>
        <v>16393338.530000001</v>
      </c>
      <c r="P425" s="26">
        <f>SUMIFS('PRZ-2018'!L$8:L$104,'PRZ-2018'!$Q$8:$Q$104,$B425)</f>
        <v>5254540.16</v>
      </c>
      <c r="Q425" s="26">
        <f>SUMIFS('PRZ-2018'!M$8:M$104,'PRZ-2018'!$Q$8:$Q$104,$B425)</f>
        <v>-87368.33</v>
      </c>
      <c r="R425" s="27">
        <f t="shared" si="243"/>
        <v>21560510.360000003</v>
      </c>
      <c r="S425" s="28">
        <f t="shared" si="239"/>
        <v>-217384238.36000001</v>
      </c>
    </row>
    <row r="426" spans="1:19" ht="15" x14ac:dyDescent="0.25">
      <c r="A426" s="23">
        <v>47</v>
      </c>
      <c r="B426" s="32" t="s">
        <v>64</v>
      </c>
      <c r="C426" s="24" t="s">
        <v>65</v>
      </c>
      <c r="D426" s="25">
        <f t="shared" si="246"/>
        <v>-1273198.73</v>
      </c>
      <c r="E426" s="33"/>
      <c r="F426" s="33"/>
      <c r="G426" s="25">
        <f t="shared" ref="G426" si="251">SUM(D426:F426)</f>
        <v>-1273198.73</v>
      </c>
      <c r="H426" s="26">
        <f>SUMIFS('PRZ-2018'!G$8:G$104,'PRZ-2018'!$Q$8:$Q$104,$B426)</f>
        <v>0</v>
      </c>
      <c r="I426" s="26">
        <f>SUMIFS('PRZ-2018'!H$8:H$104,'PRZ-2018'!$Q$8:$Q$104,$B426)</f>
        <v>0</v>
      </c>
      <c r="J426" s="27">
        <f t="shared" si="241"/>
        <v>-1273198.73</v>
      </c>
      <c r="L426" s="25">
        <f t="shared" si="247"/>
        <v>279964.48</v>
      </c>
      <c r="M426" s="25"/>
      <c r="N426" s="25"/>
      <c r="O426" s="25">
        <f t="shared" si="242"/>
        <v>279964.48</v>
      </c>
      <c r="P426" s="26">
        <f>SUMIFS('PRZ-2018'!L$8:L$104,'PRZ-2018'!$Q$8:$Q$104,$B426)</f>
        <v>41080</v>
      </c>
      <c r="Q426" s="26">
        <f>SUMIFS('PRZ-2018'!M$8:M$104,'PRZ-2018'!$Q$8:$Q$104,$B426)</f>
        <v>0</v>
      </c>
      <c r="R426" s="27">
        <f t="shared" si="243"/>
        <v>321044.47999999998</v>
      </c>
      <c r="S426" s="28">
        <f t="shared" si="239"/>
        <v>-952154.25</v>
      </c>
    </row>
    <row r="427" spans="1:19" ht="15" x14ac:dyDescent="0.25">
      <c r="A427" s="32"/>
      <c r="B427" s="32">
        <v>2005</v>
      </c>
      <c r="C427" s="33" t="s">
        <v>66</v>
      </c>
      <c r="D427" s="25">
        <f t="shared" si="246"/>
        <v>17549082.289999999</v>
      </c>
      <c r="E427" s="25"/>
      <c r="F427" s="25"/>
      <c r="G427" s="25">
        <f t="shared" si="240"/>
        <v>17549082.289999999</v>
      </c>
      <c r="H427" s="26">
        <f>SUMIFS('PRZ-2018'!G$8:G$104,'PRZ-2018'!$Q$8:$Q$104,$B427)</f>
        <v>0</v>
      </c>
      <c r="I427" s="26">
        <f>SUMIFS('PRZ-2018'!H$8:H$104,'PRZ-2018'!$Q$8:$Q$104,$B427)</f>
        <v>0</v>
      </c>
      <c r="J427" s="27">
        <f t="shared" si="241"/>
        <v>17549082.289999999</v>
      </c>
      <c r="L427" s="25">
        <f t="shared" si="247"/>
        <v>-5119193.72</v>
      </c>
      <c r="M427" s="25"/>
      <c r="N427" s="25"/>
      <c r="O427" s="25">
        <f t="shared" si="242"/>
        <v>-5119193.72</v>
      </c>
      <c r="P427" s="26">
        <f>SUMIFS('PRZ-2018'!L$8:L$104,'PRZ-2018'!$Q$8:$Q$104,$B427)</f>
        <v>-730816.58</v>
      </c>
      <c r="Q427" s="26">
        <f>SUMIFS('PRZ-2018'!M$8:M$104,'PRZ-2018'!$Q$8:$Q$104,$B427)</f>
        <v>0</v>
      </c>
      <c r="R427" s="27">
        <f t="shared" si="243"/>
        <v>-5850010.2999999998</v>
      </c>
      <c r="S427" s="28">
        <f t="shared" si="239"/>
        <v>11699071.989999998</v>
      </c>
    </row>
    <row r="428" spans="1:19" ht="15" x14ac:dyDescent="0.25">
      <c r="A428" s="32"/>
      <c r="B428" s="32">
        <v>2040</v>
      </c>
      <c r="C428" s="33" t="s">
        <v>67</v>
      </c>
      <c r="D428" s="25">
        <f t="shared" si="246"/>
        <v>0</v>
      </c>
      <c r="E428" s="25"/>
      <c r="F428" s="25"/>
      <c r="G428" s="25">
        <f t="shared" si="240"/>
        <v>0</v>
      </c>
      <c r="H428" s="26">
        <f>SUMIFS('PRZ-2018'!G$8:G$104,'PRZ-2018'!$Q$8:$Q$104,$B428)</f>
        <v>0</v>
      </c>
      <c r="I428" s="26">
        <f>SUMIFS('PRZ-2018'!H$8:H$104,'PRZ-2018'!$Q$8:$Q$104,$B428)</f>
        <v>0</v>
      </c>
      <c r="J428" s="27">
        <f t="shared" si="241"/>
        <v>0</v>
      </c>
      <c r="L428" s="25">
        <f t="shared" si="247"/>
        <v>0</v>
      </c>
      <c r="M428" s="25"/>
      <c r="N428" s="25"/>
      <c r="O428" s="25">
        <f t="shared" si="242"/>
        <v>0</v>
      </c>
      <c r="P428" s="26">
        <f>SUMIFS('PRZ-2018'!L$8:L$104,'PRZ-2018'!$Q$8:$Q$104,$B428)</f>
        <v>0</v>
      </c>
      <c r="Q428" s="26">
        <f>SUMIFS('PRZ-2018'!M$8:M$104,'PRZ-2018'!$Q$8:$Q$104,$B428)</f>
        <v>0</v>
      </c>
      <c r="R428" s="27">
        <f t="shared" si="243"/>
        <v>0</v>
      </c>
      <c r="S428" s="28">
        <f t="shared" si="239"/>
        <v>0</v>
      </c>
    </row>
    <row r="429" spans="1:19" ht="15" x14ac:dyDescent="0.25">
      <c r="A429" s="32"/>
      <c r="B429" s="32">
        <v>2050</v>
      </c>
      <c r="C429" s="33" t="s">
        <v>68</v>
      </c>
      <c r="D429" s="25">
        <f t="shared" si="246"/>
        <v>0</v>
      </c>
      <c r="E429" s="25"/>
      <c r="F429" s="25"/>
      <c r="G429" s="25">
        <f t="shared" si="240"/>
        <v>0</v>
      </c>
      <c r="H429" s="26">
        <f>SUMIFS('PRZ-2018'!G$8:G$104,'PRZ-2018'!$Q$8:$Q$104,$B429)</f>
        <v>0</v>
      </c>
      <c r="I429" s="26">
        <f>SUMIFS('PRZ-2018'!H$8:H$104,'PRZ-2018'!$Q$8:$Q$104,$B429)</f>
        <v>0</v>
      </c>
      <c r="J429" s="27">
        <f t="shared" si="241"/>
        <v>0</v>
      </c>
      <c r="L429" s="25">
        <f t="shared" si="247"/>
        <v>0</v>
      </c>
      <c r="M429" s="25"/>
      <c r="N429" s="25"/>
      <c r="O429" s="25">
        <f t="shared" si="242"/>
        <v>0</v>
      </c>
      <c r="P429" s="26">
        <f>SUMIFS('PRZ-2018'!L$8:L$104,'PRZ-2018'!$Q$8:$Q$104,$B429)</f>
        <v>0</v>
      </c>
      <c r="Q429" s="26">
        <f>SUMIFS('PRZ-2018'!M$8:M$104,'PRZ-2018'!$Q$8:$Q$104,$B429)</f>
        <v>0</v>
      </c>
      <c r="R429" s="27">
        <f t="shared" si="243"/>
        <v>0</v>
      </c>
      <c r="S429" s="28">
        <f t="shared" si="239"/>
        <v>0</v>
      </c>
    </row>
    <row r="430" spans="1:19" ht="15" x14ac:dyDescent="0.25">
      <c r="A430" s="32"/>
      <c r="B430" s="32">
        <v>2075</v>
      </c>
      <c r="C430" s="33" t="s">
        <v>69</v>
      </c>
      <c r="D430" s="25">
        <f t="shared" si="246"/>
        <v>629545.21</v>
      </c>
      <c r="E430" s="25"/>
      <c r="F430" s="25"/>
      <c r="G430" s="25">
        <f t="shared" si="240"/>
        <v>629545.21</v>
      </c>
      <c r="H430" s="26">
        <f>SUMIFS('PRZ-2018'!G$8:G$104,'PRZ-2018'!$Q$8:$Q$104,$B430)</f>
        <v>0</v>
      </c>
      <c r="I430" s="26">
        <f>SUMIFS('PRZ-2018'!H$8:H$104,'PRZ-2018'!$Q$8:$Q$104,$B430)</f>
        <v>-629545.21</v>
      </c>
      <c r="J430" s="27">
        <f t="shared" si="241"/>
        <v>0</v>
      </c>
      <c r="L430" s="25">
        <f t="shared" si="247"/>
        <v>0</v>
      </c>
      <c r="M430" s="25"/>
      <c r="N430" s="25"/>
      <c r="O430" s="25">
        <f t="shared" si="242"/>
        <v>0</v>
      </c>
      <c r="P430" s="26">
        <f>SUMIFS('PRZ-2018'!L$8:L$104,'PRZ-2018'!$Q$8:$Q$104,$B430)</f>
        <v>0</v>
      </c>
      <c r="Q430" s="26">
        <f>SUMIFS('PRZ-2018'!M$8:M$104,'PRZ-2018'!$Q$8:$Q$104,$B430)</f>
        <v>0</v>
      </c>
      <c r="R430" s="27">
        <f t="shared" si="243"/>
        <v>0</v>
      </c>
      <c r="S430" s="28">
        <f t="shared" si="239"/>
        <v>0</v>
      </c>
    </row>
    <row r="431" spans="1:19" ht="15" x14ac:dyDescent="0.25">
      <c r="A431" s="32"/>
      <c r="B431" s="32">
        <v>2055</v>
      </c>
      <c r="C431" s="33" t="s">
        <v>70</v>
      </c>
      <c r="D431" s="25">
        <f t="shared" si="246"/>
        <v>70731615.379999995</v>
      </c>
      <c r="E431" s="25"/>
      <c r="F431" s="25"/>
      <c r="G431" s="25">
        <f t="shared" si="240"/>
        <v>70731615.379999995</v>
      </c>
      <c r="H431" s="26">
        <f>SUMIFS('PRZ-2018'!G$8:G$104,'PRZ-2018'!$Q$8:$Q$104,$B431)</f>
        <v>3257384.8500000034</v>
      </c>
      <c r="I431" s="26">
        <f>SUMIFS('PRZ-2018'!H$8:H$104,'PRZ-2018'!$Q$8:$Q$104,$B431)</f>
        <v>0</v>
      </c>
      <c r="J431" s="27">
        <f t="shared" si="241"/>
        <v>73989000.230000004</v>
      </c>
      <c r="L431" s="25">
        <f t="shared" si="247"/>
        <v>0</v>
      </c>
      <c r="M431" s="25"/>
      <c r="N431" s="25"/>
      <c r="O431" s="25">
        <f t="shared" si="242"/>
        <v>0</v>
      </c>
      <c r="P431" s="26">
        <f>SUMIFS('PRZ-2018'!L$8:L$104,'PRZ-2018'!$Q$8:$Q$104,$B431)</f>
        <v>0</v>
      </c>
      <c r="Q431" s="26">
        <f>SUMIFS('PRZ-2018'!M$8:M$104,'PRZ-2018'!$Q$8:$Q$104,$B431)</f>
        <v>0</v>
      </c>
      <c r="R431" s="27">
        <f t="shared" si="243"/>
        <v>0</v>
      </c>
      <c r="S431" s="28">
        <f t="shared" si="239"/>
        <v>73989000.230000004</v>
      </c>
    </row>
    <row r="432" spans="1:19" ht="15" x14ac:dyDescent="0.25">
      <c r="A432" s="32"/>
      <c r="B432" s="32" t="s">
        <v>71</v>
      </c>
      <c r="C432" s="33" t="s">
        <v>72</v>
      </c>
      <c r="D432" s="25">
        <f t="shared" si="246"/>
        <v>0</v>
      </c>
      <c r="E432" s="25"/>
      <c r="F432" s="25"/>
      <c r="G432" s="25">
        <f t="shared" si="240"/>
        <v>0</v>
      </c>
      <c r="H432" s="26">
        <f>SUMIFS('PRZ-2018'!G$8:G$104,'PRZ-2018'!$Q$8:$Q$104,$B432)</f>
        <v>0</v>
      </c>
      <c r="I432" s="26">
        <f>SUMIFS('PRZ-2018'!H$8:H$104,'PRZ-2018'!$Q$8:$Q$104,$B432)</f>
        <v>0</v>
      </c>
      <c r="J432" s="27">
        <f t="shared" si="241"/>
        <v>0</v>
      </c>
      <c r="L432" s="25">
        <f t="shared" si="247"/>
        <v>0</v>
      </c>
      <c r="M432" s="25"/>
      <c r="N432" s="25"/>
      <c r="O432" s="25">
        <f t="shared" si="242"/>
        <v>0</v>
      </c>
      <c r="P432" s="26">
        <f>SUMIFS('PRZ-2018'!L$8:L$104,'PRZ-2018'!$Q$8:$Q$104,$B432)</f>
        <v>0</v>
      </c>
      <c r="Q432" s="26">
        <f>SUMIFS('PRZ-2018'!M$8:M$104,'PRZ-2018'!$Q$8:$Q$104,$B432)</f>
        <v>0</v>
      </c>
      <c r="R432" s="27">
        <f t="shared" si="243"/>
        <v>0</v>
      </c>
      <c r="S432" s="28">
        <f t="shared" si="239"/>
        <v>0</v>
      </c>
    </row>
    <row r="433" spans="1:19" x14ac:dyDescent="0.2">
      <c r="A433" s="32"/>
      <c r="B433" s="32"/>
      <c r="C433" s="34" t="s">
        <v>73</v>
      </c>
      <c r="D433" s="35">
        <f t="shared" ref="D433:J433" si="252">SUM(D387:D432)</f>
        <v>1353510735.2600002</v>
      </c>
      <c r="E433" s="35">
        <f t="shared" si="252"/>
        <v>0</v>
      </c>
      <c r="F433" s="35">
        <f t="shared" si="252"/>
        <v>0</v>
      </c>
      <c r="G433" s="35">
        <f t="shared" si="252"/>
        <v>1353510735.2600002</v>
      </c>
      <c r="H433" s="35">
        <f t="shared" si="252"/>
        <v>121424442.03000003</v>
      </c>
      <c r="I433" s="35">
        <f t="shared" si="252"/>
        <v>-4720267.79</v>
      </c>
      <c r="J433" s="35">
        <f t="shared" si="252"/>
        <v>1470214909.5000002</v>
      </c>
      <c r="K433" s="36"/>
      <c r="L433" s="35">
        <f t="shared" ref="L433:S433" si="253">SUM(L387:L432)</f>
        <v>-276856229.25</v>
      </c>
      <c r="M433" s="35">
        <f t="shared" si="253"/>
        <v>0</v>
      </c>
      <c r="N433" s="35">
        <f t="shared" si="253"/>
        <v>0</v>
      </c>
      <c r="O433" s="35">
        <f t="shared" si="253"/>
        <v>-276856229.25</v>
      </c>
      <c r="P433" s="35">
        <f t="shared" si="253"/>
        <v>-50901981.980000004</v>
      </c>
      <c r="Q433" s="35">
        <f t="shared" si="253"/>
        <v>1718338.6200000003</v>
      </c>
      <c r="R433" s="35">
        <f t="shared" si="253"/>
        <v>-326039872.61000001</v>
      </c>
      <c r="S433" s="35">
        <f t="shared" si="253"/>
        <v>1144175036.8899999</v>
      </c>
    </row>
    <row r="434" spans="1:19" ht="25.5" x14ac:dyDescent="0.25">
      <c r="A434" s="32"/>
      <c r="B434" s="32">
        <v>1531</v>
      </c>
      <c r="C434" s="24" t="s">
        <v>74</v>
      </c>
      <c r="D434" s="25">
        <f t="shared" ref="D434" si="254">-D387</f>
        <v>0</v>
      </c>
      <c r="E434" s="25">
        <f t="shared" ref="E434:F434" si="255">-E387</f>
        <v>0</v>
      </c>
      <c r="F434" s="25">
        <f t="shared" si="255"/>
        <v>0</v>
      </c>
      <c r="G434" s="25">
        <f t="shared" ref="G434:G441" si="256">SUM(D434:F434)</f>
        <v>0</v>
      </c>
      <c r="H434" s="26">
        <f t="shared" ref="H434:I434" si="257">-H387</f>
        <v>0</v>
      </c>
      <c r="I434" s="26">
        <f t="shared" si="257"/>
        <v>0</v>
      </c>
      <c r="J434" s="27">
        <f t="shared" ref="J434:J441" si="258">G434+H434+I434</f>
        <v>0</v>
      </c>
      <c r="L434" s="25">
        <f t="shared" ref="L434:N434" si="259">-L387</f>
        <v>490986.45</v>
      </c>
      <c r="M434" s="25">
        <f t="shared" si="259"/>
        <v>0</v>
      </c>
      <c r="N434" s="25">
        <f t="shared" si="259"/>
        <v>0</v>
      </c>
      <c r="O434" s="25">
        <f t="shared" ref="O434:O441" si="260">SUM(L434:N434)</f>
        <v>490986.45</v>
      </c>
      <c r="P434" s="26">
        <f t="shared" ref="P434:Q434" si="261">-P387</f>
        <v>162650.91</v>
      </c>
      <c r="Q434" s="26">
        <f t="shared" si="261"/>
        <v>0</v>
      </c>
      <c r="R434" s="27">
        <f t="shared" ref="R434:R441" si="262">O434+P434+Q434</f>
        <v>653637.36</v>
      </c>
      <c r="S434" s="28">
        <f t="shared" ref="S434:S441" si="263">J434+R434</f>
        <v>653637.36</v>
      </c>
    </row>
    <row r="435" spans="1:19" ht="25.5" x14ac:dyDescent="0.25">
      <c r="A435" s="32"/>
      <c r="B435" s="32">
        <v>2075</v>
      </c>
      <c r="C435" s="37" t="s">
        <v>75</v>
      </c>
      <c r="D435" s="25">
        <f t="shared" ref="D435" si="264">-D430</f>
        <v>-629545.21</v>
      </c>
      <c r="E435" s="25">
        <f t="shared" ref="E435:F435" si="265">-E430</f>
        <v>0</v>
      </c>
      <c r="F435" s="25">
        <f t="shared" si="265"/>
        <v>0</v>
      </c>
      <c r="G435" s="25">
        <f t="shared" si="256"/>
        <v>-629545.21</v>
      </c>
      <c r="H435" s="26">
        <f t="shared" ref="H435:I435" si="266">-H430</f>
        <v>0</v>
      </c>
      <c r="I435" s="26">
        <f t="shared" si="266"/>
        <v>629545.21</v>
      </c>
      <c r="J435" s="27">
        <f t="shared" si="258"/>
        <v>0</v>
      </c>
      <c r="L435" s="25">
        <f t="shared" ref="L435:N435" si="267">-L430</f>
        <v>0</v>
      </c>
      <c r="M435" s="25">
        <f t="shared" si="267"/>
        <v>0</v>
      </c>
      <c r="N435" s="25">
        <f t="shared" si="267"/>
        <v>0</v>
      </c>
      <c r="O435" s="25">
        <f t="shared" si="260"/>
        <v>0</v>
      </c>
      <c r="P435" s="26">
        <f t="shared" ref="P435:Q435" si="268">-P430</f>
        <v>0</v>
      </c>
      <c r="Q435" s="26">
        <f t="shared" si="268"/>
        <v>0</v>
      </c>
      <c r="R435" s="27">
        <f t="shared" si="262"/>
        <v>0</v>
      </c>
      <c r="S435" s="28">
        <f t="shared" si="263"/>
        <v>0</v>
      </c>
    </row>
    <row r="436" spans="1:19" ht="25.5" x14ac:dyDescent="0.25">
      <c r="A436" s="32"/>
      <c r="B436" s="32">
        <v>1865</v>
      </c>
      <c r="C436" s="37" t="s">
        <v>76</v>
      </c>
      <c r="D436" s="25">
        <f t="shared" ref="D436" si="269">-D404</f>
        <v>0</v>
      </c>
      <c r="E436" s="25">
        <f t="shared" ref="E436:F436" si="270">-E404</f>
        <v>0</v>
      </c>
      <c r="F436" s="25">
        <f t="shared" si="270"/>
        <v>0</v>
      </c>
      <c r="G436" s="25">
        <f t="shared" si="256"/>
        <v>0</v>
      </c>
      <c r="H436" s="26">
        <f t="shared" ref="H436:I436" si="271">-H404</f>
        <v>0</v>
      </c>
      <c r="I436" s="26">
        <f t="shared" si="271"/>
        <v>0</v>
      </c>
      <c r="J436" s="27">
        <f t="shared" si="258"/>
        <v>0</v>
      </c>
      <c r="L436" s="25">
        <f t="shared" ref="L436:N436" si="272">-L404</f>
        <v>0</v>
      </c>
      <c r="M436" s="25">
        <f t="shared" si="272"/>
        <v>0</v>
      </c>
      <c r="N436" s="25">
        <f t="shared" si="272"/>
        <v>0</v>
      </c>
      <c r="O436" s="25">
        <f t="shared" si="260"/>
        <v>0</v>
      </c>
      <c r="P436" s="26">
        <f t="shared" ref="P436:Q436" si="273">-P404</f>
        <v>0</v>
      </c>
      <c r="Q436" s="26">
        <f t="shared" si="273"/>
        <v>0</v>
      </c>
      <c r="R436" s="27">
        <f t="shared" si="262"/>
        <v>0</v>
      </c>
      <c r="S436" s="28">
        <f t="shared" si="263"/>
        <v>0</v>
      </c>
    </row>
    <row r="437" spans="1:19" ht="15" x14ac:dyDescent="0.25">
      <c r="A437" s="32"/>
      <c r="B437" s="32">
        <v>1875</v>
      </c>
      <c r="C437" s="37" t="s">
        <v>77</v>
      </c>
      <c r="D437" s="25">
        <f>-D405</f>
        <v>-2118900.58</v>
      </c>
      <c r="E437" s="25">
        <f t="shared" ref="E437:F437" si="274">-E405</f>
        <v>0</v>
      </c>
      <c r="F437" s="25">
        <f t="shared" si="274"/>
        <v>0</v>
      </c>
      <c r="G437" s="25">
        <f t="shared" si="256"/>
        <v>-2118900.58</v>
      </c>
      <c r="H437" s="26">
        <f t="shared" ref="H437:I437" si="275">-H419</f>
        <v>0</v>
      </c>
      <c r="I437" s="26">
        <f t="shared" si="275"/>
        <v>0</v>
      </c>
      <c r="J437" s="27">
        <f t="shared" si="258"/>
        <v>-2118900.58</v>
      </c>
      <c r="L437" s="25">
        <f>-L405</f>
        <v>577212.80000000005</v>
      </c>
      <c r="M437" s="25">
        <f t="shared" ref="M437:N437" si="276">-M405</f>
        <v>0</v>
      </c>
      <c r="N437" s="25">
        <f t="shared" si="276"/>
        <v>0</v>
      </c>
      <c r="O437" s="25">
        <f t="shared" si="260"/>
        <v>577212.80000000005</v>
      </c>
      <c r="P437" s="26">
        <f t="shared" ref="P437:Q437" si="277">-P405</f>
        <v>90578.77</v>
      </c>
      <c r="Q437" s="26">
        <f t="shared" si="277"/>
        <v>0</v>
      </c>
      <c r="R437" s="27">
        <f t="shared" si="262"/>
        <v>667791.57000000007</v>
      </c>
      <c r="S437" s="28">
        <f t="shared" si="263"/>
        <v>-1451109.01</v>
      </c>
    </row>
    <row r="438" spans="1:19" ht="25.5" x14ac:dyDescent="0.25">
      <c r="A438" s="32"/>
      <c r="B438" s="32" t="s">
        <v>61</v>
      </c>
      <c r="C438" s="37" t="s">
        <v>62</v>
      </c>
      <c r="D438" s="25">
        <f t="shared" ref="D438" si="278">-D424</f>
        <v>1026989.5</v>
      </c>
      <c r="E438" s="25">
        <f t="shared" ref="E438:F438" si="279">-E424</f>
        <v>0</v>
      </c>
      <c r="F438" s="25">
        <f t="shared" si="279"/>
        <v>0</v>
      </c>
      <c r="G438" s="25">
        <f t="shared" si="256"/>
        <v>1026989.5</v>
      </c>
      <c r="H438" s="26">
        <f t="shared" ref="H438:I438" si="280">-H424</f>
        <v>0</v>
      </c>
      <c r="I438" s="26">
        <f t="shared" si="280"/>
        <v>0</v>
      </c>
      <c r="J438" s="27">
        <f t="shared" si="258"/>
        <v>1026989.5</v>
      </c>
      <c r="L438" s="25">
        <f t="shared" ref="L438:N438" si="281">-L424</f>
        <v>-269270</v>
      </c>
      <c r="M438" s="25">
        <f t="shared" si="281"/>
        <v>0</v>
      </c>
      <c r="N438" s="25">
        <f t="shared" si="281"/>
        <v>0</v>
      </c>
      <c r="O438" s="25">
        <f t="shared" si="260"/>
        <v>-269270</v>
      </c>
      <c r="P438" s="26">
        <f t="shared" ref="P438:Q438" si="282">-P424</f>
        <v>-41079.4</v>
      </c>
      <c r="Q438" s="26">
        <f t="shared" si="282"/>
        <v>0</v>
      </c>
      <c r="R438" s="27">
        <f t="shared" si="262"/>
        <v>-310349.40000000002</v>
      </c>
      <c r="S438" s="28">
        <f t="shared" si="263"/>
        <v>716640.1</v>
      </c>
    </row>
    <row r="439" spans="1:19" ht="25.5" x14ac:dyDescent="0.25">
      <c r="A439" s="32"/>
      <c r="B439" s="32" t="s">
        <v>64</v>
      </c>
      <c r="C439" s="37" t="s">
        <v>78</v>
      </c>
      <c r="D439" s="25">
        <f t="shared" ref="D439" si="283">-D426</f>
        <v>1273198.73</v>
      </c>
      <c r="E439" s="25">
        <f t="shared" ref="E439:F439" si="284">-E426</f>
        <v>0</v>
      </c>
      <c r="F439" s="25">
        <f t="shared" si="284"/>
        <v>0</v>
      </c>
      <c r="G439" s="25">
        <f t="shared" si="256"/>
        <v>1273198.73</v>
      </c>
      <c r="H439" s="26">
        <f t="shared" ref="H439:I439" si="285">-H426</f>
        <v>0</v>
      </c>
      <c r="I439" s="26">
        <f t="shared" si="285"/>
        <v>0</v>
      </c>
      <c r="J439" s="27">
        <f t="shared" si="258"/>
        <v>1273198.73</v>
      </c>
      <c r="L439" s="25">
        <f t="shared" ref="L439:N439" si="286">-L426</f>
        <v>-279964.48</v>
      </c>
      <c r="M439" s="25">
        <f t="shared" si="286"/>
        <v>0</v>
      </c>
      <c r="N439" s="25">
        <f t="shared" si="286"/>
        <v>0</v>
      </c>
      <c r="O439" s="25">
        <f t="shared" si="260"/>
        <v>-279964.48</v>
      </c>
      <c r="P439" s="26">
        <f t="shared" ref="P439:Q439" si="287">-P426</f>
        <v>-41080</v>
      </c>
      <c r="Q439" s="26">
        <f t="shared" si="287"/>
        <v>0</v>
      </c>
      <c r="R439" s="27">
        <f t="shared" si="262"/>
        <v>-321044.47999999998</v>
      </c>
      <c r="S439" s="28">
        <f t="shared" si="263"/>
        <v>952154.25</v>
      </c>
    </row>
    <row r="440" spans="1:19" ht="15" x14ac:dyDescent="0.25">
      <c r="A440" s="32"/>
      <c r="B440" s="32">
        <v>2055</v>
      </c>
      <c r="C440" s="33" t="s">
        <v>70</v>
      </c>
      <c r="D440" s="25">
        <f t="shared" ref="D440:D441" si="288">-D431</f>
        <v>-70731615.379999995</v>
      </c>
      <c r="E440" s="25">
        <f t="shared" ref="E440:F440" si="289">-E431</f>
        <v>0</v>
      </c>
      <c r="F440" s="25">
        <f t="shared" si="289"/>
        <v>0</v>
      </c>
      <c r="G440" s="25">
        <f t="shared" si="256"/>
        <v>-70731615.379999995</v>
      </c>
      <c r="H440" s="26">
        <f t="shared" ref="H440:I441" si="290">-H431</f>
        <v>-3257384.8500000034</v>
      </c>
      <c r="I440" s="26">
        <f t="shared" si="290"/>
        <v>0</v>
      </c>
      <c r="J440" s="27">
        <f t="shared" si="258"/>
        <v>-73989000.230000004</v>
      </c>
      <c r="L440" s="25">
        <f t="shared" ref="L440:N440" si="291">-L431</f>
        <v>0</v>
      </c>
      <c r="M440" s="25">
        <f t="shared" si="291"/>
        <v>0</v>
      </c>
      <c r="N440" s="25">
        <f t="shared" si="291"/>
        <v>0</v>
      </c>
      <c r="O440" s="25">
        <f t="shared" si="260"/>
        <v>0</v>
      </c>
      <c r="P440" s="26">
        <f t="shared" ref="P440:Q440" si="292">-P431</f>
        <v>0</v>
      </c>
      <c r="Q440" s="26">
        <f t="shared" si="292"/>
        <v>0</v>
      </c>
      <c r="R440" s="27">
        <f t="shared" si="262"/>
        <v>0</v>
      </c>
      <c r="S440" s="28">
        <f t="shared" si="263"/>
        <v>-73989000.230000004</v>
      </c>
    </row>
    <row r="441" spans="1:19" ht="15" x14ac:dyDescent="0.25">
      <c r="A441" s="32"/>
      <c r="B441" s="32" t="s">
        <v>71</v>
      </c>
      <c r="C441" s="33" t="s">
        <v>72</v>
      </c>
      <c r="D441" s="25">
        <f t="shared" si="288"/>
        <v>0</v>
      </c>
      <c r="E441" s="25">
        <f t="shared" ref="E441:F441" si="293">-E432</f>
        <v>0</v>
      </c>
      <c r="F441" s="25">
        <f t="shared" si="293"/>
        <v>0</v>
      </c>
      <c r="G441" s="25">
        <f t="shared" si="256"/>
        <v>0</v>
      </c>
      <c r="H441" s="26">
        <f t="shared" si="290"/>
        <v>0</v>
      </c>
      <c r="I441" s="26">
        <f t="shared" si="290"/>
        <v>0</v>
      </c>
      <c r="J441" s="27">
        <f t="shared" si="258"/>
        <v>0</v>
      </c>
      <c r="L441" s="25">
        <f t="shared" ref="L441:N441" si="294">-L432</f>
        <v>0</v>
      </c>
      <c r="M441" s="25">
        <f t="shared" si="294"/>
        <v>0</v>
      </c>
      <c r="N441" s="25">
        <f t="shared" si="294"/>
        <v>0</v>
      </c>
      <c r="O441" s="25">
        <f t="shared" si="260"/>
        <v>0</v>
      </c>
      <c r="P441" s="26">
        <f t="shared" ref="P441:Q441" si="295">-P432</f>
        <v>0</v>
      </c>
      <c r="Q441" s="26">
        <f t="shared" si="295"/>
        <v>0</v>
      </c>
      <c r="R441" s="27">
        <f t="shared" si="262"/>
        <v>0</v>
      </c>
      <c r="S441" s="28">
        <f t="shared" si="263"/>
        <v>0</v>
      </c>
    </row>
    <row r="442" spans="1:19" x14ac:dyDescent="0.2">
      <c r="A442" s="32"/>
      <c r="B442" s="32"/>
      <c r="C442" s="34" t="s">
        <v>79</v>
      </c>
      <c r="D442" s="35">
        <f>SUM(D433:D441)</f>
        <v>1282330862.3200002</v>
      </c>
      <c r="E442" s="35">
        <f t="shared" ref="E442:J442" si="296">SUM(E433:E441)</f>
        <v>0</v>
      </c>
      <c r="F442" s="35">
        <f t="shared" si="296"/>
        <v>0</v>
      </c>
      <c r="G442" s="35">
        <f t="shared" si="296"/>
        <v>1282330862.3200002</v>
      </c>
      <c r="H442" s="35">
        <f t="shared" si="296"/>
        <v>118167057.18000002</v>
      </c>
      <c r="I442" s="35">
        <f t="shared" si="296"/>
        <v>-4090722.58</v>
      </c>
      <c r="J442" s="35">
        <f t="shared" si="296"/>
        <v>1396407196.9200003</v>
      </c>
      <c r="K442" s="36"/>
      <c r="L442" s="35">
        <f>SUM(L433:L441)</f>
        <v>-276337264.48000002</v>
      </c>
      <c r="M442" s="35">
        <f t="shared" ref="M442:S442" si="297">SUM(M433:M441)</f>
        <v>0</v>
      </c>
      <c r="N442" s="35">
        <f t="shared" si="297"/>
        <v>0</v>
      </c>
      <c r="O442" s="35">
        <f t="shared" si="297"/>
        <v>-276337264.48000002</v>
      </c>
      <c r="P442" s="35">
        <f t="shared" si="297"/>
        <v>-50730911.700000003</v>
      </c>
      <c r="Q442" s="35">
        <f t="shared" si="297"/>
        <v>1718338.6200000003</v>
      </c>
      <c r="R442" s="35">
        <f t="shared" si="297"/>
        <v>-325349837.56</v>
      </c>
      <c r="S442" s="35">
        <f t="shared" si="297"/>
        <v>1071057359.3599997</v>
      </c>
    </row>
    <row r="443" spans="1:19" ht="15" x14ac:dyDescent="0.25">
      <c r="A443" s="32"/>
      <c r="B443" s="32"/>
      <c r="C443" s="1220" t="s">
        <v>80</v>
      </c>
      <c r="D443" s="1221"/>
      <c r="E443" s="1221"/>
      <c r="F443" s="1221"/>
      <c r="G443" s="1221"/>
      <c r="H443" s="1221"/>
      <c r="I443" s="1221"/>
      <c r="J443" s="1221"/>
      <c r="K443" s="1221"/>
      <c r="L443" s="1222"/>
      <c r="M443" s="38"/>
      <c r="N443" s="38"/>
      <c r="O443" s="38"/>
      <c r="P443" s="39"/>
      <c r="R443" s="40"/>
      <c r="S443" s="29"/>
    </row>
    <row r="444" spans="1:19" ht="15" x14ac:dyDescent="0.25">
      <c r="A444" s="32"/>
      <c r="B444" s="32"/>
      <c r="C444" s="1220" t="s">
        <v>81</v>
      </c>
      <c r="D444" s="1221"/>
      <c r="E444" s="1221"/>
      <c r="F444" s="1221"/>
      <c r="G444" s="1221"/>
      <c r="H444" s="1221"/>
      <c r="I444" s="1221"/>
      <c r="J444" s="1221"/>
      <c r="K444" s="1221"/>
      <c r="L444" s="1222"/>
      <c r="M444" s="38"/>
      <c r="N444" s="38"/>
      <c r="O444" s="38"/>
      <c r="P444" s="35">
        <f>+P442</f>
        <v>-50730911.700000003</v>
      </c>
      <c r="R444" s="40"/>
      <c r="S444" s="29"/>
    </row>
    <row r="445" spans="1:19" x14ac:dyDescent="0.2">
      <c r="D445" s="41"/>
      <c r="E445" s="41"/>
      <c r="F445" s="41"/>
      <c r="G445" s="41"/>
      <c r="H445" s="41"/>
      <c r="I445" s="41"/>
      <c r="J445" s="41"/>
      <c r="L445" s="41"/>
      <c r="M445" s="41"/>
      <c r="N445" s="41"/>
      <c r="O445" s="41"/>
      <c r="P445" s="41"/>
      <c r="Q445" s="41"/>
      <c r="R445" s="41"/>
      <c r="S445" s="41"/>
    </row>
    <row r="446" spans="1:19" x14ac:dyDescent="0.2">
      <c r="L446" s="2" t="s">
        <v>82</v>
      </c>
    </row>
    <row r="447" spans="1:19" ht="15" x14ac:dyDescent="0.25">
      <c r="A447" s="32">
        <v>10</v>
      </c>
      <c r="B447" s="32"/>
      <c r="C447" s="12" t="s">
        <v>83</v>
      </c>
      <c r="D447" s="13"/>
      <c r="E447" s="13"/>
      <c r="F447" s="13"/>
      <c r="G447" s="13"/>
      <c r="H447" s="13"/>
      <c r="I447" s="13"/>
      <c r="J447" s="13"/>
      <c r="K447" s="13"/>
      <c r="L447" s="13" t="s">
        <v>83</v>
      </c>
      <c r="M447" s="13"/>
      <c r="N447" s="13"/>
      <c r="O447" s="13"/>
      <c r="P447" s="13"/>
      <c r="Q447" s="42">
        <f>+P411</f>
        <v>-1818405.03</v>
      </c>
    </row>
    <row r="448" spans="1:19" ht="15" x14ac:dyDescent="0.25">
      <c r="A448" s="32">
        <v>8</v>
      </c>
      <c r="B448" s="32"/>
      <c r="C448" s="12" t="s">
        <v>49</v>
      </c>
      <c r="D448" s="13"/>
      <c r="E448" s="13"/>
      <c r="F448" s="13"/>
      <c r="G448" s="13"/>
      <c r="H448" s="13"/>
      <c r="I448" s="13"/>
      <c r="J448" s="13"/>
      <c r="K448" s="13"/>
      <c r="L448" s="13" t="s">
        <v>49</v>
      </c>
      <c r="M448" s="13"/>
      <c r="N448" s="13"/>
      <c r="O448" s="13"/>
      <c r="P448" s="13"/>
      <c r="Q448" s="42">
        <f>P413+P412</f>
        <v>-472509.74</v>
      </c>
    </row>
    <row r="449" spans="1:17" ht="15" x14ac:dyDescent="0.25">
      <c r="A449" s="32">
        <v>47</v>
      </c>
      <c r="B449" s="32"/>
      <c r="C449" s="12" t="s">
        <v>84</v>
      </c>
      <c r="D449" s="13"/>
      <c r="E449" s="13"/>
      <c r="F449" s="13"/>
      <c r="G449" s="13"/>
      <c r="H449" s="13"/>
      <c r="I449" s="13"/>
      <c r="J449" s="13"/>
      <c r="K449" s="13"/>
      <c r="L449" s="13" t="s">
        <v>84</v>
      </c>
      <c r="M449" s="13"/>
      <c r="N449" s="13"/>
      <c r="O449" s="13"/>
      <c r="P449" s="13"/>
      <c r="Q449" s="42"/>
    </row>
    <row r="450" spans="1:17" x14ac:dyDescent="0.2">
      <c r="L450" s="1223" t="s">
        <v>85</v>
      </c>
      <c r="M450" s="1224"/>
      <c r="N450" s="1224"/>
      <c r="O450" s="1224"/>
      <c r="P450" s="1224"/>
      <c r="Q450" s="43">
        <f>P444-Q447-Q448-Q449</f>
        <v>-48439996.93</v>
      </c>
    </row>
  </sheetData>
  <mergeCells count="26">
    <mergeCell ref="L82:P82"/>
    <mergeCell ref="A9:S9"/>
    <mergeCell ref="A10:S10"/>
    <mergeCell ref="D17:J17"/>
    <mergeCell ref="C75:L75"/>
    <mergeCell ref="C76:L76"/>
    <mergeCell ref="L304:P304"/>
    <mergeCell ref="D91:J91"/>
    <mergeCell ref="C149:L149"/>
    <mergeCell ref="C150:L150"/>
    <mergeCell ref="L156:P156"/>
    <mergeCell ref="D165:J165"/>
    <mergeCell ref="C223:L223"/>
    <mergeCell ref="C224:L224"/>
    <mergeCell ref="L230:P230"/>
    <mergeCell ref="D239:J239"/>
    <mergeCell ref="C297:L297"/>
    <mergeCell ref="C298:L298"/>
    <mergeCell ref="C444:L444"/>
    <mergeCell ref="L450:P450"/>
    <mergeCell ref="D313:J313"/>
    <mergeCell ref="C371:L371"/>
    <mergeCell ref="C372:L372"/>
    <mergeCell ref="L378:P378"/>
    <mergeCell ref="D385:J385"/>
    <mergeCell ref="C443:L443"/>
  </mergeCells>
  <dataValidations count="1">
    <dataValidation type="list" allowBlank="1" showErrorMessage="1" error="Use the following date format when inserting a date:_x000a__x000a_Eg:  &quot;January 1, 2013&quot;" prompt="Use the following format eg: January 1, 2013" sqref="I310 I382 I236 I162 I88 I14" xr:uid="{777221AA-584D-4748-BE2F-FD06BBDF6C39}">
      <formula1>"CGAAP, MIFRS,USGAAP, ASPE"</formula1>
    </dataValidation>
  </dataValidations>
  <printOptions horizontalCentered="1"/>
  <pageMargins left="0.74803149606299213" right="0.74803149606299213" top="0.74803149606299213" bottom="0.70866141732283472" header="0.51181102362204722" footer="0.51181102362204722"/>
  <pageSetup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9095D-9C96-46E6-AC87-5F460F8CF277}">
  <sheetPr>
    <pageSetUpPr fitToPage="1"/>
  </sheetPr>
  <dimension ref="A1:S450"/>
  <sheetViews>
    <sheetView topLeftCell="A416" zoomScale="90" zoomScaleNormal="90" workbookViewId="0">
      <selection activeCell="M242" sqref="M242:M243"/>
    </sheetView>
  </sheetViews>
  <sheetFormatPr defaultColWidth="9.42578125" defaultRowHeight="12.75" x14ac:dyDescent="0.2"/>
  <cols>
    <col min="1" max="1" width="7.5703125" style="1" customWidth="1"/>
    <col min="2" max="2" width="10.42578125" style="1" customWidth="1"/>
    <col min="3" max="3" width="37.5703125" style="2" customWidth="1"/>
    <col min="4" max="4" width="17.42578125" style="2" customWidth="1"/>
    <col min="5" max="5" width="18.5703125" style="2" customWidth="1"/>
    <col min="6" max="10" width="17.42578125" style="2" customWidth="1"/>
    <col min="11" max="11" width="1.5703125" style="2" customWidth="1"/>
    <col min="12" max="13" width="17.42578125" style="2" customWidth="1"/>
    <col min="14" max="14" width="15.42578125" style="2" customWidth="1"/>
    <col min="15" max="19" width="17.42578125" style="2" customWidth="1"/>
    <col min="20" max="16384" width="9.42578125" style="2"/>
  </cols>
  <sheetData>
    <row r="1" spans="1:19" x14ac:dyDescent="0.2">
      <c r="R1" s="3" t="s">
        <v>0</v>
      </c>
      <c r="S1" s="4" t="s">
        <v>1</v>
      </c>
    </row>
    <row r="2" spans="1:19" x14ac:dyDescent="0.2">
      <c r="R2" s="3" t="s">
        <v>2</v>
      </c>
      <c r="S2" s="5"/>
    </row>
    <row r="3" spans="1:19" x14ac:dyDescent="0.2">
      <c r="R3" s="3" t="s">
        <v>3</v>
      </c>
      <c r="S3" s="5"/>
    </row>
    <row r="4" spans="1:19" x14ac:dyDescent="0.2">
      <c r="R4" s="3" t="s">
        <v>4</v>
      </c>
      <c r="S4" s="5"/>
    </row>
    <row r="5" spans="1:19" x14ac:dyDescent="0.2">
      <c r="R5" s="3" t="s">
        <v>5</v>
      </c>
      <c r="S5" s="6"/>
    </row>
    <row r="6" spans="1:19" ht="9" customHeight="1" x14ac:dyDescent="0.2">
      <c r="R6" s="3"/>
      <c r="S6" s="7"/>
    </row>
    <row r="7" spans="1:19" x14ac:dyDescent="0.2">
      <c r="R7" s="3" t="s">
        <v>6</v>
      </c>
      <c r="S7" s="6"/>
    </row>
    <row r="8" spans="1:19" ht="9" customHeight="1" x14ac:dyDescent="0.2"/>
    <row r="9" spans="1:19" ht="20.25" customHeight="1" x14ac:dyDescent="0.2">
      <c r="A9" s="1227" t="s">
        <v>7</v>
      </c>
      <c r="B9" s="1227"/>
      <c r="C9" s="1227"/>
      <c r="D9" s="1227"/>
      <c r="E9" s="1227"/>
      <c r="F9" s="1227"/>
      <c r="G9" s="1227"/>
      <c r="H9" s="1227"/>
      <c r="I9" s="1227"/>
      <c r="J9" s="1227"/>
      <c r="K9" s="1227"/>
      <c r="L9" s="1227"/>
      <c r="M9" s="1227"/>
      <c r="N9" s="1227"/>
      <c r="O9" s="1227"/>
      <c r="P9" s="1227"/>
      <c r="Q9" s="1227"/>
      <c r="R9" s="1227"/>
      <c r="S9" s="1227"/>
    </row>
    <row r="10" spans="1:19" ht="21" x14ac:dyDescent="0.2">
      <c r="A10" s="1227" t="s">
        <v>8</v>
      </c>
      <c r="B10" s="1227"/>
      <c r="C10" s="1227"/>
      <c r="D10" s="1227"/>
      <c r="E10" s="1227"/>
      <c r="F10" s="1227"/>
      <c r="G10" s="1227"/>
      <c r="H10" s="1227"/>
      <c r="I10" s="1227"/>
      <c r="J10" s="1227"/>
      <c r="K10" s="1227"/>
      <c r="L10" s="1227"/>
      <c r="M10" s="1227"/>
      <c r="N10" s="1227"/>
      <c r="O10" s="1227"/>
      <c r="P10" s="1227"/>
      <c r="Q10" s="1227"/>
      <c r="R10" s="1227"/>
      <c r="S10" s="1227"/>
    </row>
    <row r="11" spans="1:19" ht="20.25" x14ac:dyDescent="0.3">
      <c r="I11" s="51" t="s">
        <v>1116</v>
      </c>
    </row>
    <row r="12" spans="1:19" ht="32.1" customHeight="1" x14ac:dyDescent="0.2"/>
    <row r="14" spans="1:19" ht="13.5" thickBot="1" x14ac:dyDescent="0.25">
      <c r="H14" s="8" t="s">
        <v>9</v>
      </c>
      <c r="I14" s="9" t="s">
        <v>10</v>
      </c>
    </row>
    <row r="15" spans="1:19" ht="15.75" thickBot="1" x14ac:dyDescent="0.3">
      <c r="H15" s="8" t="s">
        <v>11</v>
      </c>
      <c r="I15" s="10">
        <v>2013</v>
      </c>
      <c r="J15" s="11"/>
    </row>
    <row r="17" spans="1:19" x14ac:dyDescent="0.2">
      <c r="D17" s="1225" t="s">
        <v>12</v>
      </c>
      <c r="E17" s="1226"/>
      <c r="F17" s="1226"/>
      <c r="G17" s="1226"/>
      <c r="H17" s="1226"/>
      <c r="I17" s="1226"/>
      <c r="J17" s="1226"/>
      <c r="L17" s="12"/>
      <c r="M17" s="13"/>
      <c r="N17" s="13"/>
      <c r="O17" s="13"/>
      <c r="P17" s="14" t="s">
        <v>13</v>
      </c>
      <c r="Q17" s="14"/>
      <c r="R17" s="15"/>
    </row>
    <row r="18" spans="1:19" ht="30" customHeight="1" x14ac:dyDescent="0.2">
      <c r="A18" s="16" t="s">
        <v>14</v>
      </c>
      <c r="B18" s="16" t="s">
        <v>15</v>
      </c>
      <c r="C18" s="17" t="s">
        <v>16</v>
      </c>
      <c r="D18" s="18" t="s">
        <v>17</v>
      </c>
      <c r="E18" s="44" t="s">
        <v>90</v>
      </c>
      <c r="F18" s="44" t="s">
        <v>90</v>
      </c>
      <c r="G18" s="18" t="s">
        <v>18</v>
      </c>
      <c r="H18" s="19" t="s">
        <v>19</v>
      </c>
      <c r="I18" s="19" t="s">
        <v>20</v>
      </c>
      <c r="J18" s="16" t="s">
        <v>21</v>
      </c>
      <c r="K18" s="20"/>
      <c r="L18" s="18" t="s">
        <v>17</v>
      </c>
      <c r="M18" s="44" t="s">
        <v>90</v>
      </c>
      <c r="N18" s="44" t="s">
        <v>90</v>
      </c>
      <c r="O18" s="18" t="s">
        <v>18</v>
      </c>
      <c r="P18" s="21" t="s">
        <v>22</v>
      </c>
      <c r="Q18" s="21" t="s">
        <v>20</v>
      </c>
      <c r="R18" s="22" t="s">
        <v>21</v>
      </c>
      <c r="S18" s="16" t="s">
        <v>23</v>
      </c>
    </row>
    <row r="19" spans="1:19" ht="25.5" customHeight="1" x14ac:dyDescent="0.25">
      <c r="A19" s="16"/>
      <c r="B19" s="23">
        <v>1531</v>
      </c>
      <c r="C19" s="24" t="s">
        <v>24</v>
      </c>
      <c r="D19" s="802"/>
      <c r="E19" s="25"/>
      <c r="F19" s="25"/>
      <c r="G19" s="25">
        <f>SUM(D19:F19)</f>
        <v>0</v>
      </c>
      <c r="H19" s="803"/>
      <c r="I19" s="803"/>
      <c r="J19" s="27">
        <f>D19+H19+I19</f>
        <v>0</v>
      </c>
      <c r="K19" s="20"/>
      <c r="L19" s="802"/>
      <c r="M19" s="25"/>
      <c r="N19" s="25"/>
      <c r="O19" s="25">
        <f>SUM(L19:N19)</f>
        <v>0</v>
      </c>
      <c r="P19" s="803"/>
      <c r="Q19" s="803"/>
      <c r="R19" s="27">
        <f>L19+P19+Q19</f>
        <v>0</v>
      </c>
      <c r="S19" s="28">
        <f t="shared" ref="S19:S64" si="0">J19+R19</f>
        <v>0</v>
      </c>
    </row>
    <row r="20" spans="1:19" ht="25.5" customHeight="1" x14ac:dyDescent="0.25">
      <c r="A20" s="16"/>
      <c r="B20" s="23">
        <v>1609</v>
      </c>
      <c r="C20" s="24" t="s">
        <v>25</v>
      </c>
      <c r="D20" s="802"/>
      <c r="E20" s="25"/>
      <c r="F20" s="25"/>
      <c r="G20" s="25">
        <f>SUM(D20:F20)</f>
        <v>0</v>
      </c>
      <c r="H20" s="803"/>
      <c r="I20" s="803"/>
      <c r="J20" s="27">
        <f>D20+H20+I20</f>
        <v>0</v>
      </c>
      <c r="K20" s="20"/>
      <c r="L20" s="802"/>
      <c r="M20" s="25"/>
      <c r="N20" s="25"/>
      <c r="O20" s="25">
        <f t="shared" ref="O20:O55" si="1">SUM(L20:N20)</f>
        <v>0</v>
      </c>
      <c r="P20" s="803"/>
      <c r="Q20" s="803"/>
      <c r="R20" s="27">
        <f t="shared" ref="R20:R57" si="2">L20+P20+Q20</f>
        <v>0</v>
      </c>
      <c r="S20" s="28">
        <f t="shared" si="0"/>
        <v>0</v>
      </c>
    </row>
    <row r="21" spans="1:19" ht="25.5" x14ac:dyDescent="0.25">
      <c r="A21" s="23">
        <v>12</v>
      </c>
      <c r="B21" s="23">
        <v>1611</v>
      </c>
      <c r="C21" s="24" t="s">
        <v>26</v>
      </c>
      <c r="D21" s="802"/>
      <c r="E21" s="25"/>
      <c r="F21" s="25"/>
      <c r="G21" s="25">
        <f t="shared" ref="G21:G35" si="3">SUM(D21:F21)</f>
        <v>0</v>
      </c>
      <c r="H21" s="803"/>
      <c r="I21" s="803"/>
      <c r="J21" s="27">
        <f>D21+H21+I21</f>
        <v>0</v>
      </c>
      <c r="K21" s="30"/>
      <c r="L21" s="802"/>
      <c r="M21" s="25"/>
      <c r="N21" s="25"/>
      <c r="O21" s="25">
        <f t="shared" si="1"/>
        <v>0</v>
      </c>
      <c r="P21" s="803"/>
      <c r="Q21" s="803"/>
      <c r="R21" s="27">
        <f t="shared" si="2"/>
        <v>0</v>
      </c>
      <c r="S21" s="28">
        <f t="shared" si="0"/>
        <v>0</v>
      </c>
    </row>
    <row r="22" spans="1:19" ht="25.5" x14ac:dyDescent="0.25">
      <c r="A22" s="23" t="s">
        <v>27</v>
      </c>
      <c r="B22" s="23">
        <v>1612</v>
      </c>
      <c r="C22" s="24" t="s">
        <v>28</v>
      </c>
      <c r="D22" s="802"/>
      <c r="E22" s="25"/>
      <c r="F22" s="25"/>
      <c r="G22" s="25">
        <f t="shared" si="3"/>
        <v>0</v>
      </c>
      <c r="H22" s="803"/>
      <c r="I22" s="803"/>
      <c r="J22" s="27">
        <f>D22+H22+I22</f>
        <v>0</v>
      </c>
      <c r="K22" s="30"/>
      <c r="L22" s="802"/>
      <c r="M22" s="25"/>
      <c r="N22" s="25"/>
      <c r="O22" s="25">
        <f t="shared" si="1"/>
        <v>0</v>
      </c>
      <c r="P22" s="803"/>
      <c r="Q22" s="803"/>
      <c r="R22" s="27">
        <f t="shared" si="2"/>
        <v>0</v>
      </c>
      <c r="S22" s="28">
        <f t="shared" si="0"/>
        <v>0</v>
      </c>
    </row>
    <row r="23" spans="1:19" ht="15" x14ac:dyDescent="0.25">
      <c r="A23" s="23" t="s">
        <v>29</v>
      </c>
      <c r="B23" s="23">
        <v>1805</v>
      </c>
      <c r="C23" s="24" t="s">
        <v>30</v>
      </c>
      <c r="D23" s="802"/>
      <c r="E23" s="25"/>
      <c r="F23" s="25"/>
      <c r="G23" s="25">
        <f t="shared" si="3"/>
        <v>0</v>
      </c>
      <c r="H23" s="803"/>
      <c r="I23" s="803"/>
      <c r="J23" s="27">
        <f>D23+H23+I23</f>
        <v>0</v>
      </c>
      <c r="K23" s="30"/>
      <c r="L23" s="802"/>
      <c r="M23" s="25"/>
      <c r="N23" s="25"/>
      <c r="O23" s="25">
        <f t="shared" si="1"/>
        <v>0</v>
      </c>
      <c r="P23" s="803"/>
      <c r="Q23" s="803"/>
      <c r="R23" s="27">
        <f t="shared" si="2"/>
        <v>0</v>
      </c>
      <c r="S23" s="28">
        <f t="shared" si="0"/>
        <v>0</v>
      </c>
    </row>
    <row r="24" spans="1:19" ht="15" x14ac:dyDescent="0.25">
      <c r="A24" s="23">
        <v>47</v>
      </c>
      <c r="B24" s="23">
        <v>1808</v>
      </c>
      <c r="C24" s="24" t="s">
        <v>31</v>
      </c>
      <c r="D24" s="802"/>
      <c r="E24" s="25"/>
      <c r="F24" s="25"/>
      <c r="G24" s="25">
        <f t="shared" si="3"/>
        <v>0</v>
      </c>
      <c r="H24" s="803"/>
      <c r="I24" s="803"/>
      <c r="J24" s="27">
        <f t="shared" ref="J24:J57" si="4">D24+H24+I24</f>
        <v>0</v>
      </c>
      <c r="K24" s="30"/>
      <c r="L24" s="802"/>
      <c r="M24" s="25"/>
      <c r="N24" s="25"/>
      <c r="O24" s="25">
        <f t="shared" si="1"/>
        <v>0</v>
      </c>
      <c r="P24" s="803"/>
      <c r="Q24" s="803"/>
      <c r="R24" s="27">
        <f t="shared" si="2"/>
        <v>0</v>
      </c>
      <c r="S24" s="28">
        <f t="shared" si="0"/>
        <v>0</v>
      </c>
    </row>
    <row r="25" spans="1:19" ht="15" x14ac:dyDescent="0.25">
      <c r="A25" s="23">
        <v>13</v>
      </c>
      <c r="B25" s="23">
        <v>1810</v>
      </c>
      <c r="C25" s="24" t="s">
        <v>32</v>
      </c>
      <c r="D25" s="802"/>
      <c r="E25" s="25"/>
      <c r="F25" s="25"/>
      <c r="G25" s="25">
        <f t="shared" si="3"/>
        <v>0</v>
      </c>
      <c r="H25" s="803"/>
      <c r="I25" s="803"/>
      <c r="J25" s="27">
        <f t="shared" si="4"/>
        <v>0</v>
      </c>
      <c r="K25" s="30"/>
      <c r="L25" s="802"/>
      <c r="M25" s="25"/>
      <c r="N25" s="25"/>
      <c r="O25" s="25">
        <f t="shared" si="1"/>
        <v>0</v>
      </c>
      <c r="P25" s="803"/>
      <c r="Q25" s="803"/>
      <c r="R25" s="27">
        <f t="shared" si="2"/>
        <v>0</v>
      </c>
      <c r="S25" s="28">
        <f t="shared" si="0"/>
        <v>0</v>
      </c>
    </row>
    <row r="26" spans="1:19" ht="15" x14ac:dyDescent="0.25">
      <c r="A26" s="23">
        <v>47</v>
      </c>
      <c r="B26" s="23">
        <v>1815</v>
      </c>
      <c r="C26" s="24" t="s">
        <v>33</v>
      </c>
      <c r="D26" s="802"/>
      <c r="E26" s="25"/>
      <c r="F26" s="25"/>
      <c r="G26" s="25">
        <f t="shared" si="3"/>
        <v>0</v>
      </c>
      <c r="H26" s="803"/>
      <c r="I26" s="803"/>
      <c r="J26" s="27">
        <f t="shared" si="4"/>
        <v>0</v>
      </c>
      <c r="K26" s="30"/>
      <c r="L26" s="802"/>
      <c r="M26" s="25"/>
      <c r="N26" s="25"/>
      <c r="O26" s="25">
        <f t="shared" si="1"/>
        <v>0</v>
      </c>
      <c r="P26" s="803"/>
      <c r="Q26" s="803"/>
      <c r="R26" s="27">
        <f t="shared" si="2"/>
        <v>0</v>
      </c>
      <c r="S26" s="28">
        <f t="shared" si="0"/>
        <v>0</v>
      </c>
    </row>
    <row r="27" spans="1:19" ht="15" x14ac:dyDescent="0.25">
      <c r="A27" s="23">
        <v>47</v>
      </c>
      <c r="B27" s="23">
        <v>1820</v>
      </c>
      <c r="C27" s="24" t="s">
        <v>34</v>
      </c>
      <c r="D27" s="802"/>
      <c r="E27" s="25"/>
      <c r="F27" s="25"/>
      <c r="G27" s="25">
        <f t="shared" si="3"/>
        <v>0</v>
      </c>
      <c r="H27" s="803"/>
      <c r="I27" s="803"/>
      <c r="J27" s="27">
        <f t="shared" si="4"/>
        <v>0</v>
      </c>
      <c r="K27" s="30"/>
      <c r="L27" s="802"/>
      <c r="M27" s="25"/>
      <c r="N27" s="25"/>
      <c r="O27" s="25">
        <f t="shared" si="1"/>
        <v>0</v>
      </c>
      <c r="P27" s="803"/>
      <c r="Q27" s="803"/>
      <c r="R27" s="27">
        <f t="shared" si="2"/>
        <v>0</v>
      </c>
      <c r="S27" s="28">
        <f t="shared" si="0"/>
        <v>0</v>
      </c>
    </row>
    <row r="28" spans="1:19" ht="15" x14ac:dyDescent="0.25">
      <c r="A28" s="23">
        <v>47</v>
      </c>
      <c r="B28" s="23">
        <v>1825</v>
      </c>
      <c r="C28" s="24" t="s">
        <v>35</v>
      </c>
      <c r="D28" s="802"/>
      <c r="E28" s="25"/>
      <c r="F28" s="25"/>
      <c r="G28" s="25">
        <f t="shared" si="3"/>
        <v>0</v>
      </c>
      <c r="H28" s="803"/>
      <c r="I28" s="803"/>
      <c r="J28" s="27">
        <f t="shared" si="4"/>
        <v>0</v>
      </c>
      <c r="K28" s="30"/>
      <c r="L28" s="802"/>
      <c r="M28" s="25"/>
      <c r="N28" s="25"/>
      <c r="O28" s="25">
        <f t="shared" si="1"/>
        <v>0</v>
      </c>
      <c r="P28" s="803"/>
      <c r="Q28" s="803"/>
      <c r="R28" s="27">
        <f t="shared" si="2"/>
        <v>0</v>
      </c>
      <c r="S28" s="28">
        <f t="shared" si="0"/>
        <v>0</v>
      </c>
    </row>
    <row r="29" spans="1:19" ht="15" x14ac:dyDescent="0.25">
      <c r="A29" s="23">
        <v>47</v>
      </c>
      <c r="B29" s="23">
        <v>1830</v>
      </c>
      <c r="C29" s="24" t="s">
        <v>36</v>
      </c>
      <c r="D29" s="802"/>
      <c r="E29" s="25"/>
      <c r="F29" s="25"/>
      <c r="G29" s="25">
        <f t="shared" si="3"/>
        <v>0</v>
      </c>
      <c r="H29" s="803"/>
      <c r="I29" s="803"/>
      <c r="J29" s="27">
        <f t="shared" si="4"/>
        <v>0</v>
      </c>
      <c r="K29" s="30"/>
      <c r="L29" s="802"/>
      <c r="M29" s="25"/>
      <c r="N29" s="25"/>
      <c r="O29" s="25">
        <f t="shared" si="1"/>
        <v>0</v>
      </c>
      <c r="P29" s="803"/>
      <c r="Q29" s="803"/>
      <c r="R29" s="27">
        <f t="shared" si="2"/>
        <v>0</v>
      </c>
      <c r="S29" s="28">
        <f t="shared" si="0"/>
        <v>0</v>
      </c>
    </row>
    <row r="30" spans="1:19" ht="15" x14ac:dyDescent="0.25">
      <c r="A30" s="23">
        <v>47</v>
      </c>
      <c r="B30" s="23">
        <v>1835</v>
      </c>
      <c r="C30" s="24" t="s">
        <v>37</v>
      </c>
      <c r="D30" s="802"/>
      <c r="E30" s="25"/>
      <c r="F30" s="25"/>
      <c r="G30" s="25">
        <f t="shared" si="3"/>
        <v>0</v>
      </c>
      <c r="H30" s="803"/>
      <c r="I30" s="803"/>
      <c r="J30" s="27">
        <f t="shared" si="4"/>
        <v>0</v>
      </c>
      <c r="K30" s="30"/>
      <c r="L30" s="802"/>
      <c r="M30" s="25"/>
      <c r="N30" s="25"/>
      <c r="O30" s="25">
        <f t="shared" si="1"/>
        <v>0</v>
      </c>
      <c r="P30" s="803"/>
      <c r="Q30" s="803"/>
      <c r="R30" s="27">
        <f t="shared" si="2"/>
        <v>0</v>
      </c>
      <c r="S30" s="28">
        <f t="shared" si="0"/>
        <v>0</v>
      </c>
    </row>
    <row r="31" spans="1:19" ht="15" x14ac:dyDescent="0.25">
      <c r="A31" s="23">
        <v>47</v>
      </c>
      <c r="B31" s="23">
        <v>1840</v>
      </c>
      <c r="C31" s="24" t="s">
        <v>38</v>
      </c>
      <c r="D31" s="802"/>
      <c r="E31" s="25"/>
      <c r="F31" s="25"/>
      <c r="G31" s="25">
        <f t="shared" si="3"/>
        <v>0</v>
      </c>
      <c r="H31" s="803"/>
      <c r="I31" s="803"/>
      <c r="J31" s="27">
        <f t="shared" si="4"/>
        <v>0</v>
      </c>
      <c r="K31" s="30"/>
      <c r="L31" s="802"/>
      <c r="M31" s="25"/>
      <c r="N31" s="25"/>
      <c r="O31" s="25">
        <f t="shared" si="1"/>
        <v>0</v>
      </c>
      <c r="P31" s="803"/>
      <c r="Q31" s="803"/>
      <c r="R31" s="27">
        <f t="shared" si="2"/>
        <v>0</v>
      </c>
      <c r="S31" s="28">
        <f t="shared" si="0"/>
        <v>0</v>
      </c>
    </row>
    <row r="32" spans="1:19" ht="15" x14ac:dyDescent="0.25">
      <c r="A32" s="23">
        <v>47</v>
      </c>
      <c r="B32" s="23">
        <v>1845</v>
      </c>
      <c r="C32" s="24" t="s">
        <v>39</v>
      </c>
      <c r="D32" s="802"/>
      <c r="E32" s="25"/>
      <c r="F32" s="25"/>
      <c r="G32" s="25">
        <f t="shared" si="3"/>
        <v>0</v>
      </c>
      <c r="H32" s="803"/>
      <c r="I32" s="803"/>
      <c r="J32" s="27">
        <f t="shared" si="4"/>
        <v>0</v>
      </c>
      <c r="K32" s="30"/>
      <c r="L32" s="802"/>
      <c r="M32" s="25"/>
      <c r="N32" s="25"/>
      <c r="O32" s="25">
        <f t="shared" si="1"/>
        <v>0</v>
      </c>
      <c r="P32" s="803"/>
      <c r="Q32" s="803"/>
      <c r="R32" s="27">
        <f t="shared" si="2"/>
        <v>0</v>
      </c>
      <c r="S32" s="28">
        <f t="shared" si="0"/>
        <v>0</v>
      </c>
    </row>
    <row r="33" spans="1:19" ht="15" x14ac:dyDescent="0.25">
      <c r="A33" s="23">
        <v>47</v>
      </c>
      <c r="B33" s="23">
        <v>1850</v>
      </c>
      <c r="C33" s="24" t="s">
        <v>40</v>
      </c>
      <c r="D33" s="802"/>
      <c r="E33" s="25"/>
      <c r="F33" s="25"/>
      <c r="G33" s="25">
        <f t="shared" si="3"/>
        <v>0</v>
      </c>
      <c r="H33" s="803"/>
      <c r="I33" s="803"/>
      <c r="J33" s="27">
        <f t="shared" si="4"/>
        <v>0</v>
      </c>
      <c r="K33" s="30"/>
      <c r="L33" s="802"/>
      <c r="M33" s="25"/>
      <c r="N33" s="25"/>
      <c r="O33" s="25">
        <f t="shared" si="1"/>
        <v>0</v>
      </c>
      <c r="P33" s="803"/>
      <c r="Q33" s="803"/>
      <c r="R33" s="27">
        <f t="shared" si="2"/>
        <v>0</v>
      </c>
      <c r="S33" s="28">
        <f t="shared" si="0"/>
        <v>0</v>
      </c>
    </row>
    <row r="34" spans="1:19" ht="15" x14ac:dyDescent="0.25">
      <c r="A34" s="23">
        <v>47</v>
      </c>
      <c r="B34" s="23">
        <v>1855</v>
      </c>
      <c r="C34" s="24" t="s">
        <v>41</v>
      </c>
      <c r="D34" s="802"/>
      <c r="E34" s="25"/>
      <c r="F34" s="25"/>
      <c r="G34" s="25">
        <f t="shared" si="3"/>
        <v>0</v>
      </c>
      <c r="H34" s="803"/>
      <c r="I34" s="803"/>
      <c r="J34" s="27">
        <f t="shared" si="4"/>
        <v>0</v>
      </c>
      <c r="K34" s="30"/>
      <c r="L34" s="802"/>
      <c r="M34" s="25"/>
      <c r="N34" s="25"/>
      <c r="O34" s="25">
        <f t="shared" si="1"/>
        <v>0</v>
      </c>
      <c r="P34" s="803"/>
      <c r="Q34" s="803"/>
      <c r="R34" s="27">
        <f t="shared" si="2"/>
        <v>0</v>
      </c>
      <c r="S34" s="28">
        <f t="shared" si="0"/>
        <v>0</v>
      </c>
    </row>
    <row r="35" spans="1:19" ht="15" x14ac:dyDescent="0.25">
      <c r="A35" s="23">
        <v>47</v>
      </c>
      <c r="B35" s="23">
        <v>1860</v>
      </c>
      <c r="C35" s="24" t="s">
        <v>42</v>
      </c>
      <c r="D35" s="802"/>
      <c r="E35" s="25"/>
      <c r="F35" s="25"/>
      <c r="G35" s="25">
        <f t="shared" si="3"/>
        <v>0</v>
      </c>
      <c r="H35" s="803"/>
      <c r="I35" s="803"/>
      <c r="J35" s="27">
        <f t="shared" si="4"/>
        <v>0</v>
      </c>
      <c r="K35" s="30"/>
      <c r="L35" s="802"/>
      <c r="M35" s="25"/>
      <c r="N35" s="25"/>
      <c r="O35" s="25">
        <f t="shared" si="1"/>
        <v>0</v>
      </c>
      <c r="P35" s="803"/>
      <c r="Q35" s="803"/>
      <c r="R35" s="27">
        <f t="shared" si="2"/>
        <v>0</v>
      </c>
      <c r="S35" s="28">
        <f t="shared" si="0"/>
        <v>0</v>
      </c>
    </row>
    <row r="36" spans="1:19" ht="15" x14ac:dyDescent="0.25">
      <c r="A36" s="46">
        <v>47</v>
      </c>
      <c r="B36" s="46">
        <v>1865</v>
      </c>
      <c r="C36" s="47" t="s">
        <v>43</v>
      </c>
      <c r="D36" s="802"/>
      <c r="E36" s="25"/>
      <c r="F36" s="25"/>
      <c r="G36" s="25"/>
      <c r="H36" s="803"/>
      <c r="I36" s="803"/>
      <c r="J36" s="27">
        <f t="shared" si="4"/>
        <v>0</v>
      </c>
      <c r="K36" s="30"/>
      <c r="L36" s="802"/>
      <c r="M36" s="45"/>
      <c r="N36" s="45"/>
      <c r="O36" s="45">
        <f t="shared" si="1"/>
        <v>0</v>
      </c>
      <c r="P36" s="803"/>
      <c r="Q36" s="803"/>
      <c r="R36" s="27">
        <f t="shared" si="2"/>
        <v>0</v>
      </c>
      <c r="S36" s="28">
        <f t="shared" si="0"/>
        <v>0</v>
      </c>
    </row>
    <row r="37" spans="1:19" ht="15" x14ac:dyDescent="0.25">
      <c r="A37" s="23">
        <v>47</v>
      </c>
      <c r="B37" s="23">
        <v>1875</v>
      </c>
      <c r="C37" s="24" t="s">
        <v>44</v>
      </c>
      <c r="D37" s="802"/>
      <c r="E37" s="25"/>
      <c r="F37" s="25"/>
      <c r="G37" s="25">
        <f t="shared" ref="G37:G64" si="5">SUM(D37:F37)</f>
        <v>0</v>
      </c>
      <c r="H37" s="803"/>
      <c r="I37" s="803"/>
      <c r="J37" s="27">
        <f t="shared" si="4"/>
        <v>0</v>
      </c>
      <c r="K37" s="30"/>
      <c r="L37" s="802"/>
      <c r="M37" s="25"/>
      <c r="N37" s="25"/>
      <c r="O37" s="25">
        <f t="shared" si="1"/>
        <v>0</v>
      </c>
      <c r="P37" s="803"/>
      <c r="Q37" s="803"/>
      <c r="R37" s="27">
        <f t="shared" si="2"/>
        <v>0</v>
      </c>
      <c r="S37" s="28">
        <f t="shared" si="0"/>
        <v>0</v>
      </c>
    </row>
    <row r="38" spans="1:19" ht="15" x14ac:dyDescent="0.25">
      <c r="A38" s="23" t="s">
        <v>29</v>
      </c>
      <c r="B38" s="23">
        <v>1905</v>
      </c>
      <c r="C38" s="24" t="s">
        <v>30</v>
      </c>
      <c r="D38" s="802"/>
      <c r="E38" s="25"/>
      <c r="F38" s="25"/>
      <c r="G38" s="25">
        <f t="shared" si="5"/>
        <v>0</v>
      </c>
      <c r="H38" s="803"/>
      <c r="I38" s="803"/>
      <c r="J38" s="27">
        <f t="shared" si="4"/>
        <v>0</v>
      </c>
      <c r="K38" s="30"/>
      <c r="L38" s="802"/>
      <c r="M38" s="25"/>
      <c r="N38" s="25"/>
      <c r="O38" s="25">
        <f t="shared" si="1"/>
        <v>0</v>
      </c>
      <c r="P38" s="803"/>
      <c r="Q38" s="803"/>
      <c r="R38" s="27">
        <f t="shared" si="2"/>
        <v>0</v>
      </c>
      <c r="S38" s="28">
        <f t="shared" si="0"/>
        <v>0</v>
      </c>
    </row>
    <row r="39" spans="1:19" ht="15" x14ac:dyDescent="0.25">
      <c r="A39" s="23">
        <v>47</v>
      </c>
      <c r="B39" s="23">
        <v>1908</v>
      </c>
      <c r="C39" s="24" t="s">
        <v>45</v>
      </c>
      <c r="D39" s="802"/>
      <c r="E39" s="25"/>
      <c r="F39" s="25"/>
      <c r="G39" s="25">
        <f t="shared" si="5"/>
        <v>0</v>
      </c>
      <c r="H39" s="803"/>
      <c r="I39" s="803"/>
      <c r="J39" s="27">
        <f t="shared" si="4"/>
        <v>0</v>
      </c>
      <c r="K39" s="30"/>
      <c r="L39" s="802"/>
      <c r="M39" s="25"/>
      <c r="N39" s="25"/>
      <c r="O39" s="25">
        <f t="shared" si="1"/>
        <v>0</v>
      </c>
      <c r="P39" s="803"/>
      <c r="Q39" s="803"/>
      <c r="R39" s="27">
        <f t="shared" si="2"/>
        <v>0</v>
      </c>
      <c r="S39" s="28">
        <f t="shared" si="0"/>
        <v>0</v>
      </c>
    </row>
    <row r="40" spans="1:19" ht="15" x14ac:dyDescent="0.25">
      <c r="A40" s="23">
        <v>13</v>
      </c>
      <c r="B40" s="23">
        <v>1910</v>
      </c>
      <c r="C40" s="24" t="s">
        <v>32</v>
      </c>
      <c r="D40" s="802"/>
      <c r="E40" s="25"/>
      <c r="F40" s="25"/>
      <c r="G40" s="25">
        <f t="shared" si="5"/>
        <v>0</v>
      </c>
      <c r="H40" s="803"/>
      <c r="I40" s="803"/>
      <c r="J40" s="27">
        <f t="shared" si="4"/>
        <v>0</v>
      </c>
      <c r="K40" s="30"/>
      <c r="L40" s="802"/>
      <c r="M40" s="25"/>
      <c r="N40" s="25"/>
      <c r="O40" s="25">
        <f t="shared" si="1"/>
        <v>0</v>
      </c>
      <c r="P40" s="803"/>
      <c r="Q40" s="803"/>
      <c r="R40" s="27">
        <f t="shared" si="2"/>
        <v>0</v>
      </c>
      <c r="S40" s="28">
        <f t="shared" si="0"/>
        <v>0</v>
      </c>
    </row>
    <row r="41" spans="1:19" ht="15" x14ac:dyDescent="0.25">
      <c r="A41" s="23">
        <v>8</v>
      </c>
      <c r="B41" s="23">
        <v>1915</v>
      </c>
      <c r="C41" s="24" t="s">
        <v>46</v>
      </c>
      <c r="D41" s="802"/>
      <c r="E41" s="25"/>
      <c r="F41" s="25"/>
      <c r="G41" s="25">
        <f t="shared" si="5"/>
        <v>0</v>
      </c>
      <c r="H41" s="803"/>
      <c r="I41" s="803"/>
      <c r="J41" s="27">
        <f t="shared" si="4"/>
        <v>0</v>
      </c>
      <c r="K41" s="30"/>
      <c r="L41" s="802"/>
      <c r="M41" s="25"/>
      <c r="N41" s="25"/>
      <c r="O41" s="25">
        <f t="shared" si="1"/>
        <v>0</v>
      </c>
      <c r="P41" s="803"/>
      <c r="Q41" s="803"/>
      <c r="R41" s="27">
        <f t="shared" si="2"/>
        <v>0</v>
      </c>
      <c r="S41" s="28">
        <f t="shared" si="0"/>
        <v>0</v>
      </c>
    </row>
    <row r="42" spans="1:19" ht="15" x14ac:dyDescent="0.25">
      <c r="A42" s="23">
        <v>10</v>
      </c>
      <c r="B42" s="23">
        <v>1920</v>
      </c>
      <c r="C42" s="24" t="s">
        <v>47</v>
      </c>
      <c r="D42" s="802"/>
      <c r="E42" s="25"/>
      <c r="F42" s="25"/>
      <c r="G42" s="25">
        <f t="shared" si="5"/>
        <v>0</v>
      </c>
      <c r="H42" s="803"/>
      <c r="I42" s="803"/>
      <c r="J42" s="27">
        <f t="shared" si="4"/>
        <v>0</v>
      </c>
      <c r="K42" s="30"/>
      <c r="L42" s="802"/>
      <c r="M42" s="25"/>
      <c r="N42" s="25"/>
      <c r="O42" s="25">
        <f t="shared" si="1"/>
        <v>0</v>
      </c>
      <c r="P42" s="803"/>
      <c r="Q42" s="803"/>
      <c r="R42" s="27">
        <f t="shared" si="2"/>
        <v>0</v>
      </c>
      <c r="S42" s="28">
        <f t="shared" si="0"/>
        <v>0</v>
      </c>
    </row>
    <row r="43" spans="1:19" ht="15" x14ac:dyDescent="0.25">
      <c r="A43" s="23">
        <v>10</v>
      </c>
      <c r="B43" s="23">
        <v>1930</v>
      </c>
      <c r="C43" s="24" t="s">
        <v>48</v>
      </c>
      <c r="D43" s="802"/>
      <c r="E43" s="25"/>
      <c r="F43" s="25"/>
      <c r="G43" s="25">
        <f t="shared" si="5"/>
        <v>0</v>
      </c>
      <c r="H43" s="803"/>
      <c r="I43" s="803"/>
      <c r="J43" s="27">
        <f t="shared" si="4"/>
        <v>0</v>
      </c>
      <c r="K43" s="30"/>
      <c r="L43" s="802"/>
      <c r="M43" s="25"/>
      <c r="N43" s="25"/>
      <c r="O43" s="25">
        <f t="shared" si="1"/>
        <v>0</v>
      </c>
      <c r="P43" s="803"/>
      <c r="Q43" s="803"/>
      <c r="R43" s="27">
        <f t="shared" si="2"/>
        <v>0</v>
      </c>
      <c r="S43" s="28">
        <f t="shared" si="0"/>
        <v>0</v>
      </c>
    </row>
    <row r="44" spans="1:19" ht="15" x14ac:dyDescent="0.25">
      <c r="A44" s="23">
        <v>8</v>
      </c>
      <c r="B44" s="23">
        <v>1935</v>
      </c>
      <c r="C44" s="24" t="s">
        <v>49</v>
      </c>
      <c r="D44" s="802"/>
      <c r="E44" s="25"/>
      <c r="F44" s="25"/>
      <c r="G44" s="25">
        <f t="shared" si="5"/>
        <v>0</v>
      </c>
      <c r="H44" s="803"/>
      <c r="I44" s="803"/>
      <c r="J44" s="27">
        <f t="shared" si="4"/>
        <v>0</v>
      </c>
      <c r="K44" s="30"/>
      <c r="L44" s="802"/>
      <c r="M44" s="25"/>
      <c r="N44" s="25"/>
      <c r="O44" s="25">
        <f t="shared" si="1"/>
        <v>0</v>
      </c>
      <c r="P44" s="803"/>
      <c r="Q44" s="803"/>
      <c r="R44" s="27">
        <f t="shared" si="2"/>
        <v>0</v>
      </c>
      <c r="S44" s="28">
        <f t="shared" si="0"/>
        <v>0</v>
      </c>
    </row>
    <row r="45" spans="1:19" ht="15" x14ac:dyDescent="0.25">
      <c r="A45" s="23">
        <v>8</v>
      </c>
      <c r="B45" s="23">
        <v>1940</v>
      </c>
      <c r="C45" s="24" t="s">
        <v>50</v>
      </c>
      <c r="D45" s="802"/>
      <c r="E45" s="25"/>
      <c r="F45" s="25"/>
      <c r="G45" s="25">
        <f t="shared" si="5"/>
        <v>0</v>
      </c>
      <c r="H45" s="803"/>
      <c r="I45" s="803"/>
      <c r="J45" s="27">
        <f t="shared" si="4"/>
        <v>0</v>
      </c>
      <c r="K45" s="30"/>
      <c r="L45" s="802"/>
      <c r="M45" s="25"/>
      <c r="N45" s="25"/>
      <c r="O45" s="25">
        <f t="shared" si="1"/>
        <v>0</v>
      </c>
      <c r="P45" s="803"/>
      <c r="Q45" s="803"/>
      <c r="R45" s="27">
        <f t="shared" si="2"/>
        <v>0</v>
      </c>
      <c r="S45" s="28">
        <f t="shared" si="0"/>
        <v>0</v>
      </c>
    </row>
    <row r="46" spans="1:19" ht="15" x14ac:dyDescent="0.25">
      <c r="A46" s="23">
        <v>8</v>
      </c>
      <c r="B46" s="23">
        <v>1945</v>
      </c>
      <c r="C46" s="24" t="s">
        <v>51</v>
      </c>
      <c r="D46" s="802"/>
      <c r="E46" s="25"/>
      <c r="F46" s="25"/>
      <c r="G46" s="25">
        <f t="shared" si="5"/>
        <v>0</v>
      </c>
      <c r="H46" s="803"/>
      <c r="I46" s="803"/>
      <c r="J46" s="27">
        <f t="shared" si="4"/>
        <v>0</v>
      </c>
      <c r="K46" s="30"/>
      <c r="L46" s="802"/>
      <c r="M46" s="25"/>
      <c r="N46" s="25"/>
      <c r="O46" s="25">
        <f t="shared" si="1"/>
        <v>0</v>
      </c>
      <c r="P46" s="803"/>
      <c r="Q46" s="803"/>
      <c r="R46" s="27">
        <f t="shared" si="2"/>
        <v>0</v>
      </c>
      <c r="S46" s="28">
        <f t="shared" si="0"/>
        <v>0</v>
      </c>
    </row>
    <row r="47" spans="1:19" ht="15" x14ac:dyDescent="0.25">
      <c r="A47" s="23">
        <v>8</v>
      </c>
      <c r="B47" s="23">
        <v>1950</v>
      </c>
      <c r="C47" s="24" t="s">
        <v>52</v>
      </c>
      <c r="D47" s="802"/>
      <c r="E47" s="25"/>
      <c r="F47" s="25"/>
      <c r="G47" s="25">
        <f t="shared" si="5"/>
        <v>0</v>
      </c>
      <c r="H47" s="803"/>
      <c r="I47" s="803"/>
      <c r="J47" s="27">
        <f t="shared" si="4"/>
        <v>0</v>
      </c>
      <c r="K47" s="30"/>
      <c r="L47" s="802"/>
      <c r="M47" s="25"/>
      <c r="N47" s="25"/>
      <c r="O47" s="25">
        <f t="shared" si="1"/>
        <v>0</v>
      </c>
      <c r="P47" s="803"/>
      <c r="Q47" s="803"/>
      <c r="R47" s="27">
        <f t="shared" si="2"/>
        <v>0</v>
      </c>
      <c r="S47" s="28">
        <f t="shared" si="0"/>
        <v>0</v>
      </c>
    </row>
    <row r="48" spans="1:19" ht="15" x14ac:dyDescent="0.25">
      <c r="A48" s="23">
        <v>8</v>
      </c>
      <c r="B48" s="23">
        <v>1955</v>
      </c>
      <c r="C48" s="24" t="s">
        <v>53</v>
      </c>
      <c r="D48" s="802"/>
      <c r="E48" s="25"/>
      <c r="F48" s="25"/>
      <c r="G48" s="25">
        <f t="shared" si="5"/>
        <v>0</v>
      </c>
      <c r="H48" s="803"/>
      <c r="I48" s="803"/>
      <c r="J48" s="27">
        <f t="shared" si="4"/>
        <v>0</v>
      </c>
      <c r="K48" s="30"/>
      <c r="L48" s="802"/>
      <c r="M48" s="25"/>
      <c r="N48" s="25"/>
      <c r="O48" s="25">
        <f t="shared" si="1"/>
        <v>0</v>
      </c>
      <c r="P48" s="803"/>
      <c r="Q48" s="803"/>
      <c r="R48" s="27">
        <f t="shared" si="2"/>
        <v>0</v>
      </c>
      <c r="S48" s="28">
        <f t="shared" si="0"/>
        <v>0</v>
      </c>
    </row>
    <row r="49" spans="1:19" ht="15" x14ac:dyDescent="0.25">
      <c r="A49" s="23">
        <v>8</v>
      </c>
      <c r="B49" s="23">
        <v>1960</v>
      </c>
      <c r="C49" s="24" t="s">
        <v>54</v>
      </c>
      <c r="D49" s="802"/>
      <c r="E49" s="25"/>
      <c r="F49" s="25"/>
      <c r="G49" s="25">
        <f t="shared" si="5"/>
        <v>0</v>
      </c>
      <c r="H49" s="803"/>
      <c r="I49" s="803"/>
      <c r="J49" s="27">
        <f t="shared" si="4"/>
        <v>0</v>
      </c>
      <c r="K49" s="30"/>
      <c r="L49" s="802"/>
      <c r="M49" s="25"/>
      <c r="N49" s="25"/>
      <c r="O49" s="25">
        <f t="shared" si="1"/>
        <v>0</v>
      </c>
      <c r="P49" s="803"/>
      <c r="Q49" s="803"/>
      <c r="R49" s="27">
        <f t="shared" si="2"/>
        <v>0</v>
      </c>
      <c r="S49" s="28">
        <f t="shared" si="0"/>
        <v>0</v>
      </c>
    </row>
    <row r="50" spans="1:19" ht="25.5" x14ac:dyDescent="0.25">
      <c r="A50" s="1">
        <v>47</v>
      </c>
      <c r="B50" s="23">
        <v>1970</v>
      </c>
      <c r="C50" s="24" t="s">
        <v>55</v>
      </c>
      <c r="D50" s="802"/>
      <c r="E50" s="25"/>
      <c r="F50" s="25"/>
      <c r="G50" s="25">
        <f t="shared" si="5"/>
        <v>0</v>
      </c>
      <c r="H50" s="803"/>
      <c r="I50" s="803"/>
      <c r="J50" s="27">
        <f t="shared" si="4"/>
        <v>0</v>
      </c>
      <c r="K50" s="30"/>
      <c r="L50" s="802"/>
      <c r="M50" s="25"/>
      <c r="N50" s="25"/>
      <c r="O50" s="25">
        <f t="shared" si="1"/>
        <v>0</v>
      </c>
      <c r="P50" s="803"/>
      <c r="Q50" s="803"/>
      <c r="R50" s="27">
        <f t="shared" si="2"/>
        <v>0</v>
      </c>
      <c r="S50" s="28">
        <f t="shared" si="0"/>
        <v>0</v>
      </c>
    </row>
    <row r="51" spans="1:19" ht="25.5" x14ac:dyDescent="0.25">
      <c r="A51" s="23">
        <v>47</v>
      </c>
      <c r="B51" s="23">
        <v>1975</v>
      </c>
      <c r="C51" s="24" t="s">
        <v>56</v>
      </c>
      <c r="D51" s="802"/>
      <c r="E51" s="25"/>
      <c r="F51" s="25"/>
      <c r="G51" s="25">
        <f t="shared" si="5"/>
        <v>0</v>
      </c>
      <c r="H51" s="803"/>
      <c r="I51" s="803"/>
      <c r="J51" s="27">
        <f t="shared" si="4"/>
        <v>0</v>
      </c>
      <c r="K51" s="30"/>
      <c r="L51" s="802"/>
      <c r="M51" s="25"/>
      <c r="N51" s="25"/>
      <c r="O51" s="25">
        <f t="shared" si="1"/>
        <v>0</v>
      </c>
      <c r="P51" s="803"/>
      <c r="Q51" s="803"/>
      <c r="R51" s="27">
        <f t="shared" si="2"/>
        <v>0</v>
      </c>
      <c r="S51" s="28">
        <f t="shared" si="0"/>
        <v>0</v>
      </c>
    </row>
    <row r="52" spans="1:19" ht="15" x14ac:dyDescent="0.25">
      <c r="A52" s="23">
        <v>47</v>
      </c>
      <c r="B52" s="23">
        <v>1980</v>
      </c>
      <c r="C52" s="24" t="s">
        <v>57</v>
      </c>
      <c r="D52" s="802"/>
      <c r="E52" s="25"/>
      <c r="F52" s="25"/>
      <c r="G52" s="25">
        <f t="shared" si="5"/>
        <v>0</v>
      </c>
      <c r="H52" s="803"/>
      <c r="I52" s="803"/>
      <c r="J52" s="27">
        <f t="shared" si="4"/>
        <v>0</v>
      </c>
      <c r="K52" s="30"/>
      <c r="L52" s="802"/>
      <c r="M52" s="25"/>
      <c r="N52" s="25"/>
      <c r="O52" s="25">
        <f t="shared" si="1"/>
        <v>0</v>
      </c>
      <c r="P52" s="803"/>
      <c r="Q52" s="803"/>
      <c r="R52" s="27">
        <f t="shared" si="2"/>
        <v>0</v>
      </c>
      <c r="S52" s="28">
        <f t="shared" si="0"/>
        <v>0</v>
      </c>
    </row>
    <row r="53" spans="1:19" ht="15" x14ac:dyDescent="0.25">
      <c r="A53" s="23">
        <v>47</v>
      </c>
      <c r="B53" s="23">
        <v>1985</v>
      </c>
      <c r="C53" s="24" t="s">
        <v>58</v>
      </c>
      <c r="D53" s="802"/>
      <c r="E53" s="25"/>
      <c r="F53" s="25"/>
      <c r="G53" s="25">
        <f t="shared" si="5"/>
        <v>0</v>
      </c>
      <c r="H53" s="803"/>
      <c r="I53" s="803"/>
      <c r="J53" s="27">
        <f t="shared" si="4"/>
        <v>0</v>
      </c>
      <c r="K53" s="30"/>
      <c r="L53" s="802"/>
      <c r="M53" s="25"/>
      <c r="N53" s="25"/>
      <c r="O53" s="25">
        <f t="shared" si="1"/>
        <v>0</v>
      </c>
      <c r="P53" s="803"/>
      <c r="Q53" s="803"/>
      <c r="R53" s="27">
        <f t="shared" si="2"/>
        <v>0</v>
      </c>
      <c r="S53" s="28">
        <f t="shared" si="0"/>
        <v>0</v>
      </c>
    </row>
    <row r="54" spans="1:19" ht="15" x14ac:dyDescent="0.25">
      <c r="A54" s="1">
        <v>47</v>
      </c>
      <c r="B54" s="23">
        <v>1990</v>
      </c>
      <c r="C54" s="31" t="s">
        <v>59</v>
      </c>
      <c r="D54" s="802"/>
      <c r="E54" s="25"/>
      <c r="F54" s="25"/>
      <c r="G54" s="25">
        <f t="shared" si="5"/>
        <v>0</v>
      </c>
      <c r="H54" s="803"/>
      <c r="I54" s="803"/>
      <c r="J54" s="27">
        <f t="shared" si="4"/>
        <v>0</v>
      </c>
      <c r="K54" s="30"/>
      <c r="L54" s="802"/>
      <c r="M54" s="25"/>
      <c r="N54" s="25"/>
      <c r="O54" s="25">
        <f t="shared" si="1"/>
        <v>0</v>
      </c>
      <c r="P54" s="803"/>
      <c r="Q54" s="803"/>
      <c r="R54" s="27">
        <f t="shared" si="2"/>
        <v>0</v>
      </c>
      <c r="S54" s="28">
        <f t="shared" si="0"/>
        <v>0</v>
      </c>
    </row>
    <row r="55" spans="1:19" ht="15" x14ac:dyDescent="0.25">
      <c r="A55" s="23">
        <v>47</v>
      </c>
      <c r="B55" s="23">
        <v>1995</v>
      </c>
      <c r="C55" s="24" t="s">
        <v>60</v>
      </c>
      <c r="D55" s="802"/>
      <c r="E55" s="25"/>
      <c r="F55" s="25"/>
      <c r="G55" s="25">
        <f t="shared" si="5"/>
        <v>0</v>
      </c>
      <c r="H55" s="803"/>
      <c r="I55" s="803"/>
      <c r="J55" s="27">
        <f t="shared" si="4"/>
        <v>0</v>
      </c>
      <c r="K55" s="30"/>
      <c r="L55" s="802"/>
      <c r="M55" s="25"/>
      <c r="N55" s="25"/>
      <c r="O55" s="25">
        <f t="shared" si="1"/>
        <v>0</v>
      </c>
      <c r="P55" s="803"/>
      <c r="Q55" s="803"/>
      <c r="R55" s="27">
        <f t="shared" si="2"/>
        <v>0</v>
      </c>
      <c r="S55" s="28">
        <f t="shared" si="0"/>
        <v>0</v>
      </c>
    </row>
    <row r="56" spans="1:19" ht="25.5" x14ac:dyDescent="0.25">
      <c r="A56" s="23">
        <v>47</v>
      </c>
      <c r="B56" s="32" t="s">
        <v>61</v>
      </c>
      <c r="C56" s="24" t="s">
        <v>62</v>
      </c>
      <c r="D56" s="802"/>
      <c r="E56" s="25"/>
      <c r="F56" s="25"/>
      <c r="G56" s="25">
        <f t="shared" si="5"/>
        <v>0</v>
      </c>
      <c r="H56" s="803"/>
      <c r="I56" s="803"/>
      <c r="J56" s="27">
        <f t="shared" si="4"/>
        <v>0</v>
      </c>
      <c r="K56" s="30"/>
      <c r="L56" s="802"/>
      <c r="M56" s="25"/>
      <c r="N56" s="25"/>
      <c r="O56" s="25">
        <f t="shared" ref="O56" si="6">SUM(L56:N56)</f>
        <v>0</v>
      </c>
      <c r="P56" s="803"/>
      <c r="Q56" s="803"/>
      <c r="R56" s="27">
        <f t="shared" si="2"/>
        <v>0</v>
      </c>
      <c r="S56" s="28">
        <f t="shared" si="0"/>
        <v>0</v>
      </c>
    </row>
    <row r="57" spans="1:19" ht="15" x14ac:dyDescent="0.25">
      <c r="A57" s="23">
        <v>47</v>
      </c>
      <c r="B57" s="23">
        <v>2440</v>
      </c>
      <c r="C57" s="24" t="s">
        <v>63</v>
      </c>
      <c r="D57" s="802"/>
      <c r="E57" s="25"/>
      <c r="F57" s="25"/>
      <c r="G57" s="25">
        <f t="shared" si="5"/>
        <v>0</v>
      </c>
      <c r="H57" s="803"/>
      <c r="I57" s="803"/>
      <c r="J57" s="27">
        <f t="shared" si="4"/>
        <v>0</v>
      </c>
      <c r="L57" s="802"/>
      <c r="M57" s="25"/>
      <c r="N57" s="25"/>
      <c r="O57" s="25">
        <f t="shared" ref="O57" si="7">SUM(L57:N57)</f>
        <v>0</v>
      </c>
      <c r="P57" s="803"/>
      <c r="Q57" s="803"/>
      <c r="R57" s="27">
        <f t="shared" si="2"/>
        <v>0</v>
      </c>
      <c r="S57" s="28">
        <f t="shared" si="0"/>
        <v>0</v>
      </c>
    </row>
    <row r="58" spans="1:19" ht="15" x14ac:dyDescent="0.25">
      <c r="A58" s="23">
        <v>47</v>
      </c>
      <c r="B58" s="32" t="s">
        <v>64</v>
      </c>
      <c r="C58" s="24" t="s">
        <v>65</v>
      </c>
      <c r="D58" s="802"/>
      <c r="E58" s="33"/>
      <c r="F58" s="33"/>
      <c r="G58" s="25">
        <f t="shared" si="5"/>
        <v>0</v>
      </c>
      <c r="H58" s="803"/>
      <c r="I58" s="803"/>
      <c r="J58" s="27">
        <f t="shared" ref="J58" si="8">G58+H58+I58</f>
        <v>0</v>
      </c>
      <c r="L58" s="802"/>
      <c r="M58" s="25"/>
      <c r="N58" s="25"/>
      <c r="O58" s="25">
        <f t="shared" ref="O58" si="9">SUM(L58:N58)</f>
        <v>0</v>
      </c>
      <c r="P58" s="803"/>
      <c r="Q58" s="803"/>
      <c r="R58" s="27">
        <f t="shared" ref="R58" si="10">O58+P58+Q58</f>
        <v>0</v>
      </c>
      <c r="S58" s="28">
        <f t="shared" si="0"/>
        <v>0</v>
      </c>
    </row>
    <row r="59" spans="1:19" ht="15" x14ac:dyDescent="0.25">
      <c r="A59" s="32"/>
      <c r="B59" s="32">
        <v>2005</v>
      </c>
      <c r="C59" s="33" t="s">
        <v>66</v>
      </c>
      <c r="D59" s="802"/>
      <c r="E59" s="25"/>
      <c r="F59" s="25"/>
      <c r="G59" s="25">
        <f t="shared" si="5"/>
        <v>0</v>
      </c>
      <c r="H59" s="803"/>
      <c r="I59" s="803"/>
      <c r="J59" s="27">
        <f t="shared" ref="J59:J64" si="11">D59+H59+I59</f>
        <v>0</v>
      </c>
      <c r="L59" s="802"/>
      <c r="M59" s="25"/>
      <c r="N59" s="25"/>
      <c r="O59" s="25">
        <f t="shared" ref="O59:O64" si="12">SUM(L59:N59)</f>
        <v>0</v>
      </c>
      <c r="P59" s="803"/>
      <c r="Q59" s="803"/>
      <c r="R59" s="27">
        <f t="shared" ref="R59:R64" si="13">L59+P59+Q59</f>
        <v>0</v>
      </c>
      <c r="S59" s="28">
        <f t="shared" si="0"/>
        <v>0</v>
      </c>
    </row>
    <row r="60" spans="1:19" ht="15" x14ac:dyDescent="0.25">
      <c r="A60" s="32"/>
      <c r="B60" s="32">
        <v>2040</v>
      </c>
      <c r="C60" s="33" t="s">
        <v>67</v>
      </c>
      <c r="D60" s="802"/>
      <c r="E60" s="25"/>
      <c r="F60" s="25"/>
      <c r="G60" s="25">
        <f t="shared" si="5"/>
        <v>0</v>
      </c>
      <c r="H60" s="803"/>
      <c r="I60" s="803"/>
      <c r="J60" s="27">
        <f t="shared" si="11"/>
        <v>0</v>
      </c>
      <c r="L60" s="802"/>
      <c r="M60" s="25"/>
      <c r="N60" s="25"/>
      <c r="O60" s="25">
        <f t="shared" si="12"/>
        <v>0</v>
      </c>
      <c r="P60" s="803"/>
      <c r="Q60" s="803"/>
      <c r="R60" s="27">
        <f t="shared" si="13"/>
        <v>0</v>
      </c>
      <c r="S60" s="28">
        <f t="shared" si="0"/>
        <v>0</v>
      </c>
    </row>
    <row r="61" spans="1:19" ht="15" x14ac:dyDescent="0.25">
      <c r="A61" s="32"/>
      <c r="B61" s="32">
        <v>2050</v>
      </c>
      <c r="C61" s="33" t="s">
        <v>68</v>
      </c>
      <c r="D61" s="802"/>
      <c r="E61" s="25"/>
      <c r="F61" s="25"/>
      <c r="G61" s="25">
        <f t="shared" si="5"/>
        <v>0</v>
      </c>
      <c r="H61" s="803"/>
      <c r="I61" s="803"/>
      <c r="J61" s="27">
        <f t="shared" si="11"/>
        <v>0</v>
      </c>
      <c r="L61" s="802"/>
      <c r="M61" s="25"/>
      <c r="N61" s="25"/>
      <c r="O61" s="25">
        <f t="shared" si="12"/>
        <v>0</v>
      </c>
      <c r="P61" s="803"/>
      <c r="Q61" s="803"/>
      <c r="R61" s="27">
        <f t="shared" si="13"/>
        <v>0</v>
      </c>
      <c r="S61" s="28">
        <f t="shared" si="0"/>
        <v>0</v>
      </c>
    </row>
    <row r="62" spans="1:19" ht="15" x14ac:dyDescent="0.25">
      <c r="A62" s="32"/>
      <c r="B62" s="32">
        <v>2075</v>
      </c>
      <c r="C62" s="33" t="s">
        <v>69</v>
      </c>
      <c r="D62" s="802"/>
      <c r="E62" s="25"/>
      <c r="F62" s="25"/>
      <c r="G62" s="25">
        <f t="shared" si="5"/>
        <v>0</v>
      </c>
      <c r="H62" s="803"/>
      <c r="I62" s="803"/>
      <c r="J62" s="27">
        <f t="shared" si="11"/>
        <v>0</v>
      </c>
      <c r="L62" s="802"/>
      <c r="M62" s="25"/>
      <c r="N62" s="25"/>
      <c r="O62" s="25">
        <f t="shared" si="12"/>
        <v>0</v>
      </c>
      <c r="P62" s="803"/>
      <c r="Q62" s="803"/>
      <c r="R62" s="27">
        <f t="shared" si="13"/>
        <v>0</v>
      </c>
      <c r="S62" s="28">
        <f t="shared" si="0"/>
        <v>0</v>
      </c>
    </row>
    <row r="63" spans="1:19" ht="15" x14ac:dyDescent="0.25">
      <c r="A63" s="32"/>
      <c r="B63" s="32">
        <v>2055</v>
      </c>
      <c r="C63" s="33" t="s">
        <v>70</v>
      </c>
      <c r="D63" s="802"/>
      <c r="E63" s="25"/>
      <c r="F63" s="25"/>
      <c r="G63" s="25">
        <f t="shared" si="5"/>
        <v>0</v>
      </c>
      <c r="H63" s="803"/>
      <c r="I63" s="803"/>
      <c r="J63" s="27">
        <f t="shared" si="11"/>
        <v>0</v>
      </c>
      <c r="L63" s="802"/>
      <c r="M63" s="25"/>
      <c r="N63" s="25"/>
      <c r="O63" s="25">
        <f t="shared" si="12"/>
        <v>0</v>
      </c>
      <c r="P63" s="803"/>
      <c r="Q63" s="803"/>
      <c r="R63" s="27">
        <f t="shared" si="13"/>
        <v>0</v>
      </c>
      <c r="S63" s="28">
        <f t="shared" si="0"/>
        <v>0</v>
      </c>
    </row>
    <row r="64" spans="1:19" ht="15" x14ac:dyDescent="0.25">
      <c r="A64" s="32"/>
      <c r="B64" s="32" t="s">
        <v>71</v>
      </c>
      <c r="C64" s="33" t="s">
        <v>72</v>
      </c>
      <c r="D64" s="802"/>
      <c r="E64" s="25"/>
      <c r="F64" s="25"/>
      <c r="G64" s="25">
        <f t="shared" si="5"/>
        <v>0</v>
      </c>
      <c r="H64" s="803"/>
      <c r="I64" s="803"/>
      <c r="J64" s="27">
        <f t="shared" si="11"/>
        <v>0</v>
      </c>
      <c r="L64" s="802"/>
      <c r="M64" s="25"/>
      <c r="N64" s="25"/>
      <c r="O64" s="25">
        <f t="shared" si="12"/>
        <v>0</v>
      </c>
      <c r="P64" s="803"/>
      <c r="Q64" s="803"/>
      <c r="R64" s="27">
        <f t="shared" si="13"/>
        <v>0</v>
      </c>
      <c r="S64" s="28">
        <f t="shared" si="0"/>
        <v>0</v>
      </c>
    </row>
    <row r="65" spans="1:19" x14ac:dyDescent="0.2">
      <c r="A65" s="32"/>
      <c r="B65" s="32"/>
      <c r="C65" s="34" t="s">
        <v>73</v>
      </c>
      <c r="D65" s="35"/>
      <c r="E65" s="35">
        <f t="shared" ref="E65:J65" si="14">SUM(E19:E64)</f>
        <v>0</v>
      </c>
      <c r="F65" s="35">
        <f t="shared" si="14"/>
        <v>0</v>
      </c>
      <c r="G65" s="35">
        <f t="shared" si="14"/>
        <v>0</v>
      </c>
      <c r="H65" s="35">
        <f t="shared" si="14"/>
        <v>0</v>
      </c>
      <c r="I65" s="35">
        <f t="shared" si="14"/>
        <v>0</v>
      </c>
      <c r="J65" s="35">
        <f t="shared" si="14"/>
        <v>0</v>
      </c>
      <c r="K65" s="36"/>
      <c r="L65" s="35">
        <f t="shared" ref="L65:S65" si="15">SUM(L19:L64)</f>
        <v>0</v>
      </c>
      <c r="M65" s="35">
        <f t="shared" si="15"/>
        <v>0</v>
      </c>
      <c r="N65" s="35">
        <f t="shared" si="15"/>
        <v>0</v>
      </c>
      <c r="O65" s="35">
        <f t="shared" si="15"/>
        <v>0</v>
      </c>
      <c r="P65" s="35">
        <f t="shared" si="15"/>
        <v>0</v>
      </c>
      <c r="Q65" s="35">
        <f t="shared" si="15"/>
        <v>0</v>
      </c>
      <c r="R65" s="35">
        <f t="shared" si="15"/>
        <v>0</v>
      </c>
      <c r="S65" s="35">
        <f t="shared" si="15"/>
        <v>0</v>
      </c>
    </row>
    <row r="66" spans="1:19" ht="25.5" x14ac:dyDescent="0.25">
      <c r="A66" s="32"/>
      <c r="B66" s="32">
        <v>1531</v>
      </c>
      <c r="C66" s="24" t="s">
        <v>74</v>
      </c>
      <c r="D66" s="25"/>
      <c r="E66" s="25"/>
      <c r="F66" s="25"/>
      <c r="G66" s="25">
        <f t="shared" ref="G66:G73" si="16">SUM(D66:F66)</f>
        <v>0</v>
      </c>
      <c r="H66" s="26">
        <f t="shared" ref="H66:I66" si="17">-H19</f>
        <v>0</v>
      </c>
      <c r="I66" s="26">
        <f t="shared" si="17"/>
        <v>0</v>
      </c>
      <c r="J66" s="27">
        <f>G66+H66+I66</f>
        <v>0</v>
      </c>
      <c r="L66" s="25">
        <f t="shared" ref="L66" si="18">-L19</f>
        <v>0</v>
      </c>
      <c r="M66" s="25"/>
      <c r="N66" s="25"/>
      <c r="O66" s="25">
        <f t="shared" ref="O66:O73" si="19">SUM(L66:N66)</f>
        <v>0</v>
      </c>
      <c r="P66" s="26">
        <f t="shared" ref="P66:Q66" si="20">-P19</f>
        <v>0</v>
      </c>
      <c r="Q66" s="26">
        <f t="shared" si="20"/>
        <v>0</v>
      </c>
      <c r="R66" s="27">
        <f>O66+P66+Q66</f>
        <v>0</v>
      </c>
      <c r="S66" s="28">
        <f t="shared" ref="S66:S73" si="21">J66+R66</f>
        <v>0</v>
      </c>
    </row>
    <row r="67" spans="1:19" ht="25.5" x14ac:dyDescent="0.25">
      <c r="A67" s="32"/>
      <c r="B67" s="32">
        <v>2075</v>
      </c>
      <c r="C67" s="37" t="s">
        <v>75</v>
      </c>
      <c r="D67" s="25"/>
      <c r="E67" s="33"/>
      <c r="F67" s="33"/>
      <c r="G67" s="25">
        <f t="shared" si="16"/>
        <v>0</v>
      </c>
      <c r="H67" s="26">
        <f t="shared" ref="H67:I67" si="22">-H62</f>
        <v>0</v>
      </c>
      <c r="I67" s="26">
        <f t="shared" si="22"/>
        <v>0</v>
      </c>
      <c r="J67" s="27">
        <f t="shared" ref="J67:J73" si="23">G67+H67+I67</f>
        <v>0</v>
      </c>
      <c r="L67" s="25">
        <f t="shared" ref="L67" si="24">-L62</f>
        <v>0</v>
      </c>
      <c r="M67" s="25"/>
      <c r="N67" s="25"/>
      <c r="O67" s="25">
        <f t="shared" si="19"/>
        <v>0</v>
      </c>
      <c r="P67" s="26">
        <f t="shared" ref="P67:Q67" si="25">-P62</f>
        <v>0</v>
      </c>
      <c r="Q67" s="26">
        <f t="shared" si="25"/>
        <v>0</v>
      </c>
      <c r="R67" s="27">
        <f t="shared" ref="R67:R73" si="26">O67+P67+Q67</f>
        <v>0</v>
      </c>
      <c r="S67" s="28">
        <f t="shared" si="21"/>
        <v>0</v>
      </c>
    </row>
    <row r="68" spans="1:19" ht="25.5" x14ac:dyDescent="0.25">
      <c r="A68" s="32"/>
      <c r="B68" s="32">
        <v>1865</v>
      </c>
      <c r="C68" s="37" t="s">
        <v>76</v>
      </c>
      <c r="D68" s="25"/>
      <c r="E68" s="33"/>
      <c r="F68" s="33"/>
      <c r="G68" s="25">
        <f t="shared" si="16"/>
        <v>0</v>
      </c>
      <c r="H68" s="26">
        <f t="shared" ref="H68:I69" si="27">-H36</f>
        <v>0</v>
      </c>
      <c r="I68" s="26">
        <f t="shared" si="27"/>
        <v>0</v>
      </c>
      <c r="J68" s="27">
        <f t="shared" si="23"/>
        <v>0</v>
      </c>
      <c r="L68" s="25">
        <f t="shared" ref="L68:L69" si="28">-L36</f>
        <v>0</v>
      </c>
      <c r="M68" s="25"/>
      <c r="N68" s="25"/>
      <c r="O68" s="25">
        <f t="shared" si="19"/>
        <v>0</v>
      </c>
      <c r="P68" s="26">
        <f t="shared" ref="P68:Q69" si="29">-P36</f>
        <v>0</v>
      </c>
      <c r="Q68" s="26">
        <f t="shared" si="29"/>
        <v>0</v>
      </c>
      <c r="R68" s="27">
        <f t="shared" si="26"/>
        <v>0</v>
      </c>
      <c r="S68" s="28">
        <f t="shared" si="21"/>
        <v>0</v>
      </c>
    </row>
    <row r="69" spans="1:19" ht="15" x14ac:dyDescent="0.25">
      <c r="A69" s="32"/>
      <c r="B69" s="32">
        <v>1875</v>
      </c>
      <c r="C69" s="37" t="s">
        <v>77</v>
      </c>
      <c r="D69" s="25"/>
      <c r="E69" s="33"/>
      <c r="F69" s="33"/>
      <c r="G69" s="25">
        <f t="shared" si="16"/>
        <v>0</v>
      </c>
      <c r="H69" s="26">
        <f t="shared" si="27"/>
        <v>0</v>
      </c>
      <c r="I69" s="26">
        <f t="shared" si="27"/>
        <v>0</v>
      </c>
      <c r="J69" s="27">
        <f t="shared" si="23"/>
        <v>0</v>
      </c>
      <c r="L69" s="25">
        <f t="shared" si="28"/>
        <v>0</v>
      </c>
      <c r="M69" s="25"/>
      <c r="N69" s="25"/>
      <c r="O69" s="25">
        <f t="shared" si="19"/>
        <v>0</v>
      </c>
      <c r="P69" s="26">
        <f t="shared" si="29"/>
        <v>0</v>
      </c>
      <c r="Q69" s="26">
        <f t="shared" si="29"/>
        <v>0</v>
      </c>
      <c r="R69" s="27">
        <f t="shared" si="26"/>
        <v>0</v>
      </c>
      <c r="S69" s="28">
        <f t="shared" si="21"/>
        <v>0</v>
      </c>
    </row>
    <row r="70" spans="1:19" ht="25.5" x14ac:dyDescent="0.25">
      <c r="A70" s="32"/>
      <c r="B70" s="32" t="s">
        <v>61</v>
      </c>
      <c r="C70" s="37" t="s">
        <v>62</v>
      </c>
      <c r="D70" s="25"/>
      <c r="E70" s="33"/>
      <c r="F70" s="33"/>
      <c r="G70" s="25">
        <f t="shared" si="16"/>
        <v>0</v>
      </c>
      <c r="H70" s="26">
        <f t="shared" ref="H70:I70" si="30">-H56</f>
        <v>0</v>
      </c>
      <c r="I70" s="26">
        <f t="shared" si="30"/>
        <v>0</v>
      </c>
      <c r="J70" s="27">
        <f t="shared" si="23"/>
        <v>0</v>
      </c>
      <c r="L70" s="25">
        <f t="shared" ref="L70" si="31">-L56</f>
        <v>0</v>
      </c>
      <c r="M70" s="25"/>
      <c r="N70" s="25"/>
      <c r="O70" s="25">
        <f t="shared" si="19"/>
        <v>0</v>
      </c>
      <c r="P70" s="26">
        <f t="shared" ref="P70:Q70" si="32">-P56</f>
        <v>0</v>
      </c>
      <c r="Q70" s="26">
        <f t="shared" si="32"/>
        <v>0</v>
      </c>
      <c r="R70" s="27">
        <f t="shared" si="26"/>
        <v>0</v>
      </c>
      <c r="S70" s="28">
        <f t="shared" si="21"/>
        <v>0</v>
      </c>
    </row>
    <row r="71" spans="1:19" ht="25.5" x14ac:dyDescent="0.25">
      <c r="A71" s="32"/>
      <c r="B71" s="32" t="s">
        <v>64</v>
      </c>
      <c r="C71" s="37" t="s">
        <v>78</v>
      </c>
      <c r="D71" s="25"/>
      <c r="E71" s="33"/>
      <c r="F71" s="33"/>
      <c r="G71" s="25">
        <f t="shared" si="16"/>
        <v>0</v>
      </c>
      <c r="H71" s="26">
        <f t="shared" ref="H71:I71" si="33">-H58</f>
        <v>0</v>
      </c>
      <c r="I71" s="26">
        <f t="shared" si="33"/>
        <v>0</v>
      </c>
      <c r="J71" s="27">
        <f t="shared" si="23"/>
        <v>0</v>
      </c>
      <c r="L71" s="25">
        <f t="shared" ref="L71" si="34">-L58</f>
        <v>0</v>
      </c>
      <c r="M71" s="25"/>
      <c r="N71" s="25"/>
      <c r="O71" s="25">
        <f t="shared" si="19"/>
        <v>0</v>
      </c>
      <c r="P71" s="26">
        <f t="shared" ref="P71:Q71" si="35">-P58</f>
        <v>0</v>
      </c>
      <c r="Q71" s="26">
        <f t="shared" si="35"/>
        <v>0</v>
      </c>
      <c r="R71" s="27">
        <f t="shared" si="26"/>
        <v>0</v>
      </c>
      <c r="S71" s="28">
        <f t="shared" si="21"/>
        <v>0</v>
      </c>
    </row>
    <row r="72" spans="1:19" ht="15" x14ac:dyDescent="0.25">
      <c r="A72" s="32"/>
      <c r="B72" s="32">
        <v>2055</v>
      </c>
      <c r="C72" s="33" t="s">
        <v>70</v>
      </c>
      <c r="D72" s="25"/>
      <c r="E72" s="33"/>
      <c r="F72" s="33"/>
      <c r="G72" s="25">
        <f t="shared" si="16"/>
        <v>0</v>
      </c>
      <c r="H72" s="26">
        <f t="shared" ref="H72:I73" si="36">-H63</f>
        <v>0</v>
      </c>
      <c r="I72" s="26">
        <f t="shared" si="36"/>
        <v>0</v>
      </c>
      <c r="J72" s="27">
        <f t="shared" si="23"/>
        <v>0</v>
      </c>
      <c r="L72" s="25">
        <f t="shared" ref="L72:L73" si="37">-L63</f>
        <v>0</v>
      </c>
      <c r="M72" s="25"/>
      <c r="N72" s="25"/>
      <c r="O72" s="25">
        <f t="shared" si="19"/>
        <v>0</v>
      </c>
      <c r="P72" s="26">
        <f t="shared" ref="P72:Q73" si="38">-P63</f>
        <v>0</v>
      </c>
      <c r="Q72" s="26">
        <f t="shared" si="38"/>
        <v>0</v>
      </c>
      <c r="R72" s="27">
        <f t="shared" si="26"/>
        <v>0</v>
      </c>
      <c r="S72" s="28">
        <f t="shared" si="21"/>
        <v>0</v>
      </c>
    </row>
    <row r="73" spans="1:19" ht="15" x14ac:dyDescent="0.25">
      <c r="A73" s="32"/>
      <c r="B73" s="32" t="s">
        <v>71</v>
      </c>
      <c r="C73" s="33" t="s">
        <v>72</v>
      </c>
      <c r="D73" s="25"/>
      <c r="E73" s="33"/>
      <c r="F73" s="33"/>
      <c r="G73" s="25">
        <f t="shared" si="16"/>
        <v>0</v>
      </c>
      <c r="H73" s="26">
        <f t="shared" si="36"/>
        <v>0</v>
      </c>
      <c r="I73" s="26">
        <f t="shared" si="36"/>
        <v>0</v>
      </c>
      <c r="J73" s="27">
        <f t="shared" si="23"/>
        <v>0</v>
      </c>
      <c r="L73" s="25">
        <f t="shared" si="37"/>
        <v>0</v>
      </c>
      <c r="M73" s="25"/>
      <c r="N73" s="25"/>
      <c r="O73" s="25">
        <f t="shared" si="19"/>
        <v>0</v>
      </c>
      <c r="P73" s="26">
        <f t="shared" si="38"/>
        <v>0</v>
      </c>
      <c r="Q73" s="26">
        <f t="shared" si="38"/>
        <v>0</v>
      </c>
      <c r="R73" s="27">
        <f t="shared" si="26"/>
        <v>0</v>
      </c>
      <c r="S73" s="28">
        <f t="shared" si="21"/>
        <v>0</v>
      </c>
    </row>
    <row r="74" spans="1:19" x14ac:dyDescent="0.2">
      <c r="A74" s="32"/>
      <c r="B74" s="32"/>
      <c r="C74" s="34" t="s">
        <v>79</v>
      </c>
      <c r="D74" s="35">
        <f>SUM(D65:D73)</f>
        <v>0</v>
      </c>
      <c r="E74" s="35">
        <f t="shared" ref="E74:J74" si="39">SUM(E65:E73)</f>
        <v>0</v>
      </c>
      <c r="F74" s="35">
        <f t="shared" si="39"/>
        <v>0</v>
      </c>
      <c r="G74" s="35">
        <f t="shared" si="39"/>
        <v>0</v>
      </c>
      <c r="H74" s="35">
        <f t="shared" si="39"/>
        <v>0</v>
      </c>
      <c r="I74" s="35">
        <f t="shared" si="39"/>
        <v>0</v>
      </c>
      <c r="J74" s="35">
        <f t="shared" si="39"/>
        <v>0</v>
      </c>
      <c r="K74" s="36"/>
      <c r="L74" s="35">
        <f t="shared" ref="L74:S74" si="40">SUM(L65:L73)</f>
        <v>0</v>
      </c>
      <c r="M74" s="35">
        <f t="shared" si="40"/>
        <v>0</v>
      </c>
      <c r="N74" s="35">
        <f t="shared" si="40"/>
        <v>0</v>
      </c>
      <c r="O74" s="35">
        <f t="shared" si="40"/>
        <v>0</v>
      </c>
      <c r="P74" s="35">
        <f t="shared" si="40"/>
        <v>0</v>
      </c>
      <c r="Q74" s="35">
        <f t="shared" si="40"/>
        <v>0</v>
      </c>
      <c r="R74" s="35">
        <f t="shared" si="40"/>
        <v>0</v>
      </c>
      <c r="S74" s="35">
        <f t="shared" si="40"/>
        <v>0</v>
      </c>
    </row>
    <row r="75" spans="1:19" ht="15" x14ac:dyDescent="0.25">
      <c r="A75" s="32"/>
      <c r="B75" s="32"/>
      <c r="C75" s="1220" t="s">
        <v>80</v>
      </c>
      <c r="D75" s="1221"/>
      <c r="E75" s="1221"/>
      <c r="F75" s="1221"/>
      <c r="G75" s="1221"/>
      <c r="H75" s="1221"/>
      <c r="I75" s="1221"/>
      <c r="J75" s="1221"/>
      <c r="K75" s="1221"/>
      <c r="L75" s="1222"/>
      <c r="M75" s="38"/>
      <c r="N75" s="38"/>
      <c r="O75" s="38"/>
      <c r="P75" s="39"/>
      <c r="R75" s="40"/>
      <c r="S75" s="29"/>
    </row>
    <row r="76" spans="1:19" ht="15" x14ac:dyDescent="0.25">
      <c r="A76" s="32"/>
      <c r="B76" s="32"/>
      <c r="C76" s="1220" t="s">
        <v>81</v>
      </c>
      <c r="D76" s="1221"/>
      <c r="E76" s="1221"/>
      <c r="F76" s="1221"/>
      <c r="G76" s="1221"/>
      <c r="H76" s="1221"/>
      <c r="I76" s="1221"/>
      <c r="J76" s="1221"/>
      <c r="K76" s="1221"/>
      <c r="L76" s="1222"/>
      <c r="M76" s="38"/>
      <c r="N76" s="38"/>
      <c r="O76" s="38"/>
      <c r="P76" s="35">
        <f>+P74</f>
        <v>0</v>
      </c>
      <c r="R76" s="40"/>
      <c r="S76" s="29"/>
    </row>
    <row r="77" spans="1:19" x14ac:dyDescent="0.2">
      <c r="D77" s="41">
        <v>0</v>
      </c>
      <c r="E77" s="41"/>
      <c r="F77" s="41"/>
      <c r="G77" s="41"/>
      <c r="H77" s="41">
        <v>0</v>
      </c>
      <c r="I77" s="41">
        <v>0</v>
      </c>
      <c r="J77" s="41">
        <v>0</v>
      </c>
      <c r="K77" s="41"/>
      <c r="L77" s="41">
        <v>0</v>
      </c>
      <c r="M77" s="41"/>
      <c r="N77" s="41"/>
      <c r="O77" s="41">
        <v>0</v>
      </c>
      <c r="P77" s="41">
        <v>0</v>
      </c>
      <c r="Q77" s="41">
        <v>0</v>
      </c>
      <c r="R77" s="41">
        <v>0</v>
      </c>
      <c r="S77" s="41">
        <v>0</v>
      </c>
    </row>
    <row r="78" spans="1:19" x14ac:dyDescent="0.2">
      <c r="L78" s="2" t="s">
        <v>82</v>
      </c>
    </row>
    <row r="79" spans="1:19" ht="15" x14ac:dyDescent="0.25">
      <c r="A79" s="32">
        <v>10</v>
      </c>
      <c r="B79" s="32"/>
      <c r="C79" s="12" t="s">
        <v>83</v>
      </c>
      <c r="D79" s="13"/>
      <c r="E79" s="13"/>
      <c r="F79" s="13"/>
      <c r="G79" s="13"/>
      <c r="H79" s="13"/>
      <c r="I79" s="13"/>
      <c r="J79" s="13"/>
      <c r="K79" s="13"/>
      <c r="L79" s="13" t="s">
        <v>83</v>
      </c>
      <c r="M79" s="13"/>
      <c r="N79" s="13"/>
      <c r="O79" s="13"/>
      <c r="P79" s="13"/>
      <c r="Q79" s="42">
        <f>P43</f>
        <v>0</v>
      </c>
    </row>
    <row r="80" spans="1:19" ht="15" x14ac:dyDescent="0.25">
      <c r="A80" s="32">
        <v>8</v>
      </c>
      <c r="B80" s="32"/>
      <c r="C80" s="12" t="s">
        <v>49</v>
      </c>
      <c r="D80" s="13"/>
      <c r="E80" s="13"/>
      <c r="F80" s="13"/>
      <c r="G80" s="13"/>
      <c r="H80" s="13"/>
      <c r="I80" s="13"/>
      <c r="J80" s="13"/>
      <c r="K80" s="13"/>
      <c r="L80" s="13" t="s">
        <v>49</v>
      </c>
      <c r="M80" s="13"/>
      <c r="N80" s="13"/>
      <c r="O80" s="13"/>
      <c r="P80" s="13"/>
      <c r="Q80" s="42">
        <f>P45+P44</f>
        <v>0</v>
      </c>
    </row>
    <row r="81" spans="1:19" ht="15" x14ac:dyDescent="0.25">
      <c r="A81" s="32">
        <v>47</v>
      </c>
      <c r="B81" s="32"/>
      <c r="C81" s="12" t="s">
        <v>84</v>
      </c>
      <c r="D81" s="13"/>
      <c r="E81" s="13"/>
      <c r="F81" s="13"/>
      <c r="G81" s="13"/>
      <c r="H81" s="13"/>
      <c r="I81" s="13"/>
      <c r="J81" s="13"/>
      <c r="K81" s="13"/>
      <c r="L81" s="13" t="s">
        <v>84</v>
      </c>
      <c r="M81" s="13"/>
      <c r="N81" s="13"/>
      <c r="O81" s="13"/>
      <c r="P81" s="13"/>
      <c r="Q81" s="42"/>
    </row>
    <row r="82" spans="1:19" x14ac:dyDescent="0.2">
      <c r="L82" s="1223" t="s">
        <v>85</v>
      </c>
      <c r="M82" s="1224"/>
      <c r="N82" s="1224"/>
      <c r="O82" s="1224"/>
      <c r="P82" s="1224"/>
      <c r="Q82" s="43">
        <f>P76-Q79-Q80-Q81</f>
        <v>0</v>
      </c>
    </row>
    <row r="84" spans="1:19" ht="14.1" customHeight="1" x14ac:dyDescent="0.4">
      <c r="B84" s="49"/>
    </row>
    <row r="88" spans="1:19" ht="13.5" thickBot="1" x14ac:dyDescent="0.25">
      <c r="H88" s="8" t="s">
        <v>9</v>
      </c>
      <c r="I88" s="9" t="s">
        <v>10</v>
      </c>
    </row>
    <row r="89" spans="1:19" ht="15.75" thickBot="1" x14ac:dyDescent="0.3">
      <c r="H89" s="8" t="s">
        <v>11</v>
      </c>
      <c r="I89" s="10">
        <v>2014</v>
      </c>
      <c r="J89" s="11"/>
    </row>
    <row r="91" spans="1:19" x14ac:dyDescent="0.2">
      <c r="D91" s="1225" t="s">
        <v>12</v>
      </c>
      <c r="E91" s="1226"/>
      <c r="F91" s="1226"/>
      <c r="G91" s="1226"/>
      <c r="H91" s="1226"/>
      <c r="I91" s="1226"/>
      <c r="J91" s="1226"/>
      <c r="L91" s="12"/>
      <c r="M91" s="13"/>
      <c r="N91" s="13"/>
      <c r="O91" s="13"/>
      <c r="P91" s="14" t="s">
        <v>13</v>
      </c>
      <c r="Q91" s="14"/>
      <c r="R91" s="15"/>
    </row>
    <row r="92" spans="1:19" ht="30" customHeight="1" x14ac:dyDescent="0.2">
      <c r="A92" s="16" t="s">
        <v>14</v>
      </c>
      <c r="B92" s="16" t="s">
        <v>15</v>
      </c>
      <c r="C92" s="17" t="s">
        <v>16</v>
      </c>
      <c r="D92" s="18" t="s">
        <v>17</v>
      </c>
      <c r="E92" s="44" t="s">
        <v>90</v>
      </c>
      <c r="F92" s="44" t="s">
        <v>90</v>
      </c>
      <c r="G92" s="18" t="s">
        <v>18</v>
      </c>
      <c r="H92" s="19" t="s">
        <v>19</v>
      </c>
      <c r="I92" s="19" t="s">
        <v>20</v>
      </c>
      <c r="J92" s="16" t="s">
        <v>21</v>
      </c>
      <c r="K92" s="20"/>
      <c r="L92" s="18" t="s">
        <v>17</v>
      </c>
      <c r="M92" s="44" t="s">
        <v>90</v>
      </c>
      <c r="N92" s="44" t="s">
        <v>90</v>
      </c>
      <c r="O92" s="18" t="s">
        <v>18</v>
      </c>
      <c r="P92" s="21" t="s">
        <v>22</v>
      </c>
      <c r="Q92" s="21" t="s">
        <v>20</v>
      </c>
      <c r="R92" s="22" t="s">
        <v>21</v>
      </c>
      <c r="S92" s="16" t="s">
        <v>23</v>
      </c>
    </row>
    <row r="93" spans="1:19" ht="25.5" customHeight="1" x14ac:dyDescent="0.25">
      <c r="A93" s="16"/>
      <c r="B93" s="23">
        <v>1531</v>
      </c>
      <c r="C93" s="24" t="s">
        <v>24</v>
      </c>
      <c r="D93" s="25">
        <f>J19</f>
        <v>0</v>
      </c>
      <c r="E93" s="25"/>
      <c r="F93" s="25"/>
      <c r="G93" s="25">
        <f>SUM(D93:F93)</f>
        <v>0</v>
      </c>
      <c r="H93" s="803"/>
      <c r="I93" s="803"/>
      <c r="J93" s="27">
        <f>SUM(G93:I93)</f>
        <v>0</v>
      </c>
      <c r="K93" s="20"/>
      <c r="L93" s="25">
        <f>R19</f>
        <v>0</v>
      </c>
      <c r="M93" s="25"/>
      <c r="N93" s="25"/>
      <c r="O93" s="25">
        <f>SUM(L93:N93)</f>
        <v>0</v>
      </c>
      <c r="P93" s="803"/>
      <c r="Q93" s="803"/>
      <c r="R93" s="27">
        <f>SUM(O93:Q93)</f>
        <v>0</v>
      </c>
      <c r="S93" s="28">
        <f t="shared" ref="S93:S138" si="41">J93+R93</f>
        <v>0</v>
      </c>
    </row>
    <row r="94" spans="1:19" ht="25.5" customHeight="1" x14ac:dyDescent="0.25">
      <c r="A94" s="16"/>
      <c r="B94" s="23">
        <v>1609</v>
      </c>
      <c r="C94" s="24" t="s">
        <v>25</v>
      </c>
      <c r="D94" s="25">
        <f t="shared" ref="D94:D138" si="42">J20</f>
        <v>0</v>
      </c>
      <c r="E94" s="25"/>
      <c r="F94" s="25"/>
      <c r="G94" s="25">
        <f>SUM(D94:F94)</f>
        <v>0</v>
      </c>
      <c r="H94" s="803"/>
      <c r="I94" s="803"/>
      <c r="J94" s="27">
        <f t="shared" ref="J94:J138" si="43">SUM(G94:I94)</f>
        <v>0</v>
      </c>
      <c r="K94" s="20"/>
      <c r="L94" s="25">
        <f t="shared" ref="L94:L138" si="44">R20</f>
        <v>0</v>
      </c>
      <c r="M94" s="25"/>
      <c r="N94" s="25"/>
      <c r="O94" s="25">
        <f t="shared" ref="O94:O129" si="45">SUM(L94:N94)</f>
        <v>0</v>
      </c>
      <c r="P94" s="803"/>
      <c r="Q94" s="803"/>
      <c r="R94" s="27">
        <f t="shared" ref="R94:R138" si="46">SUM(O94:Q94)</f>
        <v>0</v>
      </c>
      <c r="S94" s="28">
        <f t="shared" si="41"/>
        <v>0</v>
      </c>
    </row>
    <row r="95" spans="1:19" ht="25.5" x14ac:dyDescent="0.25">
      <c r="A95" s="23">
        <v>12</v>
      </c>
      <c r="B95" s="23">
        <v>1611</v>
      </c>
      <c r="C95" s="24" t="s">
        <v>26</v>
      </c>
      <c r="D95" s="25">
        <f t="shared" si="42"/>
        <v>0</v>
      </c>
      <c r="E95" s="25"/>
      <c r="F95" s="25"/>
      <c r="G95" s="25">
        <f t="shared" ref="G95:G109" si="47">SUM(D95:F95)</f>
        <v>0</v>
      </c>
      <c r="H95" s="803"/>
      <c r="I95" s="803"/>
      <c r="J95" s="27">
        <f t="shared" si="43"/>
        <v>0</v>
      </c>
      <c r="K95" s="30"/>
      <c r="L95" s="25">
        <f t="shared" si="44"/>
        <v>0</v>
      </c>
      <c r="M95" s="25"/>
      <c r="N95" s="25"/>
      <c r="O95" s="25">
        <f t="shared" si="45"/>
        <v>0</v>
      </c>
      <c r="P95" s="803"/>
      <c r="Q95" s="803"/>
      <c r="R95" s="27">
        <f t="shared" si="46"/>
        <v>0</v>
      </c>
      <c r="S95" s="28">
        <f t="shared" si="41"/>
        <v>0</v>
      </c>
    </row>
    <row r="96" spans="1:19" ht="25.5" x14ac:dyDescent="0.25">
      <c r="A96" s="23" t="s">
        <v>27</v>
      </c>
      <c r="B96" s="23">
        <v>1612</v>
      </c>
      <c r="C96" s="24" t="s">
        <v>28</v>
      </c>
      <c r="D96" s="25">
        <f t="shared" si="42"/>
        <v>0</v>
      </c>
      <c r="E96" s="25"/>
      <c r="F96" s="25"/>
      <c r="G96" s="25">
        <f t="shared" si="47"/>
        <v>0</v>
      </c>
      <c r="H96" s="803"/>
      <c r="I96" s="803"/>
      <c r="J96" s="27">
        <f t="shared" si="43"/>
        <v>0</v>
      </c>
      <c r="K96" s="30"/>
      <c r="L96" s="25">
        <f t="shared" si="44"/>
        <v>0</v>
      </c>
      <c r="M96" s="25"/>
      <c r="N96" s="25"/>
      <c r="O96" s="25">
        <f t="shared" si="45"/>
        <v>0</v>
      </c>
      <c r="P96" s="803"/>
      <c r="Q96" s="803"/>
      <c r="R96" s="27">
        <f t="shared" si="46"/>
        <v>0</v>
      </c>
      <c r="S96" s="28">
        <f t="shared" si="41"/>
        <v>0</v>
      </c>
    </row>
    <row r="97" spans="1:19" ht="15" x14ac:dyDescent="0.25">
      <c r="A97" s="23" t="s">
        <v>29</v>
      </c>
      <c r="B97" s="23">
        <v>1805</v>
      </c>
      <c r="C97" s="24" t="s">
        <v>30</v>
      </c>
      <c r="D97" s="25">
        <f t="shared" si="42"/>
        <v>0</v>
      </c>
      <c r="E97" s="25"/>
      <c r="F97" s="25"/>
      <c r="G97" s="25">
        <f t="shared" si="47"/>
        <v>0</v>
      </c>
      <c r="H97" s="803"/>
      <c r="I97" s="803"/>
      <c r="J97" s="27">
        <f t="shared" si="43"/>
        <v>0</v>
      </c>
      <c r="K97" s="30"/>
      <c r="L97" s="25">
        <f t="shared" si="44"/>
        <v>0</v>
      </c>
      <c r="M97" s="25"/>
      <c r="N97" s="25"/>
      <c r="O97" s="25">
        <f t="shared" si="45"/>
        <v>0</v>
      </c>
      <c r="P97" s="803"/>
      <c r="Q97" s="803"/>
      <c r="R97" s="27">
        <f t="shared" si="46"/>
        <v>0</v>
      </c>
      <c r="S97" s="28">
        <f t="shared" si="41"/>
        <v>0</v>
      </c>
    </row>
    <row r="98" spans="1:19" ht="15" x14ac:dyDescent="0.25">
      <c r="A98" s="23">
        <v>47</v>
      </c>
      <c r="B98" s="23">
        <v>1808</v>
      </c>
      <c r="C98" s="24" t="s">
        <v>31</v>
      </c>
      <c r="D98" s="25">
        <f t="shared" si="42"/>
        <v>0</v>
      </c>
      <c r="E98" s="25"/>
      <c r="F98" s="25"/>
      <c r="G98" s="25">
        <f t="shared" si="47"/>
        <v>0</v>
      </c>
      <c r="H98" s="803"/>
      <c r="I98" s="803"/>
      <c r="J98" s="27">
        <f t="shared" si="43"/>
        <v>0</v>
      </c>
      <c r="K98" s="30"/>
      <c r="L98" s="25">
        <f t="shared" si="44"/>
        <v>0</v>
      </c>
      <c r="M98" s="25"/>
      <c r="N98" s="25"/>
      <c r="O98" s="25">
        <f t="shared" si="45"/>
        <v>0</v>
      </c>
      <c r="P98" s="803"/>
      <c r="Q98" s="803"/>
      <c r="R98" s="27">
        <f t="shared" si="46"/>
        <v>0</v>
      </c>
      <c r="S98" s="28">
        <f t="shared" si="41"/>
        <v>0</v>
      </c>
    </row>
    <row r="99" spans="1:19" ht="15" x14ac:dyDescent="0.25">
      <c r="A99" s="23">
        <v>13</v>
      </c>
      <c r="B99" s="23">
        <v>1810</v>
      </c>
      <c r="C99" s="24" t="s">
        <v>32</v>
      </c>
      <c r="D99" s="25">
        <f t="shared" si="42"/>
        <v>0</v>
      </c>
      <c r="E99" s="25"/>
      <c r="F99" s="25"/>
      <c r="G99" s="25">
        <f t="shared" si="47"/>
        <v>0</v>
      </c>
      <c r="H99" s="803"/>
      <c r="I99" s="803"/>
      <c r="J99" s="27">
        <f t="shared" si="43"/>
        <v>0</v>
      </c>
      <c r="K99" s="30"/>
      <c r="L99" s="25">
        <f t="shared" si="44"/>
        <v>0</v>
      </c>
      <c r="M99" s="25"/>
      <c r="N99" s="25"/>
      <c r="O99" s="25">
        <f t="shared" si="45"/>
        <v>0</v>
      </c>
      <c r="P99" s="803"/>
      <c r="Q99" s="803"/>
      <c r="R99" s="27">
        <f t="shared" si="46"/>
        <v>0</v>
      </c>
      <c r="S99" s="28">
        <f t="shared" si="41"/>
        <v>0</v>
      </c>
    </row>
    <row r="100" spans="1:19" ht="15" x14ac:dyDescent="0.25">
      <c r="A100" s="23">
        <v>47</v>
      </c>
      <c r="B100" s="23">
        <v>1815</v>
      </c>
      <c r="C100" s="24" t="s">
        <v>33</v>
      </c>
      <c r="D100" s="25">
        <f t="shared" si="42"/>
        <v>0</v>
      </c>
      <c r="E100" s="25"/>
      <c r="F100" s="25"/>
      <c r="G100" s="25">
        <f t="shared" si="47"/>
        <v>0</v>
      </c>
      <c r="H100" s="803"/>
      <c r="I100" s="803"/>
      <c r="J100" s="27">
        <f t="shared" si="43"/>
        <v>0</v>
      </c>
      <c r="K100" s="30"/>
      <c r="L100" s="25">
        <f t="shared" si="44"/>
        <v>0</v>
      </c>
      <c r="M100" s="25"/>
      <c r="N100" s="25"/>
      <c r="O100" s="25">
        <f t="shared" si="45"/>
        <v>0</v>
      </c>
      <c r="P100" s="803"/>
      <c r="Q100" s="803"/>
      <c r="R100" s="27">
        <f t="shared" si="46"/>
        <v>0</v>
      </c>
      <c r="S100" s="28">
        <f t="shared" si="41"/>
        <v>0</v>
      </c>
    </row>
    <row r="101" spans="1:19" ht="15" x14ac:dyDescent="0.25">
      <c r="A101" s="23">
        <v>47</v>
      </c>
      <c r="B101" s="23">
        <v>1820</v>
      </c>
      <c r="C101" s="24" t="s">
        <v>34</v>
      </c>
      <c r="D101" s="25">
        <f t="shared" si="42"/>
        <v>0</v>
      </c>
      <c r="E101" s="25"/>
      <c r="F101" s="25"/>
      <c r="G101" s="25">
        <f t="shared" si="47"/>
        <v>0</v>
      </c>
      <c r="H101" s="803"/>
      <c r="I101" s="803"/>
      <c r="J101" s="27">
        <f t="shared" si="43"/>
        <v>0</v>
      </c>
      <c r="K101" s="30"/>
      <c r="L101" s="25">
        <f t="shared" si="44"/>
        <v>0</v>
      </c>
      <c r="M101" s="25"/>
      <c r="N101" s="25"/>
      <c r="O101" s="25">
        <f t="shared" si="45"/>
        <v>0</v>
      </c>
      <c r="P101" s="803"/>
      <c r="Q101" s="803"/>
      <c r="R101" s="27">
        <f t="shared" si="46"/>
        <v>0</v>
      </c>
      <c r="S101" s="28">
        <f t="shared" si="41"/>
        <v>0</v>
      </c>
    </row>
    <row r="102" spans="1:19" ht="15" x14ac:dyDescent="0.25">
      <c r="A102" s="23">
        <v>47</v>
      </c>
      <c r="B102" s="23">
        <v>1825</v>
      </c>
      <c r="C102" s="24" t="s">
        <v>35</v>
      </c>
      <c r="D102" s="25">
        <f t="shared" si="42"/>
        <v>0</v>
      </c>
      <c r="E102" s="25"/>
      <c r="F102" s="25"/>
      <c r="G102" s="25">
        <f t="shared" si="47"/>
        <v>0</v>
      </c>
      <c r="H102" s="803"/>
      <c r="I102" s="803"/>
      <c r="J102" s="27">
        <f t="shared" si="43"/>
        <v>0</v>
      </c>
      <c r="K102" s="30"/>
      <c r="L102" s="25">
        <f t="shared" si="44"/>
        <v>0</v>
      </c>
      <c r="M102" s="25"/>
      <c r="N102" s="25"/>
      <c r="O102" s="25">
        <f t="shared" si="45"/>
        <v>0</v>
      </c>
      <c r="P102" s="803"/>
      <c r="Q102" s="803"/>
      <c r="R102" s="27">
        <f t="shared" si="46"/>
        <v>0</v>
      </c>
      <c r="S102" s="28">
        <f t="shared" si="41"/>
        <v>0</v>
      </c>
    </row>
    <row r="103" spans="1:19" ht="15" x14ac:dyDescent="0.25">
      <c r="A103" s="23">
        <v>47</v>
      </c>
      <c r="B103" s="23">
        <v>1830</v>
      </c>
      <c r="C103" s="24" t="s">
        <v>36</v>
      </c>
      <c r="D103" s="25">
        <f t="shared" si="42"/>
        <v>0</v>
      </c>
      <c r="E103" s="25"/>
      <c r="F103" s="25"/>
      <c r="G103" s="25">
        <f t="shared" si="47"/>
        <v>0</v>
      </c>
      <c r="H103" s="803"/>
      <c r="I103" s="803"/>
      <c r="J103" s="27">
        <f t="shared" si="43"/>
        <v>0</v>
      </c>
      <c r="K103" s="30"/>
      <c r="L103" s="25">
        <f t="shared" si="44"/>
        <v>0</v>
      </c>
      <c r="M103" s="25"/>
      <c r="N103" s="25"/>
      <c r="O103" s="25">
        <f t="shared" si="45"/>
        <v>0</v>
      </c>
      <c r="P103" s="803"/>
      <c r="Q103" s="803"/>
      <c r="R103" s="27">
        <f t="shared" si="46"/>
        <v>0</v>
      </c>
      <c r="S103" s="28">
        <f t="shared" si="41"/>
        <v>0</v>
      </c>
    </row>
    <row r="104" spans="1:19" ht="15" x14ac:dyDescent="0.25">
      <c r="A104" s="23">
        <v>47</v>
      </c>
      <c r="B104" s="23">
        <v>1835</v>
      </c>
      <c r="C104" s="24" t="s">
        <v>37</v>
      </c>
      <c r="D104" s="25">
        <f t="shared" si="42"/>
        <v>0</v>
      </c>
      <c r="E104" s="25"/>
      <c r="F104" s="25"/>
      <c r="G104" s="25">
        <f t="shared" si="47"/>
        <v>0</v>
      </c>
      <c r="H104" s="803"/>
      <c r="I104" s="803"/>
      <c r="J104" s="27">
        <f t="shared" si="43"/>
        <v>0</v>
      </c>
      <c r="K104" s="30"/>
      <c r="L104" s="25">
        <f t="shared" si="44"/>
        <v>0</v>
      </c>
      <c r="M104" s="25"/>
      <c r="N104" s="25"/>
      <c r="O104" s="25">
        <f t="shared" si="45"/>
        <v>0</v>
      </c>
      <c r="P104" s="803"/>
      <c r="Q104" s="803"/>
      <c r="R104" s="27">
        <f t="shared" si="46"/>
        <v>0</v>
      </c>
      <c r="S104" s="28">
        <f t="shared" si="41"/>
        <v>0</v>
      </c>
    </row>
    <row r="105" spans="1:19" ht="15" x14ac:dyDescent="0.25">
      <c r="A105" s="23">
        <v>47</v>
      </c>
      <c r="B105" s="23">
        <v>1840</v>
      </c>
      <c r="C105" s="24" t="s">
        <v>38</v>
      </c>
      <c r="D105" s="25">
        <f t="shared" si="42"/>
        <v>0</v>
      </c>
      <c r="E105" s="25"/>
      <c r="F105" s="25"/>
      <c r="G105" s="25">
        <f t="shared" si="47"/>
        <v>0</v>
      </c>
      <c r="H105" s="803"/>
      <c r="I105" s="803"/>
      <c r="J105" s="27">
        <f t="shared" si="43"/>
        <v>0</v>
      </c>
      <c r="K105" s="30"/>
      <c r="L105" s="25">
        <f t="shared" si="44"/>
        <v>0</v>
      </c>
      <c r="M105" s="25"/>
      <c r="N105" s="25"/>
      <c r="O105" s="25">
        <f t="shared" si="45"/>
        <v>0</v>
      </c>
      <c r="P105" s="803"/>
      <c r="Q105" s="803"/>
      <c r="R105" s="27">
        <f t="shared" si="46"/>
        <v>0</v>
      </c>
      <c r="S105" s="28">
        <f t="shared" si="41"/>
        <v>0</v>
      </c>
    </row>
    <row r="106" spans="1:19" ht="15" x14ac:dyDescent="0.25">
      <c r="A106" s="23">
        <v>47</v>
      </c>
      <c r="B106" s="23">
        <v>1845</v>
      </c>
      <c r="C106" s="24" t="s">
        <v>39</v>
      </c>
      <c r="D106" s="25">
        <f t="shared" si="42"/>
        <v>0</v>
      </c>
      <c r="E106" s="802"/>
      <c r="F106" s="25"/>
      <c r="G106" s="25">
        <f>SUM(D106:F106)</f>
        <v>0</v>
      </c>
      <c r="H106" s="803"/>
      <c r="I106" s="803"/>
      <c r="J106" s="27">
        <f t="shared" si="43"/>
        <v>0</v>
      </c>
      <c r="K106" s="30"/>
      <c r="L106" s="25">
        <f t="shared" si="44"/>
        <v>0</v>
      </c>
      <c r="M106" s="25"/>
      <c r="N106" s="25"/>
      <c r="O106" s="25">
        <f t="shared" si="45"/>
        <v>0</v>
      </c>
      <c r="P106" s="803"/>
      <c r="Q106" s="803"/>
      <c r="R106" s="27">
        <f t="shared" si="46"/>
        <v>0</v>
      </c>
      <c r="S106" s="28">
        <f t="shared" si="41"/>
        <v>0</v>
      </c>
    </row>
    <row r="107" spans="1:19" ht="15" x14ac:dyDescent="0.25">
      <c r="A107" s="23">
        <v>47</v>
      </c>
      <c r="B107" s="23">
        <v>1850</v>
      </c>
      <c r="C107" s="24" t="s">
        <v>40</v>
      </c>
      <c r="D107" s="25">
        <f t="shared" si="42"/>
        <v>0</v>
      </c>
      <c r="E107" s="802"/>
      <c r="F107" s="25"/>
      <c r="G107" s="25">
        <f t="shared" si="47"/>
        <v>0</v>
      </c>
      <c r="H107" s="803"/>
      <c r="I107" s="803"/>
      <c r="J107" s="27">
        <f t="shared" si="43"/>
        <v>0</v>
      </c>
      <c r="K107" s="30"/>
      <c r="L107" s="25">
        <f t="shared" si="44"/>
        <v>0</v>
      </c>
      <c r="M107" s="25"/>
      <c r="N107" s="25"/>
      <c r="O107" s="25">
        <f t="shared" si="45"/>
        <v>0</v>
      </c>
      <c r="P107" s="803"/>
      <c r="Q107" s="803"/>
      <c r="R107" s="27">
        <f t="shared" si="46"/>
        <v>0</v>
      </c>
      <c r="S107" s="28">
        <f t="shared" si="41"/>
        <v>0</v>
      </c>
    </row>
    <row r="108" spans="1:19" ht="15" x14ac:dyDescent="0.25">
      <c r="A108" s="23">
        <v>47</v>
      </c>
      <c r="B108" s="23">
        <v>1855</v>
      </c>
      <c r="C108" s="24" t="s">
        <v>41</v>
      </c>
      <c r="D108" s="25">
        <f t="shared" si="42"/>
        <v>0</v>
      </c>
      <c r="E108" s="25"/>
      <c r="F108" s="25"/>
      <c r="G108" s="25">
        <f t="shared" si="47"/>
        <v>0</v>
      </c>
      <c r="H108" s="803"/>
      <c r="I108" s="803"/>
      <c r="J108" s="27">
        <f t="shared" si="43"/>
        <v>0</v>
      </c>
      <c r="K108" s="30"/>
      <c r="L108" s="25">
        <f t="shared" si="44"/>
        <v>0</v>
      </c>
      <c r="M108" s="25"/>
      <c r="N108" s="25"/>
      <c r="O108" s="25">
        <f t="shared" si="45"/>
        <v>0</v>
      </c>
      <c r="P108" s="803"/>
      <c r="Q108" s="803"/>
      <c r="R108" s="27">
        <f t="shared" si="46"/>
        <v>0</v>
      </c>
      <c r="S108" s="28">
        <f t="shared" si="41"/>
        <v>0</v>
      </c>
    </row>
    <row r="109" spans="1:19" ht="15" x14ac:dyDescent="0.25">
      <c r="A109" s="23">
        <v>47</v>
      </c>
      <c r="B109" s="23">
        <v>1860</v>
      </c>
      <c r="C109" s="24" t="s">
        <v>42</v>
      </c>
      <c r="D109" s="25">
        <f t="shared" si="42"/>
        <v>0</v>
      </c>
      <c r="E109" s="802"/>
      <c r="F109" s="25"/>
      <c r="G109" s="25">
        <f t="shared" si="47"/>
        <v>0</v>
      </c>
      <c r="H109" s="803"/>
      <c r="I109" s="803"/>
      <c r="J109" s="27">
        <f t="shared" si="43"/>
        <v>0</v>
      </c>
      <c r="K109" s="30"/>
      <c r="L109" s="25">
        <f t="shared" si="44"/>
        <v>0</v>
      </c>
      <c r="M109" s="25"/>
      <c r="N109" s="25"/>
      <c r="O109" s="25">
        <f t="shared" si="45"/>
        <v>0</v>
      </c>
      <c r="P109" s="803"/>
      <c r="Q109" s="803"/>
      <c r="R109" s="27">
        <f t="shared" si="46"/>
        <v>0</v>
      </c>
      <c r="S109" s="28">
        <f t="shared" si="41"/>
        <v>0</v>
      </c>
    </row>
    <row r="110" spans="1:19" ht="15" x14ac:dyDescent="0.25">
      <c r="A110" s="46">
        <v>47</v>
      </c>
      <c r="B110" s="46">
        <v>1865</v>
      </c>
      <c r="C110" s="47" t="s">
        <v>43</v>
      </c>
      <c r="D110" s="25">
        <f t="shared" si="42"/>
        <v>0</v>
      </c>
      <c r="E110" s="25"/>
      <c r="F110" s="25"/>
      <c r="G110" s="25"/>
      <c r="H110" s="803"/>
      <c r="I110" s="803"/>
      <c r="J110" s="27">
        <f t="shared" si="43"/>
        <v>0</v>
      </c>
      <c r="K110" s="30"/>
      <c r="L110" s="25">
        <f t="shared" si="44"/>
        <v>0</v>
      </c>
      <c r="M110" s="45"/>
      <c r="N110" s="45"/>
      <c r="O110" s="45">
        <f t="shared" si="45"/>
        <v>0</v>
      </c>
      <c r="P110" s="803"/>
      <c r="Q110" s="803"/>
      <c r="R110" s="27">
        <f t="shared" si="46"/>
        <v>0</v>
      </c>
      <c r="S110" s="28">
        <f t="shared" si="41"/>
        <v>0</v>
      </c>
    </row>
    <row r="111" spans="1:19" ht="15" x14ac:dyDescent="0.25">
      <c r="A111" s="23">
        <v>47</v>
      </c>
      <c r="B111" s="23">
        <v>1875</v>
      </c>
      <c r="C111" s="24" t="s">
        <v>44</v>
      </c>
      <c r="D111" s="25">
        <f t="shared" si="42"/>
        <v>0</v>
      </c>
      <c r="E111" s="25"/>
      <c r="F111" s="25"/>
      <c r="G111" s="25">
        <f t="shared" ref="G111:G138" si="48">SUM(D111:F111)</f>
        <v>0</v>
      </c>
      <c r="H111" s="803"/>
      <c r="I111" s="803"/>
      <c r="J111" s="27">
        <f t="shared" si="43"/>
        <v>0</v>
      </c>
      <c r="K111" s="30"/>
      <c r="L111" s="25">
        <f t="shared" si="44"/>
        <v>0</v>
      </c>
      <c r="M111" s="25"/>
      <c r="N111" s="25"/>
      <c r="O111" s="25">
        <f t="shared" si="45"/>
        <v>0</v>
      </c>
      <c r="P111" s="803"/>
      <c r="Q111" s="803"/>
      <c r="R111" s="27">
        <f t="shared" si="46"/>
        <v>0</v>
      </c>
      <c r="S111" s="28">
        <f t="shared" si="41"/>
        <v>0</v>
      </c>
    </row>
    <row r="112" spans="1:19" ht="15" x14ac:dyDescent="0.25">
      <c r="A112" s="23" t="s">
        <v>29</v>
      </c>
      <c r="B112" s="23">
        <v>1905</v>
      </c>
      <c r="C112" s="24" t="s">
        <v>30</v>
      </c>
      <c r="D112" s="25">
        <f t="shared" si="42"/>
        <v>0</v>
      </c>
      <c r="E112" s="25"/>
      <c r="F112" s="25"/>
      <c r="G112" s="25">
        <f t="shared" si="48"/>
        <v>0</v>
      </c>
      <c r="H112" s="803"/>
      <c r="I112" s="803"/>
      <c r="J112" s="27">
        <f t="shared" si="43"/>
        <v>0</v>
      </c>
      <c r="K112" s="30"/>
      <c r="L112" s="25">
        <f t="shared" si="44"/>
        <v>0</v>
      </c>
      <c r="M112" s="25"/>
      <c r="N112" s="25"/>
      <c r="O112" s="25">
        <f t="shared" si="45"/>
        <v>0</v>
      </c>
      <c r="P112" s="803"/>
      <c r="Q112" s="803"/>
      <c r="R112" s="27">
        <f t="shared" si="46"/>
        <v>0</v>
      </c>
      <c r="S112" s="28">
        <f t="shared" si="41"/>
        <v>0</v>
      </c>
    </row>
    <row r="113" spans="1:19" ht="15" x14ac:dyDescent="0.25">
      <c r="A113" s="23">
        <v>47</v>
      </c>
      <c r="B113" s="23">
        <v>1908</v>
      </c>
      <c r="C113" s="24" t="s">
        <v>45</v>
      </c>
      <c r="D113" s="25">
        <f t="shared" si="42"/>
        <v>0</v>
      </c>
      <c r="E113" s="25"/>
      <c r="F113" s="25"/>
      <c r="G113" s="25">
        <f t="shared" si="48"/>
        <v>0</v>
      </c>
      <c r="H113" s="803"/>
      <c r="I113" s="803"/>
      <c r="J113" s="27">
        <f t="shared" si="43"/>
        <v>0</v>
      </c>
      <c r="K113" s="30"/>
      <c r="L113" s="25">
        <f t="shared" si="44"/>
        <v>0</v>
      </c>
      <c r="M113" s="25"/>
      <c r="N113" s="25"/>
      <c r="O113" s="25">
        <f t="shared" si="45"/>
        <v>0</v>
      </c>
      <c r="P113" s="803"/>
      <c r="Q113" s="803"/>
      <c r="R113" s="27">
        <f t="shared" si="46"/>
        <v>0</v>
      </c>
      <c r="S113" s="28">
        <f t="shared" si="41"/>
        <v>0</v>
      </c>
    </row>
    <row r="114" spans="1:19" ht="15" x14ac:dyDescent="0.25">
      <c r="A114" s="23">
        <v>13</v>
      </c>
      <c r="B114" s="23">
        <v>1910</v>
      </c>
      <c r="C114" s="24" t="s">
        <v>32</v>
      </c>
      <c r="D114" s="25">
        <f t="shared" si="42"/>
        <v>0</v>
      </c>
      <c r="E114" s="25"/>
      <c r="F114" s="25"/>
      <c r="G114" s="25">
        <f t="shared" si="48"/>
        <v>0</v>
      </c>
      <c r="H114" s="803"/>
      <c r="I114" s="803"/>
      <c r="J114" s="27">
        <f t="shared" si="43"/>
        <v>0</v>
      </c>
      <c r="K114" s="30"/>
      <c r="L114" s="25">
        <f t="shared" si="44"/>
        <v>0</v>
      </c>
      <c r="M114" s="25"/>
      <c r="N114" s="25"/>
      <c r="O114" s="25">
        <f t="shared" si="45"/>
        <v>0</v>
      </c>
      <c r="P114" s="803"/>
      <c r="Q114" s="803"/>
      <c r="R114" s="27">
        <f t="shared" si="46"/>
        <v>0</v>
      </c>
      <c r="S114" s="28">
        <f t="shared" si="41"/>
        <v>0</v>
      </c>
    </row>
    <row r="115" spans="1:19" ht="15" x14ac:dyDescent="0.25">
      <c r="A115" s="23">
        <v>8</v>
      </c>
      <c r="B115" s="23">
        <v>1915</v>
      </c>
      <c r="C115" s="24" t="s">
        <v>46</v>
      </c>
      <c r="D115" s="25">
        <f t="shared" si="42"/>
        <v>0</v>
      </c>
      <c r="E115" s="25"/>
      <c r="F115" s="25"/>
      <c r="G115" s="25">
        <f t="shared" si="48"/>
        <v>0</v>
      </c>
      <c r="H115" s="803"/>
      <c r="I115" s="803"/>
      <c r="J115" s="27">
        <f t="shared" si="43"/>
        <v>0</v>
      </c>
      <c r="K115" s="30"/>
      <c r="L115" s="25">
        <f t="shared" si="44"/>
        <v>0</v>
      </c>
      <c r="M115" s="25"/>
      <c r="N115" s="25"/>
      <c r="O115" s="25">
        <f t="shared" si="45"/>
        <v>0</v>
      </c>
      <c r="P115" s="803"/>
      <c r="Q115" s="803"/>
      <c r="R115" s="27">
        <f t="shared" si="46"/>
        <v>0</v>
      </c>
      <c r="S115" s="28">
        <f t="shared" si="41"/>
        <v>0</v>
      </c>
    </row>
    <row r="116" spans="1:19" ht="15" x14ac:dyDescent="0.25">
      <c r="A116" s="23">
        <v>10</v>
      </c>
      <c r="B116" s="23">
        <v>1920</v>
      </c>
      <c r="C116" s="24" t="s">
        <v>47</v>
      </c>
      <c r="D116" s="25">
        <f t="shared" si="42"/>
        <v>0</v>
      </c>
      <c r="E116" s="25"/>
      <c r="F116" s="25"/>
      <c r="G116" s="25">
        <f t="shared" si="48"/>
        <v>0</v>
      </c>
      <c r="H116" s="803"/>
      <c r="I116" s="803"/>
      <c r="J116" s="27">
        <f t="shared" si="43"/>
        <v>0</v>
      </c>
      <c r="K116" s="30"/>
      <c r="L116" s="25">
        <f t="shared" si="44"/>
        <v>0</v>
      </c>
      <c r="M116" s="25"/>
      <c r="N116" s="25"/>
      <c r="O116" s="25">
        <f t="shared" si="45"/>
        <v>0</v>
      </c>
      <c r="P116" s="803"/>
      <c r="Q116" s="803"/>
      <c r="R116" s="27">
        <f t="shared" si="46"/>
        <v>0</v>
      </c>
      <c r="S116" s="28">
        <f t="shared" si="41"/>
        <v>0</v>
      </c>
    </row>
    <row r="117" spans="1:19" ht="15" x14ac:dyDescent="0.25">
      <c r="A117" s="23">
        <v>10</v>
      </c>
      <c r="B117" s="23">
        <v>1930</v>
      </c>
      <c r="C117" s="24" t="s">
        <v>48</v>
      </c>
      <c r="D117" s="25">
        <f t="shared" si="42"/>
        <v>0</v>
      </c>
      <c r="E117" s="25"/>
      <c r="F117" s="25"/>
      <c r="G117" s="25">
        <f t="shared" si="48"/>
        <v>0</v>
      </c>
      <c r="H117" s="803"/>
      <c r="I117" s="803"/>
      <c r="J117" s="27">
        <f t="shared" si="43"/>
        <v>0</v>
      </c>
      <c r="K117" s="30"/>
      <c r="L117" s="25">
        <f t="shared" si="44"/>
        <v>0</v>
      </c>
      <c r="M117" s="25"/>
      <c r="N117" s="25"/>
      <c r="O117" s="25">
        <f t="shared" si="45"/>
        <v>0</v>
      </c>
      <c r="P117" s="803"/>
      <c r="Q117" s="803"/>
      <c r="R117" s="27">
        <f t="shared" si="46"/>
        <v>0</v>
      </c>
      <c r="S117" s="28">
        <f t="shared" si="41"/>
        <v>0</v>
      </c>
    </row>
    <row r="118" spans="1:19" ht="15" x14ac:dyDescent="0.25">
      <c r="A118" s="23">
        <v>8</v>
      </c>
      <c r="B118" s="23">
        <v>1935</v>
      </c>
      <c r="C118" s="24" t="s">
        <v>49</v>
      </c>
      <c r="D118" s="25">
        <f t="shared" si="42"/>
        <v>0</v>
      </c>
      <c r="E118" s="25"/>
      <c r="F118" s="25"/>
      <c r="G118" s="25">
        <f t="shared" si="48"/>
        <v>0</v>
      </c>
      <c r="H118" s="803"/>
      <c r="I118" s="803"/>
      <c r="J118" s="27">
        <f t="shared" si="43"/>
        <v>0</v>
      </c>
      <c r="K118" s="30"/>
      <c r="L118" s="25">
        <f t="shared" si="44"/>
        <v>0</v>
      </c>
      <c r="M118" s="25"/>
      <c r="N118" s="25"/>
      <c r="O118" s="25">
        <f t="shared" si="45"/>
        <v>0</v>
      </c>
      <c r="P118" s="803"/>
      <c r="Q118" s="803"/>
      <c r="R118" s="27">
        <f t="shared" si="46"/>
        <v>0</v>
      </c>
      <c r="S118" s="28">
        <f t="shared" si="41"/>
        <v>0</v>
      </c>
    </row>
    <row r="119" spans="1:19" ht="15" x14ac:dyDescent="0.25">
      <c r="A119" s="23">
        <v>8</v>
      </c>
      <c r="B119" s="23">
        <v>1940</v>
      </c>
      <c r="C119" s="24" t="s">
        <v>50</v>
      </c>
      <c r="D119" s="25">
        <f t="shared" si="42"/>
        <v>0</v>
      </c>
      <c r="E119" s="25"/>
      <c r="F119" s="25"/>
      <c r="G119" s="25">
        <f t="shared" si="48"/>
        <v>0</v>
      </c>
      <c r="H119" s="803"/>
      <c r="I119" s="803"/>
      <c r="J119" s="27">
        <f t="shared" si="43"/>
        <v>0</v>
      </c>
      <c r="K119" s="30"/>
      <c r="L119" s="25">
        <f t="shared" si="44"/>
        <v>0</v>
      </c>
      <c r="M119" s="25"/>
      <c r="N119" s="25"/>
      <c r="O119" s="25">
        <f t="shared" si="45"/>
        <v>0</v>
      </c>
      <c r="P119" s="803"/>
      <c r="Q119" s="803"/>
      <c r="R119" s="27">
        <f t="shared" si="46"/>
        <v>0</v>
      </c>
      <c r="S119" s="28">
        <f t="shared" si="41"/>
        <v>0</v>
      </c>
    </row>
    <row r="120" spans="1:19" ht="15" x14ac:dyDescent="0.25">
      <c r="A120" s="23">
        <v>8</v>
      </c>
      <c r="B120" s="23">
        <v>1945</v>
      </c>
      <c r="C120" s="24" t="s">
        <v>51</v>
      </c>
      <c r="D120" s="25">
        <f t="shared" si="42"/>
        <v>0</v>
      </c>
      <c r="E120" s="25"/>
      <c r="F120" s="25"/>
      <c r="G120" s="25">
        <f t="shared" si="48"/>
        <v>0</v>
      </c>
      <c r="H120" s="803"/>
      <c r="I120" s="803"/>
      <c r="J120" s="27">
        <f t="shared" si="43"/>
        <v>0</v>
      </c>
      <c r="K120" s="30"/>
      <c r="L120" s="25">
        <f t="shared" si="44"/>
        <v>0</v>
      </c>
      <c r="M120" s="25"/>
      <c r="N120" s="25"/>
      <c r="O120" s="25">
        <f t="shared" si="45"/>
        <v>0</v>
      </c>
      <c r="P120" s="803"/>
      <c r="Q120" s="803"/>
      <c r="R120" s="27">
        <f t="shared" si="46"/>
        <v>0</v>
      </c>
      <c r="S120" s="28">
        <f t="shared" si="41"/>
        <v>0</v>
      </c>
    </row>
    <row r="121" spans="1:19" ht="15" x14ac:dyDescent="0.25">
      <c r="A121" s="23">
        <v>8</v>
      </c>
      <c r="B121" s="23">
        <v>1950</v>
      </c>
      <c r="C121" s="24" t="s">
        <v>52</v>
      </c>
      <c r="D121" s="25">
        <f t="shared" si="42"/>
        <v>0</v>
      </c>
      <c r="E121" s="25"/>
      <c r="F121" s="25"/>
      <c r="G121" s="25">
        <f t="shared" si="48"/>
        <v>0</v>
      </c>
      <c r="H121" s="803"/>
      <c r="I121" s="803"/>
      <c r="J121" s="27">
        <f t="shared" si="43"/>
        <v>0</v>
      </c>
      <c r="K121" s="30"/>
      <c r="L121" s="25">
        <f t="shared" si="44"/>
        <v>0</v>
      </c>
      <c r="M121" s="25"/>
      <c r="N121" s="25"/>
      <c r="O121" s="25">
        <f t="shared" si="45"/>
        <v>0</v>
      </c>
      <c r="P121" s="803"/>
      <c r="Q121" s="803"/>
      <c r="R121" s="27">
        <f t="shared" si="46"/>
        <v>0</v>
      </c>
      <c r="S121" s="28">
        <f t="shared" si="41"/>
        <v>0</v>
      </c>
    </row>
    <row r="122" spans="1:19" ht="15" x14ac:dyDescent="0.25">
      <c r="A122" s="23">
        <v>8</v>
      </c>
      <c r="B122" s="23">
        <v>1955</v>
      </c>
      <c r="C122" s="24" t="s">
        <v>53</v>
      </c>
      <c r="D122" s="25">
        <f t="shared" si="42"/>
        <v>0</v>
      </c>
      <c r="E122" s="25"/>
      <c r="F122" s="25"/>
      <c r="G122" s="25">
        <f t="shared" si="48"/>
        <v>0</v>
      </c>
      <c r="H122" s="803"/>
      <c r="I122" s="803"/>
      <c r="J122" s="27">
        <f t="shared" si="43"/>
        <v>0</v>
      </c>
      <c r="K122" s="30"/>
      <c r="L122" s="25">
        <f t="shared" si="44"/>
        <v>0</v>
      </c>
      <c r="M122" s="25"/>
      <c r="N122" s="25"/>
      <c r="O122" s="25">
        <f t="shared" si="45"/>
        <v>0</v>
      </c>
      <c r="P122" s="803"/>
      <c r="Q122" s="803"/>
      <c r="R122" s="27">
        <f t="shared" si="46"/>
        <v>0</v>
      </c>
      <c r="S122" s="28">
        <f t="shared" si="41"/>
        <v>0</v>
      </c>
    </row>
    <row r="123" spans="1:19" ht="15" x14ac:dyDescent="0.25">
      <c r="A123" s="23">
        <v>8</v>
      </c>
      <c r="B123" s="23">
        <v>1960</v>
      </c>
      <c r="C123" s="24" t="s">
        <v>54</v>
      </c>
      <c r="D123" s="25">
        <f t="shared" si="42"/>
        <v>0</v>
      </c>
      <c r="E123" s="25"/>
      <c r="F123" s="25"/>
      <c r="G123" s="25">
        <f t="shared" si="48"/>
        <v>0</v>
      </c>
      <c r="H123" s="803"/>
      <c r="I123" s="803"/>
      <c r="J123" s="27">
        <f t="shared" si="43"/>
        <v>0</v>
      </c>
      <c r="K123" s="30"/>
      <c r="L123" s="25">
        <f t="shared" si="44"/>
        <v>0</v>
      </c>
      <c r="M123" s="25"/>
      <c r="N123" s="25"/>
      <c r="O123" s="25">
        <f t="shared" si="45"/>
        <v>0</v>
      </c>
      <c r="P123" s="803"/>
      <c r="Q123" s="803"/>
      <c r="R123" s="27">
        <f t="shared" si="46"/>
        <v>0</v>
      </c>
      <c r="S123" s="28">
        <f t="shared" si="41"/>
        <v>0</v>
      </c>
    </row>
    <row r="124" spans="1:19" ht="25.5" x14ac:dyDescent="0.25">
      <c r="A124" s="1">
        <v>47</v>
      </c>
      <c r="B124" s="23">
        <v>1970</v>
      </c>
      <c r="C124" s="24" t="s">
        <v>55</v>
      </c>
      <c r="D124" s="25">
        <f t="shared" si="42"/>
        <v>0</v>
      </c>
      <c r="E124" s="25"/>
      <c r="F124" s="25"/>
      <c r="G124" s="25">
        <f t="shared" si="48"/>
        <v>0</v>
      </c>
      <c r="H124" s="803"/>
      <c r="I124" s="803"/>
      <c r="J124" s="27">
        <f t="shared" si="43"/>
        <v>0</v>
      </c>
      <c r="K124" s="30"/>
      <c r="L124" s="25">
        <f t="shared" si="44"/>
        <v>0</v>
      </c>
      <c r="M124" s="25"/>
      <c r="N124" s="25"/>
      <c r="O124" s="25">
        <f t="shared" si="45"/>
        <v>0</v>
      </c>
      <c r="P124" s="803"/>
      <c r="Q124" s="803"/>
      <c r="R124" s="27">
        <f t="shared" si="46"/>
        <v>0</v>
      </c>
      <c r="S124" s="28">
        <f t="shared" si="41"/>
        <v>0</v>
      </c>
    </row>
    <row r="125" spans="1:19" ht="25.5" x14ac:dyDescent="0.25">
      <c r="A125" s="23">
        <v>47</v>
      </c>
      <c r="B125" s="23">
        <v>1975</v>
      </c>
      <c r="C125" s="24" t="s">
        <v>56</v>
      </c>
      <c r="D125" s="25">
        <f t="shared" si="42"/>
        <v>0</v>
      </c>
      <c r="E125" s="25"/>
      <c r="F125" s="25"/>
      <c r="G125" s="25">
        <f t="shared" si="48"/>
        <v>0</v>
      </c>
      <c r="H125" s="803"/>
      <c r="I125" s="803"/>
      <c r="J125" s="27">
        <f t="shared" si="43"/>
        <v>0</v>
      </c>
      <c r="K125" s="30"/>
      <c r="L125" s="25">
        <f t="shared" si="44"/>
        <v>0</v>
      </c>
      <c r="M125" s="25"/>
      <c r="N125" s="25"/>
      <c r="O125" s="25">
        <f t="shared" si="45"/>
        <v>0</v>
      </c>
      <c r="P125" s="803"/>
      <c r="Q125" s="803"/>
      <c r="R125" s="27">
        <f t="shared" si="46"/>
        <v>0</v>
      </c>
      <c r="S125" s="28">
        <f t="shared" si="41"/>
        <v>0</v>
      </c>
    </row>
    <row r="126" spans="1:19" ht="15" x14ac:dyDescent="0.25">
      <c r="A126" s="23">
        <v>47</v>
      </c>
      <c r="B126" s="23">
        <v>1980</v>
      </c>
      <c r="C126" s="24" t="s">
        <v>57</v>
      </c>
      <c r="D126" s="25">
        <f t="shared" si="42"/>
        <v>0</v>
      </c>
      <c r="E126" s="25"/>
      <c r="F126" s="25"/>
      <c r="G126" s="25">
        <f t="shared" si="48"/>
        <v>0</v>
      </c>
      <c r="H126" s="803"/>
      <c r="I126" s="803"/>
      <c r="J126" s="27">
        <f t="shared" si="43"/>
        <v>0</v>
      </c>
      <c r="K126" s="30"/>
      <c r="L126" s="25">
        <f t="shared" si="44"/>
        <v>0</v>
      </c>
      <c r="M126" s="25"/>
      <c r="N126" s="25"/>
      <c r="O126" s="25">
        <f t="shared" si="45"/>
        <v>0</v>
      </c>
      <c r="P126" s="803"/>
      <c r="Q126" s="803"/>
      <c r="R126" s="27">
        <f t="shared" si="46"/>
        <v>0</v>
      </c>
      <c r="S126" s="28">
        <f t="shared" si="41"/>
        <v>0</v>
      </c>
    </row>
    <row r="127" spans="1:19" ht="15" x14ac:dyDescent="0.25">
      <c r="A127" s="23">
        <v>47</v>
      </c>
      <c r="B127" s="23">
        <v>1985</v>
      </c>
      <c r="C127" s="24" t="s">
        <v>58</v>
      </c>
      <c r="D127" s="25">
        <f t="shared" si="42"/>
        <v>0</v>
      </c>
      <c r="E127" s="25"/>
      <c r="F127" s="25"/>
      <c r="G127" s="25">
        <f t="shared" si="48"/>
        <v>0</v>
      </c>
      <c r="H127" s="803"/>
      <c r="I127" s="803"/>
      <c r="J127" s="27">
        <f t="shared" si="43"/>
        <v>0</v>
      </c>
      <c r="K127" s="30"/>
      <c r="L127" s="25">
        <f t="shared" si="44"/>
        <v>0</v>
      </c>
      <c r="M127" s="25"/>
      <c r="N127" s="25"/>
      <c r="O127" s="25">
        <f t="shared" si="45"/>
        <v>0</v>
      </c>
      <c r="P127" s="803"/>
      <c r="Q127" s="803"/>
      <c r="R127" s="27">
        <f t="shared" si="46"/>
        <v>0</v>
      </c>
      <c r="S127" s="28">
        <f t="shared" si="41"/>
        <v>0</v>
      </c>
    </row>
    <row r="128" spans="1:19" ht="15" x14ac:dyDescent="0.25">
      <c r="A128" s="1">
        <v>47</v>
      </c>
      <c r="B128" s="23">
        <v>1990</v>
      </c>
      <c r="C128" s="31" t="s">
        <v>59</v>
      </c>
      <c r="D128" s="25">
        <f t="shared" si="42"/>
        <v>0</v>
      </c>
      <c r="E128" s="25"/>
      <c r="F128" s="25"/>
      <c r="G128" s="25">
        <f t="shared" si="48"/>
        <v>0</v>
      </c>
      <c r="H128" s="803"/>
      <c r="I128" s="803"/>
      <c r="J128" s="27">
        <f t="shared" si="43"/>
        <v>0</v>
      </c>
      <c r="K128" s="30"/>
      <c r="L128" s="25">
        <f t="shared" si="44"/>
        <v>0</v>
      </c>
      <c r="M128" s="25"/>
      <c r="N128" s="25"/>
      <c r="O128" s="25">
        <f t="shared" si="45"/>
        <v>0</v>
      </c>
      <c r="P128" s="803"/>
      <c r="Q128" s="803"/>
      <c r="R128" s="27">
        <f t="shared" si="46"/>
        <v>0</v>
      </c>
      <c r="S128" s="28">
        <f t="shared" si="41"/>
        <v>0</v>
      </c>
    </row>
    <row r="129" spans="1:19" ht="15" x14ac:dyDescent="0.25">
      <c r="A129" s="23">
        <v>47</v>
      </c>
      <c r="B129" s="23">
        <v>1995</v>
      </c>
      <c r="C129" s="24" t="s">
        <v>60</v>
      </c>
      <c r="D129" s="25">
        <f t="shared" si="42"/>
        <v>0</v>
      </c>
      <c r="E129" s="25"/>
      <c r="F129" s="25"/>
      <c r="G129" s="25">
        <f t="shared" si="48"/>
        <v>0</v>
      </c>
      <c r="H129" s="803"/>
      <c r="I129" s="803"/>
      <c r="J129" s="27">
        <f t="shared" si="43"/>
        <v>0</v>
      </c>
      <c r="K129" s="30"/>
      <c r="L129" s="25">
        <f t="shared" si="44"/>
        <v>0</v>
      </c>
      <c r="M129" s="25"/>
      <c r="N129" s="25"/>
      <c r="O129" s="25">
        <f t="shared" si="45"/>
        <v>0</v>
      </c>
      <c r="P129" s="803"/>
      <c r="Q129" s="803"/>
      <c r="R129" s="27">
        <f t="shared" si="46"/>
        <v>0</v>
      </c>
      <c r="S129" s="28">
        <f t="shared" si="41"/>
        <v>0</v>
      </c>
    </row>
    <row r="130" spans="1:19" ht="25.5" x14ac:dyDescent="0.25">
      <c r="A130" s="23">
        <v>47</v>
      </c>
      <c r="B130" s="32" t="s">
        <v>61</v>
      </c>
      <c r="C130" s="24" t="s">
        <v>62</v>
      </c>
      <c r="D130" s="25">
        <f t="shared" si="42"/>
        <v>0</v>
      </c>
      <c r="E130" s="25"/>
      <c r="F130" s="25"/>
      <c r="G130" s="25">
        <f t="shared" si="48"/>
        <v>0</v>
      </c>
      <c r="H130" s="803"/>
      <c r="I130" s="803"/>
      <c r="J130" s="27">
        <f t="shared" si="43"/>
        <v>0</v>
      </c>
      <c r="K130" s="30"/>
      <c r="L130" s="25">
        <f t="shared" si="44"/>
        <v>0</v>
      </c>
      <c r="M130" s="25"/>
      <c r="N130" s="25"/>
      <c r="O130" s="25">
        <f t="shared" ref="O130" si="49">SUM(L130:N130)</f>
        <v>0</v>
      </c>
      <c r="P130" s="803"/>
      <c r="Q130" s="803"/>
      <c r="R130" s="27">
        <f t="shared" si="46"/>
        <v>0</v>
      </c>
      <c r="S130" s="28">
        <f t="shared" si="41"/>
        <v>0</v>
      </c>
    </row>
    <row r="131" spans="1:19" ht="15" x14ac:dyDescent="0.25">
      <c r="A131" s="23">
        <v>47</v>
      </c>
      <c r="B131" s="23">
        <v>2440</v>
      </c>
      <c r="C131" s="24" t="s">
        <v>63</v>
      </c>
      <c r="D131" s="25">
        <f t="shared" si="42"/>
        <v>0</v>
      </c>
      <c r="E131" s="25"/>
      <c r="F131" s="25"/>
      <c r="G131" s="25">
        <f t="shared" si="48"/>
        <v>0</v>
      </c>
      <c r="H131" s="803"/>
      <c r="I131" s="803"/>
      <c r="J131" s="27">
        <f t="shared" si="43"/>
        <v>0</v>
      </c>
      <c r="L131" s="25">
        <f t="shared" si="44"/>
        <v>0</v>
      </c>
      <c r="M131" s="25"/>
      <c r="N131" s="25"/>
      <c r="O131" s="25">
        <f t="shared" ref="O131" si="50">SUM(L131:N131)</f>
        <v>0</v>
      </c>
      <c r="P131" s="803"/>
      <c r="Q131" s="803"/>
      <c r="R131" s="27">
        <f t="shared" si="46"/>
        <v>0</v>
      </c>
      <c r="S131" s="28">
        <f t="shared" si="41"/>
        <v>0</v>
      </c>
    </row>
    <row r="132" spans="1:19" ht="15" x14ac:dyDescent="0.25">
      <c r="A132" s="23">
        <v>47</v>
      </c>
      <c r="B132" s="32" t="s">
        <v>64</v>
      </c>
      <c r="C132" s="24" t="s">
        <v>65</v>
      </c>
      <c r="D132" s="25">
        <f t="shared" si="42"/>
        <v>0</v>
      </c>
      <c r="E132" s="33"/>
      <c r="F132" s="33"/>
      <c r="G132" s="25">
        <f t="shared" si="48"/>
        <v>0</v>
      </c>
      <c r="H132" s="803"/>
      <c r="I132" s="803"/>
      <c r="J132" s="27">
        <f t="shared" si="43"/>
        <v>0</v>
      </c>
      <c r="L132" s="25">
        <f t="shared" si="44"/>
        <v>0</v>
      </c>
      <c r="M132" s="25"/>
      <c r="N132" s="25"/>
      <c r="O132" s="25">
        <f t="shared" ref="O132" si="51">SUM(L132:N132)</f>
        <v>0</v>
      </c>
      <c r="P132" s="803"/>
      <c r="Q132" s="803"/>
      <c r="R132" s="27">
        <f t="shared" si="46"/>
        <v>0</v>
      </c>
      <c r="S132" s="28">
        <f t="shared" si="41"/>
        <v>0</v>
      </c>
    </row>
    <row r="133" spans="1:19" ht="15" x14ac:dyDescent="0.25">
      <c r="A133" s="32"/>
      <c r="B133" s="32">
        <v>2005</v>
      </c>
      <c r="C133" s="33" t="s">
        <v>66</v>
      </c>
      <c r="D133" s="25">
        <f t="shared" si="42"/>
        <v>0</v>
      </c>
      <c r="E133" s="25"/>
      <c r="F133" s="25"/>
      <c r="G133" s="25">
        <f t="shared" si="48"/>
        <v>0</v>
      </c>
      <c r="H133" s="803"/>
      <c r="I133" s="803"/>
      <c r="J133" s="27">
        <f t="shared" si="43"/>
        <v>0</v>
      </c>
      <c r="L133" s="25">
        <f t="shared" si="44"/>
        <v>0</v>
      </c>
      <c r="M133" s="25"/>
      <c r="N133" s="25"/>
      <c r="O133" s="25">
        <f t="shared" ref="O133:O138" si="52">SUM(L133:N133)</f>
        <v>0</v>
      </c>
      <c r="P133" s="803"/>
      <c r="Q133" s="803"/>
      <c r="R133" s="27">
        <f t="shared" si="46"/>
        <v>0</v>
      </c>
      <c r="S133" s="28">
        <f t="shared" si="41"/>
        <v>0</v>
      </c>
    </row>
    <row r="134" spans="1:19" ht="15" x14ac:dyDescent="0.25">
      <c r="A134" s="32"/>
      <c r="B134" s="32">
        <v>2040</v>
      </c>
      <c r="C134" s="33" t="s">
        <v>67</v>
      </c>
      <c r="D134" s="25">
        <f t="shared" si="42"/>
        <v>0</v>
      </c>
      <c r="E134" s="25"/>
      <c r="F134" s="25"/>
      <c r="G134" s="25">
        <f t="shared" si="48"/>
        <v>0</v>
      </c>
      <c r="H134" s="803"/>
      <c r="I134" s="803"/>
      <c r="J134" s="27">
        <f t="shared" si="43"/>
        <v>0</v>
      </c>
      <c r="L134" s="25">
        <f t="shared" si="44"/>
        <v>0</v>
      </c>
      <c r="M134" s="25"/>
      <c r="N134" s="25"/>
      <c r="O134" s="25">
        <f t="shared" si="52"/>
        <v>0</v>
      </c>
      <c r="P134" s="803"/>
      <c r="Q134" s="803"/>
      <c r="R134" s="27">
        <f t="shared" si="46"/>
        <v>0</v>
      </c>
      <c r="S134" s="28">
        <f t="shared" si="41"/>
        <v>0</v>
      </c>
    </row>
    <row r="135" spans="1:19" ht="15" x14ac:dyDescent="0.25">
      <c r="A135" s="32"/>
      <c r="B135" s="32">
        <v>2050</v>
      </c>
      <c r="C135" s="33" t="s">
        <v>68</v>
      </c>
      <c r="D135" s="25">
        <f t="shared" si="42"/>
        <v>0</v>
      </c>
      <c r="E135" s="25"/>
      <c r="F135" s="25"/>
      <c r="G135" s="25">
        <f t="shared" si="48"/>
        <v>0</v>
      </c>
      <c r="H135" s="803"/>
      <c r="I135" s="803"/>
      <c r="J135" s="27">
        <f t="shared" si="43"/>
        <v>0</v>
      </c>
      <c r="L135" s="25">
        <f t="shared" si="44"/>
        <v>0</v>
      </c>
      <c r="M135" s="25"/>
      <c r="N135" s="25"/>
      <c r="O135" s="25">
        <f t="shared" si="52"/>
        <v>0</v>
      </c>
      <c r="P135" s="803"/>
      <c r="Q135" s="803"/>
      <c r="R135" s="27">
        <f t="shared" si="46"/>
        <v>0</v>
      </c>
      <c r="S135" s="28">
        <f t="shared" si="41"/>
        <v>0</v>
      </c>
    </row>
    <row r="136" spans="1:19" ht="15" x14ac:dyDescent="0.25">
      <c r="A136" s="32"/>
      <c r="B136" s="32">
        <v>2075</v>
      </c>
      <c r="C136" s="33" t="s">
        <v>69</v>
      </c>
      <c r="D136" s="25">
        <f t="shared" si="42"/>
        <v>0</v>
      </c>
      <c r="E136" s="25"/>
      <c r="F136" s="25"/>
      <c r="G136" s="25">
        <f t="shared" si="48"/>
        <v>0</v>
      </c>
      <c r="H136" s="803"/>
      <c r="I136" s="803"/>
      <c r="J136" s="27">
        <f t="shared" si="43"/>
        <v>0</v>
      </c>
      <c r="L136" s="25">
        <f t="shared" si="44"/>
        <v>0</v>
      </c>
      <c r="M136" s="25"/>
      <c r="N136" s="25"/>
      <c r="O136" s="25">
        <f t="shared" si="52"/>
        <v>0</v>
      </c>
      <c r="P136" s="803"/>
      <c r="Q136" s="803"/>
      <c r="R136" s="27">
        <f t="shared" si="46"/>
        <v>0</v>
      </c>
      <c r="S136" s="28">
        <f t="shared" si="41"/>
        <v>0</v>
      </c>
    </row>
    <row r="137" spans="1:19" ht="15" x14ac:dyDescent="0.25">
      <c r="A137" s="32"/>
      <c r="B137" s="32">
        <v>2055</v>
      </c>
      <c r="C137" s="33" t="s">
        <v>70</v>
      </c>
      <c r="D137" s="25">
        <f t="shared" si="42"/>
        <v>0</v>
      </c>
      <c r="E137" s="25"/>
      <c r="F137" s="25"/>
      <c r="G137" s="25">
        <f t="shared" si="48"/>
        <v>0</v>
      </c>
      <c r="H137" s="803"/>
      <c r="I137" s="803"/>
      <c r="J137" s="27">
        <f t="shared" si="43"/>
        <v>0</v>
      </c>
      <c r="L137" s="25">
        <f t="shared" si="44"/>
        <v>0</v>
      </c>
      <c r="M137" s="25"/>
      <c r="N137" s="25"/>
      <c r="O137" s="25">
        <f t="shared" si="52"/>
        <v>0</v>
      </c>
      <c r="P137" s="803"/>
      <c r="Q137" s="803"/>
      <c r="R137" s="27">
        <f t="shared" si="46"/>
        <v>0</v>
      </c>
      <c r="S137" s="28">
        <f t="shared" si="41"/>
        <v>0</v>
      </c>
    </row>
    <row r="138" spans="1:19" ht="15" x14ac:dyDescent="0.25">
      <c r="A138" s="32"/>
      <c r="B138" s="32" t="s">
        <v>71</v>
      </c>
      <c r="C138" s="33" t="s">
        <v>72</v>
      </c>
      <c r="D138" s="25">
        <f t="shared" si="42"/>
        <v>0</v>
      </c>
      <c r="E138" s="25"/>
      <c r="F138" s="25"/>
      <c r="G138" s="25">
        <f t="shared" si="48"/>
        <v>0</v>
      </c>
      <c r="H138" s="803"/>
      <c r="I138" s="803"/>
      <c r="J138" s="27">
        <f t="shared" si="43"/>
        <v>0</v>
      </c>
      <c r="L138" s="25">
        <f t="shared" si="44"/>
        <v>0</v>
      </c>
      <c r="M138" s="25"/>
      <c r="N138" s="25"/>
      <c r="O138" s="25">
        <f t="shared" si="52"/>
        <v>0</v>
      </c>
      <c r="P138" s="803"/>
      <c r="Q138" s="803"/>
      <c r="R138" s="27">
        <f t="shared" si="46"/>
        <v>0</v>
      </c>
      <c r="S138" s="28">
        <f t="shared" si="41"/>
        <v>0</v>
      </c>
    </row>
    <row r="139" spans="1:19" x14ac:dyDescent="0.2">
      <c r="A139" s="32"/>
      <c r="B139" s="32"/>
      <c r="C139" s="34" t="s">
        <v>73</v>
      </c>
      <c r="D139" s="35">
        <f t="shared" ref="D139:J139" si="53">SUM(D93:D138)</f>
        <v>0</v>
      </c>
      <c r="E139" s="35">
        <f t="shared" si="53"/>
        <v>0</v>
      </c>
      <c r="F139" s="35">
        <f t="shared" si="53"/>
        <v>0</v>
      </c>
      <c r="G139" s="35">
        <f t="shared" si="53"/>
        <v>0</v>
      </c>
      <c r="H139" s="35">
        <f t="shared" si="53"/>
        <v>0</v>
      </c>
      <c r="I139" s="35">
        <f t="shared" si="53"/>
        <v>0</v>
      </c>
      <c r="J139" s="35">
        <f t="shared" si="53"/>
        <v>0</v>
      </c>
      <c r="K139" s="36"/>
      <c r="L139" s="35">
        <f t="shared" ref="L139:S139" si="54">SUM(L93:L138)</f>
        <v>0</v>
      </c>
      <c r="M139" s="35">
        <f t="shared" si="54"/>
        <v>0</v>
      </c>
      <c r="N139" s="35">
        <f t="shared" si="54"/>
        <v>0</v>
      </c>
      <c r="O139" s="35">
        <f t="shared" si="54"/>
        <v>0</v>
      </c>
      <c r="P139" s="35">
        <f t="shared" si="54"/>
        <v>0</v>
      </c>
      <c r="Q139" s="35">
        <f t="shared" si="54"/>
        <v>0</v>
      </c>
      <c r="R139" s="35">
        <f t="shared" si="54"/>
        <v>0</v>
      </c>
      <c r="S139" s="35">
        <f t="shared" si="54"/>
        <v>0</v>
      </c>
    </row>
    <row r="140" spans="1:19" ht="25.5" x14ac:dyDescent="0.25">
      <c r="A140" s="32"/>
      <c r="B140" s="32">
        <v>1531</v>
      </c>
      <c r="C140" s="24" t="s">
        <v>74</v>
      </c>
      <c r="D140" s="25">
        <f>-D93</f>
        <v>0</v>
      </c>
      <c r="E140" s="25"/>
      <c r="F140" s="25"/>
      <c r="G140" s="25">
        <f t="shared" ref="G140:G147" si="55">SUM(D140:F140)</f>
        <v>0</v>
      </c>
      <c r="H140" s="26">
        <f t="shared" ref="H140:I140" si="56">-H93</f>
        <v>0</v>
      </c>
      <c r="I140" s="26">
        <f t="shared" si="56"/>
        <v>0</v>
      </c>
      <c r="J140" s="27">
        <f>G140+H140+I140</f>
        <v>0</v>
      </c>
      <c r="L140" s="25">
        <f t="shared" ref="L140" si="57">-L93</f>
        <v>0</v>
      </c>
      <c r="M140" s="25"/>
      <c r="N140" s="25"/>
      <c r="O140" s="25">
        <f t="shared" ref="O140:O147" si="58">SUM(L140:N140)</f>
        <v>0</v>
      </c>
      <c r="P140" s="26">
        <f t="shared" ref="P140:Q140" si="59">-P93</f>
        <v>0</v>
      </c>
      <c r="Q140" s="26">
        <f t="shared" si="59"/>
        <v>0</v>
      </c>
      <c r="R140" s="27">
        <f>O140+P140+Q140</f>
        <v>0</v>
      </c>
      <c r="S140" s="28">
        <f t="shared" ref="S140:S147" si="60">J140+R140</f>
        <v>0</v>
      </c>
    </row>
    <row r="141" spans="1:19" ht="25.5" x14ac:dyDescent="0.25">
      <c r="A141" s="32"/>
      <c r="B141" s="32">
        <v>2075</v>
      </c>
      <c r="C141" s="37" t="s">
        <v>75</v>
      </c>
      <c r="D141" s="25">
        <f>-D136</f>
        <v>0</v>
      </c>
      <c r="E141" s="33"/>
      <c r="F141" s="33"/>
      <c r="G141" s="25">
        <f t="shared" si="55"/>
        <v>0</v>
      </c>
      <c r="H141" s="26">
        <f t="shared" ref="H141:I141" si="61">-H136</f>
        <v>0</v>
      </c>
      <c r="I141" s="26">
        <f t="shared" si="61"/>
        <v>0</v>
      </c>
      <c r="J141" s="27">
        <f t="shared" ref="J141:J147" si="62">G141+H141+I141</f>
        <v>0</v>
      </c>
      <c r="L141" s="25">
        <f t="shared" ref="L141" si="63">-L136</f>
        <v>0</v>
      </c>
      <c r="M141" s="25"/>
      <c r="N141" s="25"/>
      <c r="O141" s="25">
        <f t="shared" si="58"/>
        <v>0</v>
      </c>
      <c r="P141" s="26">
        <f t="shared" ref="P141:Q141" si="64">-P136</f>
        <v>0</v>
      </c>
      <c r="Q141" s="26">
        <f t="shared" si="64"/>
        <v>0</v>
      </c>
      <c r="R141" s="27">
        <f t="shared" ref="R141:R147" si="65">O141+P141+Q141</f>
        <v>0</v>
      </c>
      <c r="S141" s="28">
        <f t="shared" si="60"/>
        <v>0</v>
      </c>
    </row>
    <row r="142" spans="1:19" ht="25.5" x14ac:dyDescent="0.25">
      <c r="A142" s="32"/>
      <c r="B142" s="32">
        <v>1865</v>
      </c>
      <c r="C142" s="37" t="s">
        <v>76</v>
      </c>
      <c r="D142" s="25">
        <f>-D110</f>
        <v>0</v>
      </c>
      <c r="E142" s="33"/>
      <c r="F142" s="33"/>
      <c r="G142" s="25">
        <f t="shared" si="55"/>
        <v>0</v>
      </c>
      <c r="H142" s="26">
        <f t="shared" ref="H142:I142" si="66">-H110</f>
        <v>0</v>
      </c>
      <c r="I142" s="26">
        <f t="shared" si="66"/>
        <v>0</v>
      </c>
      <c r="J142" s="27">
        <f t="shared" si="62"/>
        <v>0</v>
      </c>
      <c r="L142" s="25">
        <f t="shared" ref="L142:L143" si="67">-L110</f>
        <v>0</v>
      </c>
      <c r="M142" s="25"/>
      <c r="N142" s="25"/>
      <c r="O142" s="25">
        <f t="shared" si="58"/>
        <v>0</v>
      </c>
      <c r="P142" s="26">
        <f t="shared" ref="P142:Q142" si="68">-P110</f>
        <v>0</v>
      </c>
      <c r="Q142" s="26">
        <f t="shared" si="68"/>
        <v>0</v>
      </c>
      <c r="R142" s="27">
        <f t="shared" si="65"/>
        <v>0</v>
      </c>
      <c r="S142" s="28">
        <f t="shared" si="60"/>
        <v>0</v>
      </c>
    </row>
    <row r="143" spans="1:19" ht="15" x14ac:dyDescent="0.25">
      <c r="A143" s="32"/>
      <c r="B143" s="32">
        <v>1875</v>
      </c>
      <c r="C143" s="37" t="s">
        <v>77</v>
      </c>
      <c r="D143" s="25">
        <f>-D125</f>
        <v>0</v>
      </c>
      <c r="E143" s="33"/>
      <c r="F143" s="33"/>
      <c r="G143" s="25">
        <f t="shared" si="55"/>
        <v>0</v>
      </c>
      <c r="H143" s="26">
        <f t="shared" ref="H143:I143" si="69">-H125</f>
        <v>0</v>
      </c>
      <c r="I143" s="26">
        <f t="shared" si="69"/>
        <v>0</v>
      </c>
      <c r="J143" s="27">
        <f t="shared" si="62"/>
        <v>0</v>
      </c>
      <c r="L143" s="25">
        <f t="shared" si="67"/>
        <v>0</v>
      </c>
      <c r="M143" s="25"/>
      <c r="N143" s="25"/>
      <c r="O143" s="25">
        <f t="shared" si="58"/>
        <v>0</v>
      </c>
      <c r="P143" s="26">
        <f t="shared" ref="P143:Q143" si="70">-P125</f>
        <v>0</v>
      </c>
      <c r="Q143" s="26">
        <f t="shared" si="70"/>
        <v>0</v>
      </c>
      <c r="R143" s="27">
        <f t="shared" si="65"/>
        <v>0</v>
      </c>
      <c r="S143" s="28">
        <f t="shared" si="60"/>
        <v>0</v>
      </c>
    </row>
    <row r="144" spans="1:19" ht="25.5" x14ac:dyDescent="0.25">
      <c r="A144" s="32"/>
      <c r="B144" s="32" t="s">
        <v>61</v>
      </c>
      <c r="C144" s="37" t="s">
        <v>62</v>
      </c>
      <c r="D144" s="25">
        <f>-D130</f>
        <v>0</v>
      </c>
      <c r="E144" s="33"/>
      <c r="F144" s="33"/>
      <c r="G144" s="25">
        <f t="shared" si="55"/>
        <v>0</v>
      </c>
      <c r="H144" s="26">
        <f t="shared" ref="H144:I144" si="71">-H130</f>
        <v>0</v>
      </c>
      <c r="I144" s="26">
        <f t="shared" si="71"/>
        <v>0</v>
      </c>
      <c r="J144" s="27">
        <f t="shared" si="62"/>
        <v>0</v>
      </c>
      <c r="L144" s="25">
        <f t="shared" ref="L144" si="72">-L130</f>
        <v>0</v>
      </c>
      <c r="M144" s="25"/>
      <c r="N144" s="25"/>
      <c r="O144" s="25">
        <f t="shared" si="58"/>
        <v>0</v>
      </c>
      <c r="P144" s="26">
        <f t="shared" ref="P144:Q144" si="73">-P130</f>
        <v>0</v>
      </c>
      <c r="Q144" s="26">
        <f t="shared" si="73"/>
        <v>0</v>
      </c>
      <c r="R144" s="27">
        <f t="shared" si="65"/>
        <v>0</v>
      </c>
      <c r="S144" s="28">
        <f t="shared" si="60"/>
        <v>0</v>
      </c>
    </row>
    <row r="145" spans="1:19" ht="25.5" x14ac:dyDescent="0.25">
      <c r="A145" s="32"/>
      <c r="B145" s="32" t="s">
        <v>64</v>
      </c>
      <c r="C145" s="37" t="s">
        <v>78</v>
      </c>
      <c r="D145" s="25">
        <f>-D132</f>
        <v>0</v>
      </c>
      <c r="E145" s="33"/>
      <c r="F145" s="33"/>
      <c r="G145" s="25">
        <f t="shared" si="55"/>
        <v>0</v>
      </c>
      <c r="H145" s="26">
        <f t="shared" ref="H145:I145" si="74">-H132</f>
        <v>0</v>
      </c>
      <c r="I145" s="26">
        <f t="shared" si="74"/>
        <v>0</v>
      </c>
      <c r="J145" s="27">
        <f t="shared" si="62"/>
        <v>0</v>
      </c>
      <c r="L145" s="25">
        <f t="shared" ref="L145" si="75">-L132</f>
        <v>0</v>
      </c>
      <c r="M145" s="25"/>
      <c r="N145" s="25"/>
      <c r="O145" s="25">
        <f t="shared" si="58"/>
        <v>0</v>
      </c>
      <c r="P145" s="26">
        <f t="shared" ref="P145:Q145" si="76">-P132</f>
        <v>0</v>
      </c>
      <c r="Q145" s="26">
        <f t="shared" si="76"/>
        <v>0</v>
      </c>
      <c r="R145" s="27">
        <f t="shared" si="65"/>
        <v>0</v>
      </c>
      <c r="S145" s="28">
        <f t="shared" si="60"/>
        <v>0</v>
      </c>
    </row>
    <row r="146" spans="1:19" ht="15" x14ac:dyDescent="0.25">
      <c r="A146" s="32"/>
      <c r="B146" s="32">
        <v>2055</v>
      </c>
      <c r="C146" s="33" t="s">
        <v>70</v>
      </c>
      <c r="D146" s="25">
        <f>-D137</f>
        <v>0</v>
      </c>
      <c r="E146" s="33"/>
      <c r="F146" s="33"/>
      <c r="G146" s="25">
        <f t="shared" si="55"/>
        <v>0</v>
      </c>
      <c r="H146" s="26">
        <f t="shared" ref="H146:I147" si="77">-H137</f>
        <v>0</v>
      </c>
      <c r="I146" s="26">
        <f t="shared" si="77"/>
        <v>0</v>
      </c>
      <c r="J146" s="27">
        <f t="shared" si="62"/>
        <v>0</v>
      </c>
      <c r="L146" s="25">
        <f t="shared" ref="L146:L147" si="78">-L137</f>
        <v>0</v>
      </c>
      <c r="M146" s="25"/>
      <c r="N146" s="25"/>
      <c r="O146" s="25">
        <f t="shared" si="58"/>
        <v>0</v>
      </c>
      <c r="P146" s="26">
        <f t="shared" ref="P146:Q147" si="79">-P137</f>
        <v>0</v>
      </c>
      <c r="Q146" s="26">
        <f t="shared" si="79"/>
        <v>0</v>
      </c>
      <c r="R146" s="27">
        <f t="shared" si="65"/>
        <v>0</v>
      </c>
      <c r="S146" s="28">
        <f t="shared" si="60"/>
        <v>0</v>
      </c>
    </row>
    <row r="147" spans="1:19" ht="15" x14ac:dyDescent="0.25">
      <c r="A147" s="32"/>
      <c r="B147" s="32" t="s">
        <v>71</v>
      </c>
      <c r="C147" s="33" t="s">
        <v>72</v>
      </c>
      <c r="D147" s="25">
        <f>-D138</f>
        <v>0</v>
      </c>
      <c r="E147" s="33"/>
      <c r="F147" s="33"/>
      <c r="G147" s="25">
        <f t="shared" si="55"/>
        <v>0</v>
      </c>
      <c r="H147" s="26">
        <f t="shared" si="77"/>
        <v>0</v>
      </c>
      <c r="I147" s="26">
        <f t="shared" si="77"/>
        <v>0</v>
      </c>
      <c r="J147" s="27">
        <f t="shared" si="62"/>
        <v>0</v>
      </c>
      <c r="L147" s="25">
        <f t="shared" si="78"/>
        <v>0</v>
      </c>
      <c r="M147" s="25"/>
      <c r="N147" s="25"/>
      <c r="O147" s="25">
        <f t="shared" si="58"/>
        <v>0</v>
      </c>
      <c r="P147" s="26">
        <f t="shared" si="79"/>
        <v>0</v>
      </c>
      <c r="Q147" s="26">
        <f t="shared" si="79"/>
        <v>0</v>
      </c>
      <c r="R147" s="27">
        <f t="shared" si="65"/>
        <v>0</v>
      </c>
      <c r="S147" s="28">
        <f t="shared" si="60"/>
        <v>0</v>
      </c>
    </row>
    <row r="148" spans="1:19" x14ac:dyDescent="0.2">
      <c r="A148" s="32"/>
      <c r="B148" s="32"/>
      <c r="C148" s="34" t="s">
        <v>79</v>
      </c>
      <c r="D148" s="35">
        <f>SUM(D139:D147)</f>
        <v>0</v>
      </c>
      <c r="E148" s="35">
        <f t="shared" ref="E148:J148" si="80">SUM(E139:E147)</f>
        <v>0</v>
      </c>
      <c r="F148" s="35">
        <f t="shared" si="80"/>
        <v>0</v>
      </c>
      <c r="G148" s="35">
        <f t="shared" si="80"/>
        <v>0</v>
      </c>
      <c r="H148" s="35">
        <f t="shared" si="80"/>
        <v>0</v>
      </c>
      <c r="I148" s="35">
        <f t="shared" si="80"/>
        <v>0</v>
      </c>
      <c r="J148" s="35">
        <f t="shared" si="80"/>
        <v>0</v>
      </c>
      <c r="K148" s="36"/>
      <c r="L148" s="35">
        <f t="shared" ref="L148:S148" si="81">SUM(L139:L147)</f>
        <v>0</v>
      </c>
      <c r="M148" s="35">
        <f t="shared" si="81"/>
        <v>0</v>
      </c>
      <c r="N148" s="35">
        <f t="shared" si="81"/>
        <v>0</v>
      </c>
      <c r="O148" s="35">
        <f t="shared" si="81"/>
        <v>0</v>
      </c>
      <c r="P148" s="35">
        <f t="shared" si="81"/>
        <v>0</v>
      </c>
      <c r="Q148" s="35">
        <f t="shared" si="81"/>
        <v>0</v>
      </c>
      <c r="R148" s="35">
        <f t="shared" si="81"/>
        <v>0</v>
      </c>
      <c r="S148" s="35">
        <f t="shared" si="81"/>
        <v>0</v>
      </c>
    </row>
    <row r="149" spans="1:19" ht="15" x14ac:dyDescent="0.25">
      <c r="A149" s="32"/>
      <c r="B149" s="32"/>
      <c r="C149" s="1220" t="s">
        <v>80</v>
      </c>
      <c r="D149" s="1221"/>
      <c r="E149" s="1221"/>
      <c r="F149" s="1221"/>
      <c r="G149" s="1221"/>
      <c r="H149" s="1221"/>
      <c r="I149" s="1221"/>
      <c r="J149" s="1221"/>
      <c r="K149" s="1221"/>
      <c r="L149" s="1222"/>
      <c r="M149" s="38"/>
      <c r="N149" s="38"/>
      <c r="O149" s="38"/>
      <c r="P149" s="39"/>
      <c r="R149" s="40"/>
      <c r="S149" s="29"/>
    </row>
    <row r="150" spans="1:19" ht="15" x14ac:dyDescent="0.25">
      <c r="A150" s="32"/>
      <c r="B150" s="32"/>
      <c r="C150" s="1220" t="s">
        <v>81</v>
      </c>
      <c r="D150" s="1221"/>
      <c r="E150" s="1221"/>
      <c r="F150" s="1221"/>
      <c r="G150" s="1221"/>
      <c r="H150" s="1221"/>
      <c r="I150" s="1221"/>
      <c r="J150" s="1221"/>
      <c r="K150" s="1221"/>
      <c r="L150" s="1222"/>
      <c r="M150" s="38"/>
      <c r="N150" s="38"/>
      <c r="O150" s="38"/>
      <c r="P150" s="35">
        <f>+P148</f>
        <v>0</v>
      </c>
      <c r="R150" s="40"/>
      <c r="S150" s="29"/>
    </row>
    <row r="151" spans="1:19" x14ac:dyDescent="0.2">
      <c r="D151" s="41">
        <v>0</v>
      </c>
      <c r="E151" s="41"/>
      <c r="F151" s="41"/>
      <c r="G151" s="41"/>
      <c r="H151" s="41">
        <v>0</v>
      </c>
      <c r="I151" s="41">
        <v>0</v>
      </c>
      <c r="J151" s="41">
        <v>0</v>
      </c>
      <c r="K151" s="41"/>
      <c r="L151" s="41">
        <v>0</v>
      </c>
      <c r="M151" s="41"/>
      <c r="N151" s="41"/>
      <c r="O151" s="41">
        <v>0</v>
      </c>
      <c r="P151" s="41">
        <v>0</v>
      </c>
      <c r="Q151" s="41">
        <v>0</v>
      </c>
      <c r="R151" s="41">
        <v>0</v>
      </c>
      <c r="S151" s="41">
        <v>0</v>
      </c>
    </row>
    <row r="152" spans="1:19" x14ac:dyDescent="0.2">
      <c r="L152" s="2" t="s">
        <v>82</v>
      </c>
    </row>
    <row r="153" spans="1:19" ht="15" x14ac:dyDescent="0.25">
      <c r="A153" s="32">
        <v>10</v>
      </c>
      <c r="B153" s="32"/>
      <c r="C153" s="12" t="s">
        <v>83</v>
      </c>
      <c r="D153" s="13"/>
      <c r="E153" s="13"/>
      <c r="F153" s="13"/>
      <c r="G153" s="13"/>
      <c r="H153" s="13"/>
      <c r="I153" s="13"/>
      <c r="J153" s="13"/>
      <c r="K153" s="13"/>
      <c r="L153" s="13" t="s">
        <v>83</v>
      </c>
      <c r="M153" s="13"/>
      <c r="N153" s="13"/>
      <c r="O153" s="13"/>
      <c r="P153" s="13"/>
      <c r="Q153" s="42">
        <f>P117</f>
        <v>0</v>
      </c>
    </row>
    <row r="154" spans="1:19" ht="15" x14ac:dyDescent="0.25">
      <c r="A154" s="32">
        <v>8</v>
      </c>
      <c r="B154" s="32"/>
      <c r="C154" s="12" t="s">
        <v>49</v>
      </c>
      <c r="D154" s="13"/>
      <c r="E154" s="13"/>
      <c r="F154" s="13"/>
      <c r="G154" s="13"/>
      <c r="H154" s="13"/>
      <c r="I154" s="13"/>
      <c r="J154" s="13"/>
      <c r="K154" s="13"/>
      <c r="L154" s="13" t="s">
        <v>49</v>
      </c>
      <c r="M154" s="13"/>
      <c r="N154" s="13"/>
      <c r="O154" s="13"/>
      <c r="P154" s="13"/>
      <c r="Q154" s="42">
        <f>P119+P118</f>
        <v>0</v>
      </c>
    </row>
    <row r="155" spans="1:19" ht="15" x14ac:dyDescent="0.25">
      <c r="A155" s="32">
        <v>47</v>
      </c>
      <c r="B155" s="32"/>
      <c r="C155" s="12" t="s">
        <v>84</v>
      </c>
      <c r="D155" s="13"/>
      <c r="E155" s="13"/>
      <c r="F155" s="13"/>
      <c r="G155" s="13"/>
      <c r="H155" s="13"/>
      <c r="I155" s="13"/>
      <c r="J155" s="13"/>
      <c r="K155" s="13"/>
      <c r="L155" s="13" t="s">
        <v>84</v>
      </c>
      <c r="M155" s="13"/>
      <c r="N155" s="13"/>
      <c r="O155" s="13"/>
      <c r="P155" s="13"/>
      <c r="Q155" s="42"/>
    </row>
    <row r="156" spans="1:19" x14ac:dyDescent="0.2">
      <c r="L156" s="1223" t="s">
        <v>85</v>
      </c>
      <c r="M156" s="1224"/>
      <c r="N156" s="1224"/>
      <c r="O156" s="1224"/>
      <c r="P156" s="1224"/>
      <c r="Q156" s="43">
        <f>P150-Q153-Q154-Q155</f>
        <v>0</v>
      </c>
    </row>
    <row r="162" spans="1:19" ht="13.5" thickBot="1" x14ac:dyDescent="0.25">
      <c r="H162" s="8" t="s">
        <v>9</v>
      </c>
      <c r="I162" s="9" t="s">
        <v>10</v>
      </c>
    </row>
    <row r="163" spans="1:19" ht="15.75" thickBot="1" x14ac:dyDescent="0.3">
      <c r="H163" s="8" t="s">
        <v>11</v>
      </c>
      <c r="I163" s="10">
        <v>2015</v>
      </c>
      <c r="J163" s="11"/>
    </row>
    <row r="165" spans="1:19" x14ac:dyDescent="0.2">
      <c r="D165" s="1225" t="s">
        <v>12</v>
      </c>
      <c r="E165" s="1226"/>
      <c r="F165" s="1226"/>
      <c r="G165" s="1226"/>
      <c r="H165" s="1226"/>
      <c r="I165" s="1226"/>
      <c r="J165" s="1226"/>
      <c r="L165" s="12"/>
      <c r="M165" s="13"/>
      <c r="N165" s="13"/>
      <c r="O165" s="13"/>
      <c r="P165" s="14" t="s">
        <v>13</v>
      </c>
      <c r="Q165" s="14"/>
      <c r="R165" s="15"/>
    </row>
    <row r="166" spans="1:19" ht="30" customHeight="1" x14ac:dyDescent="0.2">
      <c r="A166" s="16" t="s">
        <v>14</v>
      </c>
      <c r="B166" s="16" t="s">
        <v>15</v>
      </c>
      <c r="C166" s="17" t="s">
        <v>16</v>
      </c>
      <c r="D166" s="18" t="s">
        <v>17</v>
      </c>
      <c r="E166" s="44" t="s">
        <v>90</v>
      </c>
      <c r="F166" s="44" t="s">
        <v>90</v>
      </c>
      <c r="G166" s="18" t="s">
        <v>18</v>
      </c>
      <c r="H166" s="19" t="s">
        <v>19</v>
      </c>
      <c r="I166" s="19" t="s">
        <v>20</v>
      </c>
      <c r="J166" s="16" t="s">
        <v>21</v>
      </c>
      <c r="K166" s="20"/>
      <c r="L166" s="18" t="s">
        <v>17</v>
      </c>
      <c r="M166" s="44" t="s">
        <v>90</v>
      </c>
      <c r="N166" s="44" t="s">
        <v>90</v>
      </c>
      <c r="O166" s="18" t="s">
        <v>18</v>
      </c>
      <c r="P166" s="21" t="s">
        <v>22</v>
      </c>
      <c r="Q166" s="21" t="s">
        <v>20</v>
      </c>
      <c r="R166" s="22" t="s">
        <v>21</v>
      </c>
      <c r="S166" s="16" t="s">
        <v>23</v>
      </c>
    </row>
    <row r="167" spans="1:19" ht="25.5" customHeight="1" x14ac:dyDescent="0.25">
      <c r="A167" s="16"/>
      <c r="B167" s="23">
        <v>1531</v>
      </c>
      <c r="C167" s="24" t="s">
        <v>24</v>
      </c>
      <c r="D167" s="802">
        <f>SUMIFS('BR - 2015'!$E:$E,'BR - 2015'!$J:$J,$B167)</f>
        <v>0</v>
      </c>
      <c r="E167" s="25"/>
      <c r="F167" s="25"/>
      <c r="G167" s="25">
        <f>SUM(D167:F167)</f>
        <v>0</v>
      </c>
      <c r="H167" s="803">
        <f>SUMIFS('BR - 2015'!$H:$H,'BR - 2015'!$J:$J,$B167)</f>
        <v>0</v>
      </c>
      <c r="I167" s="803">
        <f>SUMIFS('BR - 2015'!$F:$F,'BR - 2015'!$J:$J,$B167)+SUMIFS('BR - 2015'!$G:$G,'BR - 2015'!$J:$J,$B167)</f>
        <v>0</v>
      </c>
      <c r="J167" s="27">
        <f>D167+H167+I167</f>
        <v>0</v>
      </c>
      <c r="K167" s="20"/>
      <c r="L167" s="802">
        <f>SUMIFS('BR - 2015'!$E:$E,'BR - 2015'!$K:$K,$B167)</f>
        <v>0</v>
      </c>
      <c r="M167" s="25"/>
      <c r="N167" s="25"/>
      <c r="O167" s="25">
        <f>SUM(L167:N167)</f>
        <v>0</v>
      </c>
      <c r="P167" s="803">
        <f>SUMIFS('BR - 2015'!$H:$H,'BR - 2015'!$K:$K,$B167)</f>
        <v>0</v>
      </c>
      <c r="Q167" s="803">
        <f>SUMIFS('BR - 2015'!$F:$F,'BR - 2015'!$K:$K,$B167)+SUMIFS('BR - 2015'!$G:$G,'BR - 2015'!$K:$K,$B167)</f>
        <v>0</v>
      </c>
      <c r="R167" s="27">
        <f>L167+P167+Q167</f>
        <v>0</v>
      </c>
      <c r="S167" s="28">
        <f t="shared" ref="S167:S212" si="82">J167+R167</f>
        <v>0</v>
      </c>
    </row>
    <row r="168" spans="1:19" ht="25.5" customHeight="1" x14ac:dyDescent="0.25">
      <c r="A168" s="16"/>
      <c r="B168" s="23">
        <v>1609</v>
      </c>
      <c r="C168" s="24" t="s">
        <v>25</v>
      </c>
      <c r="D168" s="802">
        <f>SUMIFS('BR - 2015'!$E:$E,'BR - 2015'!$J:$J,$B168)</f>
        <v>15382657.83</v>
      </c>
      <c r="E168" s="25"/>
      <c r="F168" s="25"/>
      <c r="G168" s="25">
        <f>SUM(D168:F168)</f>
        <v>15382657.83</v>
      </c>
      <c r="H168" s="803">
        <f>SUMIFS('BR - 2015'!$H:$H,'BR - 2015'!$J:$J,$B168)</f>
        <v>8243800.9099999983</v>
      </c>
      <c r="I168" s="803">
        <f>SUMIFS('BR - 2015'!$F:$F,'BR - 2015'!$J:$J,$B168)+SUMIFS('BR - 2015'!$G:$G,'BR - 2015'!$J:$J,$B168)</f>
        <v>0</v>
      </c>
      <c r="J168" s="27">
        <f>D168+H168+I168</f>
        <v>23626458.739999998</v>
      </c>
      <c r="K168" s="20"/>
      <c r="L168" s="802">
        <f>SUMIFS('BR - 2015'!$E:$E,'BR - 2015'!$K:$K,$B168)</f>
        <v>-1047395.04</v>
      </c>
      <c r="M168" s="25"/>
      <c r="N168" s="25"/>
      <c r="O168" s="25">
        <f t="shared" ref="O168:O203" si="83">SUM(L168:N168)</f>
        <v>-1047395.04</v>
      </c>
      <c r="P168" s="803">
        <f>SUMIFS('BR - 2015'!$H:$H,'BR - 2015'!$K:$K,$B168)</f>
        <v>-1132986.29</v>
      </c>
      <c r="Q168" s="803">
        <f>SUMIFS('BR - 2015'!$F:$F,'BR - 2015'!$K:$K,$B168)+SUMIFS('BR - 2015'!$G:$G,'BR - 2015'!$K:$K,$B168)</f>
        <v>0</v>
      </c>
      <c r="R168" s="27">
        <f t="shared" ref="R168:R205" si="84">L168+P168+Q168</f>
        <v>-2180381.33</v>
      </c>
      <c r="S168" s="28">
        <f t="shared" si="82"/>
        <v>21446077.409999996</v>
      </c>
    </row>
    <row r="169" spans="1:19" ht="25.5" x14ac:dyDescent="0.25">
      <c r="A169" s="23">
        <v>12</v>
      </c>
      <c r="B169" s="23">
        <v>1611</v>
      </c>
      <c r="C169" s="24" t="s">
        <v>26</v>
      </c>
      <c r="D169" s="802">
        <f>SUMIFS('BR - 2015'!$E:$E,'BR - 2015'!$J:$J,$B169)</f>
        <v>0</v>
      </c>
      <c r="E169" s="25"/>
      <c r="F169" s="25"/>
      <c r="G169" s="25">
        <f t="shared" ref="G169:G183" si="85">SUM(D169:F169)</f>
        <v>0</v>
      </c>
      <c r="H169" s="803">
        <f>SUMIFS('BR - 2015'!$H:$H,'BR - 2015'!$J:$J,$B169)</f>
        <v>0</v>
      </c>
      <c r="I169" s="803">
        <f>SUMIFS('BR - 2015'!$F:$F,'BR - 2015'!$J:$J,$B169)+SUMIFS('BR - 2015'!$G:$G,'BR - 2015'!$J:$J,$B169)</f>
        <v>0</v>
      </c>
      <c r="J169" s="27">
        <f>D169+H169+I169</f>
        <v>0</v>
      </c>
      <c r="K169" s="30"/>
      <c r="L169" s="802">
        <f>SUMIFS('BR - 2015'!$E:$E,'BR - 2015'!$K:$K,$B169)</f>
        <v>0</v>
      </c>
      <c r="M169" s="25"/>
      <c r="N169" s="25"/>
      <c r="O169" s="25">
        <f t="shared" si="83"/>
        <v>0</v>
      </c>
      <c r="P169" s="803">
        <f>SUMIFS('BR - 2015'!$H:$H,'BR - 2015'!$K:$K,$B169)</f>
        <v>0</v>
      </c>
      <c r="Q169" s="803">
        <f>SUMIFS('BR - 2015'!$F:$F,'BR - 2015'!$K:$K,$B169)+SUMIFS('BR - 2015'!$G:$G,'BR - 2015'!$K:$K,$B169)</f>
        <v>0</v>
      </c>
      <c r="R169" s="27">
        <f t="shared" si="84"/>
        <v>0</v>
      </c>
      <c r="S169" s="28">
        <f t="shared" si="82"/>
        <v>0</v>
      </c>
    </row>
    <row r="170" spans="1:19" ht="25.5" x14ac:dyDescent="0.25">
      <c r="A170" s="23" t="s">
        <v>27</v>
      </c>
      <c r="B170" s="23">
        <v>1612</v>
      </c>
      <c r="C170" s="24" t="s">
        <v>28</v>
      </c>
      <c r="D170" s="802">
        <f>SUMIFS('BR - 2015'!$E:$E,'BR - 2015'!$J:$J,$B170)</f>
        <v>1421897.96</v>
      </c>
      <c r="E170" s="25"/>
      <c r="F170" s="25"/>
      <c r="G170" s="25">
        <f t="shared" si="85"/>
        <v>1421897.96</v>
      </c>
      <c r="H170" s="803">
        <f>SUMIFS('BR - 2015'!$H:$H,'BR - 2015'!$J:$J,$B170)</f>
        <v>50329.360000000102</v>
      </c>
      <c r="I170" s="803">
        <f>SUMIFS('BR - 2015'!$F:$F,'BR - 2015'!$J:$J,$B170)+SUMIFS('BR - 2015'!$G:$G,'BR - 2015'!$J:$J,$B170)</f>
        <v>0</v>
      </c>
      <c r="J170" s="27">
        <f>D170+H170+I170</f>
        <v>1472227.32</v>
      </c>
      <c r="K170" s="30"/>
      <c r="L170" s="802">
        <f>SUMIFS('BR - 2015'!$E:$E,'BR - 2015'!$K:$K,$B170)</f>
        <v>0</v>
      </c>
      <c r="M170" s="25"/>
      <c r="N170" s="25"/>
      <c r="O170" s="25">
        <f t="shared" si="83"/>
        <v>0</v>
      </c>
      <c r="P170" s="803">
        <f>SUMIFS('BR - 2015'!$H:$H,'BR - 2015'!$K:$K,$B170)</f>
        <v>0</v>
      </c>
      <c r="Q170" s="803">
        <f>SUMIFS('BR - 2015'!$F:$F,'BR - 2015'!$K:$K,$B170)+SUMIFS('BR - 2015'!$G:$G,'BR - 2015'!$K:$K,$B170)</f>
        <v>0</v>
      </c>
      <c r="R170" s="27">
        <f t="shared" si="84"/>
        <v>0</v>
      </c>
      <c r="S170" s="28">
        <f t="shared" si="82"/>
        <v>1472227.32</v>
      </c>
    </row>
    <row r="171" spans="1:19" ht="15" x14ac:dyDescent="0.25">
      <c r="A171" s="23" t="s">
        <v>29</v>
      </c>
      <c r="B171" s="23">
        <v>1805</v>
      </c>
      <c r="C171" s="24" t="s">
        <v>30</v>
      </c>
      <c r="D171" s="802">
        <f>SUMIFS('BR - 2015'!$E:$E,'BR - 2015'!$J:$J,$B171)</f>
        <v>8146891.6399999997</v>
      </c>
      <c r="E171" s="25"/>
      <c r="F171" s="25"/>
      <c r="G171" s="25">
        <f t="shared" si="85"/>
        <v>8146891.6399999997</v>
      </c>
      <c r="H171" s="803">
        <f>SUMIFS('BR - 2015'!$H:$H,'BR - 2015'!$J:$J,$B171)</f>
        <v>0</v>
      </c>
      <c r="I171" s="803">
        <f>SUMIFS('BR - 2015'!$F:$F,'BR - 2015'!$J:$J,$B171)+SUMIFS('BR - 2015'!$G:$G,'BR - 2015'!$J:$J,$B171)</f>
        <v>0</v>
      </c>
      <c r="J171" s="27">
        <f>D171+H171+I171</f>
        <v>8146891.6399999997</v>
      </c>
      <c r="K171" s="30"/>
      <c r="L171" s="802">
        <f>SUMIFS('BR - 2015'!$E:$E,'BR - 2015'!$K:$K,$B171)</f>
        <v>0</v>
      </c>
      <c r="M171" s="25"/>
      <c r="N171" s="25"/>
      <c r="O171" s="25">
        <f t="shared" si="83"/>
        <v>0</v>
      </c>
      <c r="P171" s="803">
        <f>SUMIFS('BR - 2015'!$H:$H,'BR - 2015'!$K:$K,$B171)</f>
        <v>0</v>
      </c>
      <c r="Q171" s="803">
        <f>SUMIFS('BR - 2015'!$F:$F,'BR - 2015'!$K:$K,$B171)+SUMIFS('BR - 2015'!$G:$G,'BR - 2015'!$K:$K,$B171)</f>
        <v>0</v>
      </c>
      <c r="R171" s="27">
        <f t="shared" si="84"/>
        <v>0</v>
      </c>
      <c r="S171" s="28">
        <f t="shared" si="82"/>
        <v>8146891.6399999997</v>
      </c>
    </row>
    <row r="172" spans="1:19" ht="15" x14ac:dyDescent="0.25">
      <c r="A172" s="23">
        <v>47</v>
      </c>
      <c r="B172" s="23">
        <v>1808</v>
      </c>
      <c r="C172" s="24" t="s">
        <v>31</v>
      </c>
      <c r="D172" s="802">
        <f>SUMIFS('BR - 2015'!$E:$E,'BR - 2015'!$J:$J,$B172)</f>
        <v>22143892.777806439</v>
      </c>
      <c r="E172" s="25"/>
      <c r="F172" s="25"/>
      <c r="G172" s="25">
        <f t="shared" si="85"/>
        <v>22143892.777806439</v>
      </c>
      <c r="H172" s="803">
        <f>SUMIFS('BR - 2015'!$H:$H,'BR - 2015'!$J:$J,$B172)</f>
        <v>416286.00999999791</v>
      </c>
      <c r="I172" s="803">
        <f>SUMIFS('BR - 2015'!$F:$F,'BR - 2015'!$J:$J,$B172)+SUMIFS('BR - 2015'!$G:$G,'BR - 2015'!$J:$J,$B172)</f>
        <v>0</v>
      </c>
      <c r="J172" s="27">
        <f t="shared" ref="J172:J205" si="86">D172+H172+I172</f>
        <v>22560178.787806436</v>
      </c>
      <c r="K172" s="30"/>
      <c r="L172" s="802">
        <f>SUMIFS('BR - 2015'!$E:$E,'BR - 2015'!$K:$K,$B172)</f>
        <v>-787801.75</v>
      </c>
      <c r="M172" s="25"/>
      <c r="N172" s="25"/>
      <c r="O172" s="25">
        <f t="shared" si="83"/>
        <v>-787801.75</v>
      </c>
      <c r="P172" s="803">
        <f>SUMIFS('BR - 2015'!$H:$H,'BR - 2015'!$K:$K,$B172)</f>
        <v>-787852.10000000009</v>
      </c>
      <c r="Q172" s="803">
        <f>SUMIFS('BR - 2015'!$F:$F,'BR - 2015'!$K:$K,$B172)+SUMIFS('BR - 2015'!$G:$G,'BR - 2015'!$K:$K,$B172)</f>
        <v>0</v>
      </c>
      <c r="R172" s="27">
        <f t="shared" si="84"/>
        <v>-1575653.85</v>
      </c>
      <c r="S172" s="28">
        <f t="shared" si="82"/>
        <v>20984524.937806435</v>
      </c>
    </row>
    <row r="173" spans="1:19" ht="15" x14ac:dyDescent="0.25">
      <c r="A173" s="23">
        <v>13</v>
      </c>
      <c r="B173" s="23">
        <v>1810</v>
      </c>
      <c r="C173" s="24" t="s">
        <v>32</v>
      </c>
      <c r="D173" s="802">
        <f>SUMIFS('BR - 2015'!$E:$E,'BR - 2015'!$J:$J,$B173)</f>
        <v>0</v>
      </c>
      <c r="E173" s="25"/>
      <c r="F173" s="25"/>
      <c r="G173" s="25">
        <f t="shared" si="85"/>
        <v>0</v>
      </c>
      <c r="H173" s="803">
        <f>SUMIFS('BR - 2015'!$H:$H,'BR - 2015'!$J:$J,$B173)</f>
        <v>0</v>
      </c>
      <c r="I173" s="803">
        <f>SUMIFS('BR - 2015'!$F:$F,'BR - 2015'!$J:$J,$B173)+SUMIFS('BR - 2015'!$G:$G,'BR - 2015'!$J:$J,$B173)</f>
        <v>0</v>
      </c>
      <c r="J173" s="27">
        <f t="shared" si="86"/>
        <v>0</v>
      </c>
      <c r="K173" s="30"/>
      <c r="L173" s="802">
        <f>SUMIFS('BR - 2015'!$E:$E,'BR - 2015'!$K:$K,$B173)</f>
        <v>0</v>
      </c>
      <c r="M173" s="25"/>
      <c r="N173" s="25"/>
      <c r="O173" s="25">
        <f t="shared" si="83"/>
        <v>0</v>
      </c>
      <c r="P173" s="803">
        <f>SUMIFS('BR - 2015'!$H:$H,'BR - 2015'!$K:$K,$B173)</f>
        <v>0</v>
      </c>
      <c r="Q173" s="803">
        <f>SUMIFS('BR - 2015'!$F:$F,'BR - 2015'!$K:$K,$B173)+SUMIFS('BR - 2015'!$G:$G,'BR - 2015'!$K:$K,$B173)</f>
        <v>0</v>
      </c>
      <c r="R173" s="27">
        <f t="shared" si="84"/>
        <v>0</v>
      </c>
      <c r="S173" s="28">
        <f t="shared" si="82"/>
        <v>0</v>
      </c>
    </row>
    <row r="174" spans="1:19" ht="15" x14ac:dyDescent="0.25">
      <c r="A174" s="23">
        <v>47</v>
      </c>
      <c r="B174" s="23">
        <v>1815</v>
      </c>
      <c r="C174" s="24" t="s">
        <v>33</v>
      </c>
      <c r="D174" s="802">
        <f>SUMIFS('BR - 2015'!$E:$E,'BR - 2015'!$J:$J,$B174)</f>
        <v>11790698.918158809</v>
      </c>
      <c r="E174" s="25"/>
      <c r="F174" s="25"/>
      <c r="G174" s="25">
        <f t="shared" si="85"/>
        <v>11790698.918158809</v>
      </c>
      <c r="H174" s="803">
        <f>SUMIFS('BR - 2015'!$H:$H,'BR - 2015'!$J:$J,$B174)</f>
        <v>22091.540000000969</v>
      </c>
      <c r="I174" s="803">
        <f>SUMIFS('BR - 2015'!$F:$F,'BR - 2015'!$J:$J,$B174)+SUMIFS('BR - 2015'!$G:$G,'BR - 2015'!$J:$J,$B174)</f>
        <v>0</v>
      </c>
      <c r="J174" s="27">
        <f t="shared" si="86"/>
        <v>11812790.45815881</v>
      </c>
      <c r="K174" s="30"/>
      <c r="L174" s="802">
        <f>SUMIFS('BR - 2015'!$E:$E,'BR - 2015'!$K:$K,$B174)</f>
        <v>-700569.2</v>
      </c>
      <c r="M174" s="25"/>
      <c r="N174" s="25"/>
      <c r="O174" s="25">
        <f t="shared" si="83"/>
        <v>-700569.2</v>
      </c>
      <c r="P174" s="803">
        <f>SUMIFS('BR - 2015'!$H:$H,'BR - 2015'!$K:$K,$B174)</f>
        <v>-642448.82000000007</v>
      </c>
      <c r="Q174" s="803">
        <f>SUMIFS('BR - 2015'!$F:$F,'BR - 2015'!$K:$K,$B174)+SUMIFS('BR - 2015'!$G:$G,'BR - 2015'!$K:$K,$B174)</f>
        <v>0</v>
      </c>
      <c r="R174" s="27">
        <f t="shared" si="84"/>
        <v>-1343018.02</v>
      </c>
      <c r="S174" s="28">
        <f t="shared" si="82"/>
        <v>10469772.43815881</v>
      </c>
    </row>
    <row r="175" spans="1:19" ht="15" x14ac:dyDescent="0.25">
      <c r="A175" s="23">
        <v>47</v>
      </c>
      <c r="B175" s="23">
        <v>1820</v>
      </c>
      <c r="C175" s="24" t="s">
        <v>34</v>
      </c>
      <c r="D175" s="802">
        <f>SUMIFS('BR - 2015'!$E:$E,'BR - 2015'!$J:$J,$B175)</f>
        <v>7572305.745933353</v>
      </c>
      <c r="E175" s="25"/>
      <c r="F175" s="25"/>
      <c r="G175" s="25">
        <f t="shared" si="85"/>
        <v>7572305.745933353</v>
      </c>
      <c r="H175" s="803">
        <f>SUMIFS('BR - 2015'!$H:$H,'BR - 2015'!$J:$J,$B175)</f>
        <v>15215.070000000298</v>
      </c>
      <c r="I175" s="803">
        <f>SUMIFS('BR - 2015'!$F:$F,'BR - 2015'!$J:$J,$B175)+SUMIFS('BR - 2015'!$G:$G,'BR - 2015'!$J:$J,$B175)</f>
        <v>0</v>
      </c>
      <c r="J175" s="27">
        <f t="shared" si="86"/>
        <v>7587520.8159333533</v>
      </c>
      <c r="K175" s="30"/>
      <c r="L175" s="802">
        <f>SUMIFS('BR - 2015'!$E:$E,'BR - 2015'!$K:$K,$B175)</f>
        <v>-183168.13</v>
      </c>
      <c r="M175" s="25"/>
      <c r="N175" s="25"/>
      <c r="O175" s="25">
        <f t="shared" si="83"/>
        <v>-183168.13</v>
      </c>
      <c r="P175" s="803">
        <f>SUMIFS('BR - 2015'!$H:$H,'BR - 2015'!$K:$K,$B175)</f>
        <v>-182989.84999999998</v>
      </c>
      <c r="Q175" s="803">
        <f>SUMIFS('BR - 2015'!$F:$F,'BR - 2015'!$K:$K,$B175)+SUMIFS('BR - 2015'!$G:$G,'BR - 2015'!$K:$K,$B175)</f>
        <v>0</v>
      </c>
      <c r="R175" s="27">
        <f t="shared" si="84"/>
        <v>-366157.98</v>
      </c>
      <c r="S175" s="28">
        <f t="shared" si="82"/>
        <v>7221362.8359333538</v>
      </c>
    </row>
    <row r="176" spans="1:19" ht="15" x14ac:dyDescent="0.25">
      <c r="A176" s="23">
        <v>47</v>
      </c>
      <c r="B176" s="23">
        <v>1825</v>
      </c>
      <c r="C176" s="24" t="s">
        <v>35</v>
      </c>
      <c r="D176" s="802">
        <f>SUMIFS('BR - 2015'!$E:$E,'BR - 2015'!$J:$J,$B176)</f>
        <v>0</v>
      </c>
      <c r="E176" s="25"/>
      <c r="F176" s="25"/>
      <c r="G176" s="25">
        <f t="shared" si="85"/>
        <v>0</v>
      </c>
      <c r="H176" s="803">
        <f>SUMIFS('BR - 2015'!$H:$H,'BR - 2015'!$J:$J,$B176)</f>
        <v>0</v>
      </c>
      <c r="I176" s="803">
        <f>SUMIFS('BR - 2015'!$F:$F,'BR - 2015'!$J:$J,$B176)+SUMIFS('BR - 2015'!$G:$G,'BR - 2015'!$J:$J,$B176)</f>
        <v>0</v>
      </c>
      <c r="J176" s="27">
        <f t="shared" si="86"/>
        <v>0</v>
      </c>
      <c r="K176" s="30"/>
      <c r="L176" s="802">
        <f>SUMIFS('BR - 2015'!$E:$E,'BR - 2015'!$K:$K,$B176)</f>
        <v>0</v>
      </c>
      <c r="M176" s="25"/>
      <c r="N176" s="25"/>
      <c r="O176" s="25">
        <f t="shared" si="83"/>
        <v>0</v>
      </c>
      <c r="P176" s="803">
        <f>SUMIFS('BR - 2015'!$H:$H,'BR - 2015'!$K:$K,$B176)</f>
        <v>0</v>
      </c>
      <c r="Q176" s="803">
        <f>SUMIFS('BR - 2015'!$F:$F,'BR - 2015'!$K:$K,$B176)+SUMIFS('BR - 2015'!$G:$G,'BR - 2015'!$K:$K,$B176)</f>
        <v>0</v>
      </c>
      <c r="R176" s="27">
        <f t="shared" si="84"/>
        <v>0</v>
      </c>
      <c r="S176" s="28">
        <f t="shared" si="82"/>
        <v>0</v>
      </c>
    </row>
    <row r="177" spans="1:19" ht="15" x14ac:dyDescent="0.25">
      <c r="A177" s="23">
        <v>47</v>
      </c>
      <c r="B177" s="23">
        <v>1830</v>
      </c>
      <c r="C177" s="24" t="s">
        <v>36</v>
      </c>
      <c r="D177" s="802">
        <f>SUMIFS('BR - 2015'!$E:$E,'BR - 2015'!$J:$J,$B177)</f>
        <v>22774176.539999999</v>
      </c>
      <c r="E177" s="25"/>
      <c r="F177" s="25"/>
      <c r="G177" s="25">
        <f t="shared" si="85"/>
        <v>22774176.539999999</v>
      </c>
      <c r="H177" s="803">
        <f>SUMIFS('BR - 2015'!$H:$H,'BR - 2015'!$J:$J,$B177)</f>
        <v>2386594.0800000033</v>
      </c>
      <c r="I177" s="803">
        <f>SUMIFS('BR - 2015'!$F:$F,'BR - 2015'!$J:$J,$B177)+SUMIFS('BR - 2015'!$G:$G,'BR - 2015'!$J:$J,$B177)</f>
        <v>-443041.9</v>
      </c>
      <c r="J177" s="27">
        <f t="shared" si="86"/>
        <v>24717728.720000003</v>
      </c>
      <c r="K177" s="30"/>
      <c r="L177" s="802">
        <f>SUMIFS('BR - 2015'!$E:$E,'BR - 2015'!$K:$K,$B177)</f>
        <v>-319114.20000000007</v>
      </c>
      <c r="M177" s="25"/>
      <c r="N177" s="25"/>
      <c r="O177" s="25">
        <f t="shared" si="83"/>
        <v>-319114.20000000007</v>
      </c>
      <c r="P177" s="803">
        <f>SUMIFS('BR - 2015'!$H:$H,'BR - 2015'!$K:$K,$B177)</f>
        <v>-1734523.19</v>
      </c>
      <c r="Q177" s="803">
        <f>SUMIFS('BR - 2015'!$F:$F,'BR - 2015'!$K:$K,$B177)+SUMIFS('BR - 2015'!$G:$G,'BR - 2015'!$K:$K,$B177)</f>
        <v>0</v>
      </c>
      <c r="R177" s="27">
        <f t="shared" si="84"/>
        <v>-2053637.3900000001</v>
      </c>
      <c r="S177" s="28">
        <f t="shared" si="82"/>
        <v>22664091.330000002</v>
      </c>
    </row>
    <row r="178" spans="1:19" ht="15" x14ac:dyDescent="0.25">
      <c r="A178" s="23">
        <v>47</v>
      </c>
      <c r="B178" s="23">
        <v>1835</v>
      </c>
      <c r="C178" s="24" t="s">
        <v>37</v>
      </c>
      <c r="D178" s="802">
        <f>SUMIFS('BR - 2015'!$E:$E,'BR - 2015'!$J:$J,$B178)</f>
        <v>29829757.400000002</v>
      </c>
      <c r="E178" s="25"/>
      <c r="F178" s="25"/>
      <c r="G178" s="25">
        <f t="shared" si="85"/>
        <v>29829757.400000002</v>
      </c>
      <c r="H178" s="803">
        <f>SUMIFS('BR - 2015'!$H:$H,'BR - 2015'!$J:$J,$B178)</f>
        <v>4295737.0500000007</v>
      </c>
      <c r="I178" s="803">
        <f>SUMIFS('BR - 2015'!$F:$F,'BR - 2015'!$J:$J,$B178)+SUMIFS('BR - 2015'!$G:$G,'BR - 2015'!$J:$J,$B178)</f>
        <v>-420015.75</v>
      </c>
      <c r="J178" s="27">
        <f t="shared" si="86"/>
        <v>33705478.700000003</v>
      </c>
      <c r="K178" s="30"/>
      <c r="L178" s="802">
        <f>SUMIFS('BR - 2015'!$E:$E,'BR - 2015'!$K:$K,$B178)</f>
        <v>-1164608.6200000001</v>
      </c>
      <c r="M178" s="25"/>
      <c r="N178" s="25"/>
      <c r="O178" s="25">
        <f t="shared" si="83"/>
        <v>-1164608.6200000001</v>
      </c>
      <c r="P178" s="803">
        <f>SUMIFS('BR - 2015'!$H:$H,'BR - 2015'!$K:$K,$B178)</f>
        <v>-1097165.92</v>
      </c>
      <c r="Q178" s="803">
        <f>SUMIFS('BR - 2015'!$F:$F,'BR - 2015'!$K:$K,$B178)+SUMIFS('BR - 2015'!$G:$G,'BR - 2015'!$K:$K,$B178)</f>
        <v>550627.06999999995</v>
      </c>
      <c r="R178" s="27">
        <f t="shared" si="84"/>
        <v>-1711147.4700000002</v>
      </c>
      <c r="S178" s="28">
        <f t="shared" si="82"/>
        <v>31994331.230000004</v>
      </c>
    </row>
    <row r="179" spans="1:19" ht="15" x14ac:dyDescent="0.25">
      <c r="A179" s="23">
        <v>47</v>
      </c>
      <c r="B179" s="23">
        <v>1840</v>
      </c>
      <c r="C179" s="24" t="s">
        <v>38</v>
      </c>
      <c r="D179" s="802">
        <f>SUMIFS('BR - 2015'!$E:$E,'BR - 2015'!$J:$J,$B179)</f>
        <v>33804751.799999997</v>
      </c>
      <c r="E179" s="25"/>
      <c r="F179" s="25"/>
      <c r="G179" s="25">
        <f t="shared" si="85"/>
        <v>33804751.799999997</v>
      </c>
      <c r="H179" s="803">
        <f>SUMIFS('BR - 2015'!$H:$H,'BR - 2015'!$J:$J,$B179)</f>
        <v>7145724.0200000005</v>
      </c>
      <c r="I179" s="803">
        <f>SUMIFS('BR - 2015'!$F:$F,'BR - 2015'!$J:$J,$B179)+SUMIFS('BR - 2015'!$G:$G,'BR - 2015'!$J:$J,$B179)</f>
        <v>-14888.7</v>
      </c>
      <c r="J179" s="27">
        <f t="shared" si="86"/>
        <v>40935587.119999997</v>
      </c>
      <c r="K179" s="30"/>
      <c r="L179" s="802">
        <f>SUMIFS('BR - 2015'!$E:$E,'BR - 2015'!$K:$K,$B179)</f>
        <v>0</v>
      </c>
      <c r="M179" s="25"/>
      <c r="N179" s="25"/>
      <c r="O179" s="25">
        <f t="shared" si="83"/>
        <v>0</v>
      </c>
      <c r="P179" s="803">
        <f>SUMIFS('BR - 2015'!$H:$H,'BR - 2015'!$K:$K,$B179)</f>
        <v>0</v>
      </c>
      <c r="Q179" s="803">
        <f>SUMIFS('BR - 2015'!$F:$F,'BR - 2015'!$K:$K,$B179)+SUMIFS('BR - 2015'!$G:$G,'BR - 2015'!$K:$K,$B179)</f>
        <v>0</v>
      </c>
      <c r="R179" s="27">
        <f t="shared" si="84"/>
        <v>0</v>
      </c>
      <c r="S179" s="28">
        <f t="shared" si="82"/>
        <v>40935587.119999997</v>
      </c>
    </row>
    <row r="180" spans="1:19" ht="15" x14ac:dyDescent="0.25">
      <c r="A180" s="23">
        <v>47</v>
      </c>
      <c r="B180" s="23">
        <v>1845</v>
      </c>
      <c r="C180" s="24" t="s">
        <v>39</v>
      </c>
      <c r="D180" s="802">
        <f>SUMIFS('BR - 2015'!$E:$E,'BR - 2015'!$J:$J,$B180)</f>
        <v>109173209.17999999</v>
      </c>
      <c r="E180" s="25"/>
      <c r="F180" s="25"/>
      <c r="G180" s="25">
        <f t="shared" si="85"/>
        <v>109173209.17999999</v>
      </c>
      <c r="H180" s="803">
        <f>SUMIFS('BR - 2015'!$H:$H,'BR - 2015'!$J:$J,$B180)</f>
        <v>11494043.810000004</v>
      </c>
      <c r="I180" s="803">
        <f>SUMIFS('BR - 2015'!$F:$F,'BR - 2015'!$J:$J,$B180)+SUMIFS('BR - 2015'!$G:$G,'BR - 2015'!$J:$J,$B180)</f>
        <v>-152718.94</v>
      </c>
      <c r="J180" s="27">
        <f t="shared" si="86"/>
        <v>120514534.05</v>
      </c>
      <c r="K180" s="30"/>
      <c r="L180" s="802">
        <f>SUMIFS('BR - 2015'!$E:$E,'BR - 2015'!$K:$K,$B180)</f>
        <v>-4977817.9800000004</v>
      </c>
      <c r="M180" s="25"/>
      <c r="N180" s="25"/>
      <c r="O180" s="25">
        <f t="shared" si="83"/>
        <v>-4977817.9800000004</v>
      </c>
      <c r="P180" s="803">
        <f>SUMIFS('BR - 2015'!$H:$H,'BR - 2015'!$K:$K,$B180)</f>
        <v>-5424019.0300000003</v>
      </c>
      <c r="Q180" s="803">
        <f>SUMIFS('BR - 2015'!$F:$F,'BR - 2015'!$K:$K,$B180)+SUMIFS('BR - 2015'!$G:$G,'BR - 2015'!$K:$K,$B180)</f>
        <v>157059.44</v>
      </c>
      <c r="R180" s="27">
        <f t="shared" si="84"/>
        <v>-10244777.570000002</v>
      </c>
      <c r="S180" s="28">
        <f t="shared" si="82"/>
        <v>110269756.47999999</v>
      </c>
    </row>
    <row r="181" spans="1:19" ht="15" x14ac:dyDescent="0.25">
      <c r="A181" s="23">
        <v>47</v>
      </c>
      <c r="B181" s="23">
        <v>1850</v>
      </c>
      <c r="C181" s="24" t="s">
        <v>40</v>
      </c>
      <c r="D181" s="802">
        <f>SUMIFS('BR - 2015'!$E:$E,'BR - 2015'!$J:$J,$B181)</f>
        <v>35586946.120000005</v>
      </c>
      <c r="E181" s="25"/>
      <c r="F181" s="25"/>
      <c r="G181" s="25">
        <f t="shared" si="85"/>
        <v>35586946.120000005</v>
      </c>
      <c r="H181" s="803">
        <f>SUMIFS('BR - 2015'!$H:$H,'BR - 2015'!$J:$J,$B181)</f>
        <v>4354456.7899999944</v>
      </c>
      <c r="I181" s="803">
        <f>SUMIFS('BR - 2015'!$F:$F,'BR - 2015'!$J:$J,$B181)+SUMIFS('BR - 2015'!$G:$G,'BR - 2015'!$J:$J,$B181)</f>
        <v>-750688.8</v>
      </c>
      <c r="J181" s="27">
        <f t="shared" si="86"/>
        <v>39190714.109999999</v>
      </c>
      <c r="K181" s="30"/>
      <c r="L181" s="802">
        <f>SUMIFS('BR - 2015'!$E:$E,'BR - 2015'!$K:$K,$B181)</f>
        <v>-509564.22000000003</v>
      </c>
      <c r="M181" s="25"/>
      <c r="N181" s="25"/>
      <c r="O181" s="25">
        <f t="shared" si="83"/>
        <v>-509564.22000000003</v>
      </c>
      <c r="P181" s="803">
        <f>SUMIFS('BR - 2015'!$H:$H,'BR - 2015'!$K:$K,$B181)</f>
        <v>-919788.78</v>
      </c>
      <c r="Q181" s="803">
        <f>SUMIFS('BR - 2015'!$F:$F,'BR - 2015'!$K:$K,$B181)+SUMIFS('BR - 2015'!$G:$G,'BR - 2015'!$K:$K,$B181)</f>
        <v>575473.48</v>
      </c>
      <c r="R181" s="27">
        <f t="shared" si="84"/>
        <v>-853879.52</v>
      </c>
      <c r="S181" s="28">
        <f t="shared" si="82"/>
        <v>38336834.589999996</v>
      </c>
    </row>
    <row r="182" spans="1:19" ht="15" x14ac:dyDescent="0.25">
      <c r="A182" s="23">
        <v>47</v>
      </c>
      <c r="B182" s="23">
        <v>1855</v>
      </c>
      <c r="C182" s="24" t="s">
        <v>41</v>
      </c>
      <c r="D182" s="802">
        <f>SUMIFS('BR - 2015'!$E:$E,'BR - 2015'!$J:$J,$B182)</f>
        <v>14297098.17</v>
      </c>
      <c r="E182" s="25"/>
      <c r="F182" s="25"/>
      <c r="G182" s="25">
        <f t="shared" si="85"/>
        <v>14297098.17</v>
      </c>
      <c r="H182" s="803">
        <f>SUMIFS('BR - 2015'!$H:$H,'BR - 2015'!$J:$J,$B182)</f>
        <v>1109970.4499999993</v>
      </c>
      <c r="I182" s="803">
        <f>SUMIFS('BR - 2015'!$F:$F,'BR - 2015'!$J:$J,$B182)+SUMIFS('BR - 2015'!$G:$G,'BR - 2015'!$J:$J,$B182)</f>
        <v>0</v>
      </c>
      <c r="J182" s="27">
        <f t="shared" si="86"/>
        <v>15407068.619999999</v>
      </c>
      <c r="K182" s="30"/>
      <c r="L182" s="802">
        <f>SUMIFS('BR - 2015'!$E:$E,'BR - 2015'!$K:$K,$B182)</f>
        <v>0</v>
      </c>
      <c r="M182" s="25"/>
      <c r="N182" s="25"/>
      <c r="O182" s="25">
        <f t="shared" si="83"/>
        <v>0</v>
      </c>
      <c r="P182" s="803">
        <f>SUMIFS('BR - 2015'!$H:$H,'BR - 2015'!$K:$K,$B182)</f>
        <v>0</v>
      </c>
      <c r="Q182" s="803">
        <f>SUMIFS('BR - 2015'!$F:$F,'BR - 2015'!$K:$K,$B182)+SUMIFS('BR - 2015'!$G:$G,'BR - 2015'!$K:$K,$B182)</f>
        <v>0</v>
      </c>
      <c r="R182" s="27">
        <f t="shared" si="84"/>
        <v>0</v>
      </c>
      <c r="S182" s="28">
        <f t="shared" si="82"/>
        <v>15407068.619999999</v>
      </c>
    </row>
    <row r="183" spans="1:19" ht="15" x14ac:dyDescent="0.25">
      <c r="A183" s="23">
        <v>47</v>
      </c>
      <c r="B183" s="23">
        <v>1860</v>
      </c>
      <c r="C183" s="24" t="s">
        <v>42</v>
      </c>
      <c r="D183" s="802">
        <f>SUMIFS('BR - 2015'!$E:$E,'BR - 2015'!$J:$J,$B183)</f>
        <v>26511031.880000003</v>
      </c>
      <c r="E183" s="25"/>
      <c r="F183" s="25"/>
      <c r="G183" s="25">
        <f t="shared" si="85"/>
        <v>26511031.880000003</v>
      </c>
      <c r="H183" s="803">
        <f>SUMIFS('BR - 2015'!$H:$H,'BR - 2015'!$J:$J,$B183)</f>
        <v>7065562.6099999966</v>
      </c>
      <c r="I183" s="803">
        <f>SUMIFS('BR - 2015'!$F:$F,'BR - 2015'!$J:$J,$B183)+SUMIFS('BR - 2015'!$G:$G,'BR - 2015'!$J:$J,$B183)</f>
        <v>-3176463.63</v>
      </c>
      <c r="J183" s="27">
        <f t="shared" si="86"/>
        <v>30400130.860000003</v>
      </c>
      <c r="K183" s="30"/>
      <c r="L183" s="802">
        <f>SUMIFS('BR - 2015'!$E:$E,'BR - 2015'!$K:$K,$B183)</f>
        <v>-2578903.1</v>
      </c>
      <c r="M183" s="25"/>
      <c r="N183" s="25"/>
      <c r="O183" s="25">
        <f t="shared" si="83"/>
        <v>-2578903.1</v>
      </c>
      <c r="P183" s="803">
        <f>SUMIFS('BR - 2015'!$H:$H,'BR - 2015'!$K:$K,$B183)</f>
        <v>-1736792.8799999997</v>
      </c>
      <c r="Q183" s="803">
        <f>SUMIFS('BR - 2015'!$F:$F,'BR - 2015'!$K:$K,$B183)+SUMIFS('BR - 2015'!$G:$G,'BR - 2015'!$K:$K,$B183)</f>
        <v>1077240.95</v>
      </c>
      <c r="R183" s="27">
        <f t="shared" si="84"/>
        <v>-3238455.0299999993</v>
      </c>
      <c r="S183" s="28">
        <f t="shared" si="82"/>
        <v>27161675.830000006</v>
      </c>
    </row>
    <row r="184" spans="1:19" ht="15" x14ac:dyDescent="0.25">
      <c r="A184" s="46">
        <v>47</v>
      </c>
      <c r="B184" s="46">
        <v>1865</v>
      </c>
      <c r="C184" s="47" t="s">
        <v>43</v>
      </c>
      <c r="D184" s="802">
        <f>SUMIFS('BR - 2015'!$E:$E,'BR - 2015'!$J:$J,$B184)</f>
        <v>0</v>
      </c>
      <c r="E184" s="25"/>
      <c r="F184" s="25"/>
      <c r="G184" s="25"/>
      <c r="H184" s="803">
        <f>SUMIFS('BR - 2015'!$H:$H,'BR - 2015'!$J:$J,$B184)</f>
        <v>0</v>
      </c>
      <c r="I184" s="803">
        <f>SUMIFS('BR - 2015'!$F:$F,'BR - 2015'!$J:$J,$B184)+SUMIFS('BR - 2015'!$G:$G,'BR - 2015'!$J:$J,$B184)</f>
        <v>0</v>
      </c>
      <c r="J184" s="27">
        <f t="shared" si="86"/>
        <v>0</v>
      </c>
      <c r="K184" s="30"/>
      <c r="L184" s="802">
        <f>SUMIFS('BR - 2015'!$E:$E,'BR - 2015'!$K:$K,$B184)</f>
        <v>0</v>
      </c>
      <c r="M184" s="45"/>
      <c r="N184" s="45"/>
      <c r="O184" s="45">
        <f t="shared" si="83"/>
        <v>0</v>
      </c>
      <c r="P184" s="803">
        <f>SUMIFS('BR - 2015'!$H:$H,'BR - 2015'!$K:$K,$B184)</f>
        <v>0</v>
      </c>
      <c r="Q184" s="803">
        <f>SUMIFS('BR - 2015'!$F:$F,'BR - 2015'!$K:$K,$B184)+SUMIFS('BR - 2015'!$G:$G,'BR - 2015'!$K:$K,$B184)</f>
        <v>0</v>
      </c>
      <c r="R184" s="27">
        <f t="shared" si="84"/>
        <v>0</v>
      </c>
      <c r="S184" s="28">
        <f t="shared" si="82"/>
        <v>0</v>
      </c>
    </row>
    <row r="185" spans="1:19" ht="15" x14ac:dyDescent="0.25">
      <c r="A185" s="23">
        <v>47</v>
      </c>
      <c r="B185" s="23">
        <v>1875</v>
      </c>
      <c r="C185" s="24" t="s">
        <v>44</v>
      </c>
      <c r="D185" s="802">
        <f>SUMIFS('BR - 2015'!$E:$E,'BR - 2015'!$J:$J,$B185)</f>
        <v>0</v>
      </c>
      <c r="E185" s="25"/>
      <c r="F185" s="25"/>
      <c r="G185" s="25">
        <f t="shared" ref="G185:G212" si="87">SUM(D185:F185)</f>
        <v>0</v>
      </c>
      <c r="H185" s="803">
        <f>SUMIFS('BR - 2015'!$H:$H,'BR - 2015'!$J:$J,$B185)</f>
        <v>0</v>
      </c>
      <c r="I185" s="803">
        <f>SUMIFS('BR - 2015'!$F:$F,'BR - 2015'!$J:$J,$B185)+SUMIFS('BR - 2015'!$G:$G,'BR - 2015'!$J:$J,$B185)</f>
        <v>0</v>
      </c>
      <c r="J185" s="27">
        <f t="shared" si="86"/>
        <v>0</v>
      </c>
      <c r="K185" s="30"/>
      <c r="L185" s="802">
        <f>SUMIFS('BR - 2015'!$E:$E,'BR - 2015'!$K:$K,$B185)</f>
        <v>0</v>
      </c>
      <c r="M185" s="25"/>
      <c r="N185" s="25"/>
      <c r="O185" s="25">
        <f t="shared" si="83"/>
        <v>0</v>
      </c>
      <c r="P185" s="803">
        <f>SUMIFS('BR - 2015'!$H:$H,'BR - 2015'!$K:$K,$B185)</f>
        <v>0</v>
      </c>
      <c r="Q185" s="803">
        <f>SUMIFS('BR - 2015'!$F:$F,'BR - 2015'!$K:$K,$B185)+SUMIFS('BR - 2015'!$G:$G,'BR - 2015'!$K:$K,$B185)</f>
        <v>0</v>
      </c>
      <c r="R185" s="27">
        <f t="shared" si="84"/>
        <v>0</v>
      </c>
      <c r="S185" s="28">
        <f t="shared" si="82"/>
        <v>0</v>
      </c>
    </row>
    <row r="186" spans="1:19" ht="15" x14ac:dyDescent="0.25">
      <c r="A186" s="23" t="s">
        <v>29</v>
      </c>
      <c r="B186" s="23">
        <v>1905</v>
      </c>
      <c r="C186" s="24" t="s">
        <v>30</v>
      </c>
      <c r="D186" s="802">
        <f>SUMIFS('BR - 2015'!$E:$E,'BR - 2015'!$J:$J,$B186)</f>
        <v>0</v>
      </c>
      <c r="E186" s="25"/>
      <c r="F186" s="25"/>
      <c r="G186" s="25">
        <f t="shared" si="87"/>
        <v>0</v>
      </c>
      <c r="H186" s="803">
        <f>SUMIFS('BR - 2015'!$H:$H,'BR - 2015'!$J:$J,$B186)</f>
        <v>0</v>
      </c>
      <c r="I186" s="803">
        <f>SUMIFS('BR - 2015'!$F:$F,'BR - 2015'!$J:$J,$B186)+SUMIFS('BR - 2015'!$G:$G,'BR - 2015'!$J:$J,$B186)</f>
        <v>0</v>
      </c>
      <c r="J186" s="27">
        <f t="shared" si="86"/>
        <v>0</v>
      </c>
      <c r="K186" s="30"/>
      <c r="L186" s="802">
        <f>SUMIFS('BR - 2015'!$E:$E,'BR - 2015'!$K:$K,$B186)</f>
        <v>0</v>
      </c>
      <c r="M186" s="25"/>
      <c r="N186" s="25"/>
      <c r="O186" s="25">
        <f t="shared" si="83"/>
        <v>0</v>
      </c>
      <c r="P186" s="803">
        <f>SUMIFS('BR - 2015'!$H:$H,'BR - 2015'!$K:$K,$B186)</f>
        <v>0</v>
      </c>
      <c r="Q186" s="803">
        <f>SUMIFS('BR - 2015'!$F:$F,'BR - 2015'!$K:$K,$B186)+SUMIFS('BR - 2015'!$G:$G,'BR - 2015'!$K:$K,$B186)</f>
        <v>0</v>
      </c>
      <c r="R186" s="27">
        <f t="shared" si="84"/>
        <v>0</v>
      </c>
      <c r="S186" s="28">
        <f t="shared" si="82"/>
        <v>0</v>
      </c>
    </row>
    <row r="187" spans="1:19" ht="15" x14ac:dyDescent="0.25">
      <c r="A187" s="23">
        <v>47</v>
      </c>
      <c r="B187" s="23">
        <v>1908</v>
      </c>
      <c r="C187" s="24" t="s">
        <v>45</v>
      </c>
      <c r="D187" s="802">
        <f>SUMIFS('BR - 2015'!$E:$E,'BR - 2015'!$J:$J,$B187)</f>
        <v>227340.99388372092</v>
      </c>
      <c r="E187" s="25"/>
      <c r="F187" s="25"/>
      <c r="G187" s="25">
        <f t="shared" si="87"/>
        <v>227340.99388372092</v>
      </c>
      <c r="H187" s="803">
        <f>SUMIFS('BR - 2015'!$H:$H,'BR - 2015'!$J:$J,$B187)</f>
        <v>0</v>
      </c>
      <c r="I187" s="803">
        <f>SUMIFS('BR - 2015'!$F:$F,'BR - 2015'!$J:$J,$B187)+SUMIFS('BR - 2015'!$G:$G,'BR - 2015'!$J:$J,$B187)</f>
        <v>0</v>
      </c>
      <c r="J187" s="27">
        <f t="shared" si="86"/>
        <v>227340.99388372092</v>
      </c>
      <c r="K187" s="30"/>
      <c r="L187" s="802">
        <f>SUMIFS('BR - 2015'!$E:$E,'BR - 2015'!$K:$K,$B187)</f>
        <v>-12288.69</v>
      </c>
      <c r="M187" s="25"/>
      <c r="N187" s="25"/>
      <c r="O187" s="25">
        <f t="shared" si="83"/>
        <v>-12288.69</v>
      </c>
      <c r="P187" s="803">
        <f>SUMIFS('BR - 2015'!$H:$H,'BR - 2015'!$K:$K,$B187)</f>
        <v>-12288.699999999999</v>
      </c>
      <c r="Q187" s="803">
        <f>SUMIFS('BR - 2015'!$F:$F,'BR - 2015'!$K:$K,$B187)+SUMIFS('BR - 2015'!$G:$G,'BR - 2015'!$K:$K,$B187)</f>
        <v>0</v>
      </c>
      <c r="R187" s="27">
        <f t="shared" si="84"/>
        <v>-24577.39</v>
      </c>
      <c r="S187" s="28">
        <f t="shared" si="82"/>
        <v>202763.60388372093</v>
      </c>
    </row>
    <row r="188" spans="1:19" ht="15" x14ac:dyDescent="0.25">
      <c r="A188" s="23">
        <v>13</v>
      </c>
      <c r="B188" s="23">
        <v>1910</v>
      </c>
      <c r="C188" s="24" t="s">
        <v>32</v>
      </c>
      <c r="D188" s="802">
        <f>SUMIFS('BR - 2015'!$E:$E,'BR - 2015'!$J:$J,$B188)</f>
        <v>0</v>
      </c>
      <c r="E188" s="25"/>
      <c r="F188" s="25"/>
      <c r="G188" s="25">
        <f t="shared" si="87"/>
        <v>0</v>
      </c>
      <c r="H188" s="803">
        <f>SUMIFS('BR - 2015'!$H:$H,'BR - 2015'!$J:$J,$B188)</f>
        <v>0</v>
      </c>
      <c r="I188" s="803">
        <f>SUMIFS('BR - 2015'!$F:$F,'BR - 2015'!$J:$J,$B188)+SUMIFS('BR - 2015'!$G:$G,'BR - 2015'!$J:$J,$B188)</f>
        <v>0</v>
      </c>
      <c r="J188" s="27">
        <f t="shared" si="86"/>
        <v>0</v>
      </c>
      <c r="K188" s="30"/>
      <c r="L188" s="802">
        <f>SUMIFS('BR - 2015'!$E:$E,'BR - 2015'!$K:$K,$B188)</f>
        <v>0</v>
      </c>
      <c r="M188" s="25"/>
      <c r="N188" s="25"/>
      <c r="O188" s="25">
        <f t="shared" si="83"/>
        <v>0</v>
      </c>
      <c r="P188" s="803">
        <f>SUMIFS('BR - 2015'!$H:$H,'BR - 2015'!$K:$K,$B188)</f>
        <v>0</v>
      </c>
      <c r="Q188" s="803">
        <f>SUMIFS('BR - 2015'!$F:$F,'BR - 2015'!$K:$K,$B188)+SUMIFS('BR - 2015'!$G:$G,'BR - 2015'!$K:$K,$B188)</f>
        <v>0</v>
      </c>
      <c r="R188" s="27">
        <f t="shared" si="84"/>
        <v>0</v>
      </c>
      <c r="S188" s="28">
        <f t="shared" si="82"/>
        <v>0</v>
      </c>
    </row>
    <row r="189" spans="1:19" ht="15" x14ac:dyDescent="0.25">
      <c r="A189" s="23">
        <v>8</v>
      </c>
      <c r="B189" s="23">
        <v>1915</v>
      </c>
      <c r="C189" s="24" t="s">
        <v>46</v>
      </c>
      <c r="D189" s="802">
        <f>SUMIFS('BR - 2015'!$E:$E,'BR - 2015'!$J:$J,$B189)</f>
        <v>501304.33250000019</v>
      </c>
      <c r="E189" s="25"/>
      <c r="F189" s="25"/>
      <c r="G189" s="25">
        <f t="shared" si="87"/>
        <v>501304.33250000019</v>
      </c>
      <c r="H189" s="803">
        <f>SUMIFS('BR - 2015'!$H:$H,'BR - 2015'!$J:$J,$B189)</f>
        <v>50688.539999999979</v>
      </c>
      <c r="I189" s="803">
        <f>SUMIFS('BR - 2015'!$F:$F,'BR - 2015'!$J:$J,$B189)+SUMIFS('BR - 2015'!$G:$G,'BR - 2015'!$J:$J,$B189)</f>
        <v>0</v>
      </c>
      <c r="J189" s="27">
        <f t="shared" si="86"/>
        <v>551992.87250000017</v>
      </c>
      <c r="K189" s="30"/>
      <c r="L189" s="802">
        <f>SUMIFS('BR - 2015'!$E:$E,'BR - 2015'!$K:$K,$B189)</f>
        <v>-66174.58</v>
      </c>
      <c r="M189" s="25"/>
      <c r="N189" s="25"/>
      <c r="O189" s="25">
        <f t="shared" si="83"/>
        <v>-66174.58</v>
      </c>
      <c r="P189" s="803">
        <f>SUMIFS('BR - 2015'!$H:$H,'BR - 2015'!$K:$K,$B189)</f>
        <v>-54478.06</v>
      </c>
      <c r="Q189" s="803">
        <f>SUMIFS('BR - 2015'!$F:$F,'BR - 2015'!$K:$K,$B189)+SUMIFS('BR - 2015'!$G:$G,'BR - 2015'!$K:$K,$B189)</f>
        <v>0</v>
      </c>
      <c r="R189" s="27">
        <f t="shared" si="84"/>
        <v>-120652.64</v>
      </c>
      <c r="S189" s="28">
        <f t="shared" si="82"/>
        <v>431340.23250000016</v>
      </c>
    </row>
    <row r="190" spans="1:19" ht="15" x14ac:dyDescent="0.25">
      <c r="A190" s="23">
        <v>10</v>
      </c>
      <c r="B190" s="23">
        <v>1920</v>
      </c>
      <c r="C190" s="24" t="s">
        <v>47</v>
      </c>
      <c r="D190" s="802">
        <f>SUMIFS('BR - 2015'!$E:$E,'BR - 2015'!$J:$J,$B190)</f>
        <v>1112032.0880000005</v>
      </c>
      <c r="E190" s="25"/>
      <c r="F190" s="25"/>
      <c r="G190" s="25">
        <f t="shared" si="87"/>
        <v>1112032.0880000005</v>
      </c>
      <c r="H190" s="803">
        <f>SUMIFS('BR - 2015'!$H:$H,'BR - 2015'!$J:$J,$B190)</f>
        <v>526206.29999999981</v>
      </c>
      <c r="I190" s="803">
        <f>SUMIFS('BR - 2015'!$F:$F,'BR - 2015'!$J:$J,$B190)+SUMIFS('BR - 2015'!$G:$G,'BR - 2015'!$J:$J,$B190)</f>
        <v>0</v>
      </c>
      <c r="J190" s="27">
        <f t="shared" si="86"/>
        <v>1638238.3880000003</v>
      </c>
      <c r="K190" s="30"/>
      <c r="L190" s="802">
        <f>SUMIFS('BR - 2015'!$E:$E,'BR - 2015'!$K:$K,$B190)</f>
        <v>-332470.48</v>
      </c>
      <c r="M190" s="25"/>
      <c r="N190" s="25"/>
      <c r="O190" s="25">
        <f t="shared" si="83"/>
        <v>-332470.48</v>
      </c>
      <c r="P190" s="803">
        <f>SUMIFS('BR - 2015'!$H:$H,'BR - 2015'!$K:$K,$B190)</f>
        <v>-241245.71999999997</v>
      </c>
      <c r="Q190" s="803">
        <f>SUMIFS('BR - 2015'!$F:$F,'BR - 2015'!$K:$K,$B190)+SUMIFS('BR - 2015'!$G:$G,'BR - 2015'!$K:$K,$B190)</f>
        <v>0</v>
      </c>
      <c r="R190" s="27">
        <f t="shared" si="84"/>
        <v>-573716.19999999995</v>
      </c>
      <c r="S190" s="28">
        <f t="shared" si="82"/>
        <v>1064522.1880000003</v>
      </c>
    </row>
    <row r="191" spans="1:19" ht="15" x14ac:dyDescent="0.25">
      <c r="A191" s="23">
        <v>10</v>
      </c>
      <c r="B191" s="23">
        <v>1930</v>
      </c>
      <c r="C191" s="24" t="s">
        <v>48</v>
      </c>
      <c r="D191" s="802">
        <f>SUMIFS('BR - 2015'!$E:$E,'BR - 2015'!$J:$J,$B191)</f>
        <v>6797224.6299999999</v>
      </c>
      <c r="E191" s="25"/>
      <c r="F191" s="25"/>
      <c r="G191" s="25">
        <f t="shared" si="87"/>
        <v>6797224.6299999999</v>
      </c>
      <c r="H191" s="803">
        <f>SUMIFS('BR - 2015'!$H:$H,'BR - 2015'!$J:$J,$B191)</f>
        <v>3267784.88</v>
      </c>
      <c r="I191" s="803">
        <f>SUMIFS('BR - 2015'!$F:$F,'BR - 2015'!$J:$J,$B191)+SUMIFS('BR - 2015'!$G:$G,'BR - 2015'!$J:$J,$B191)</f>
        <v>-1381409.17</v>
      </c>
      <c r="J191" s="27">
        <f t="shared" si="86"/>
        <v>8683600.3399999999</v>
      </c>
      <c r="K191" s="30"/>
      <c r="L191" s="802">
        <f>SUMIFS('BR - 2015'!$E:$E,'BR - 2015'!$K:$K,$B191)</f>
        <v>-181221.13</v>
      </c>
      <c r="M191" s="25"/>
      <c r="N191" s="25"/>
      <c r="O191" s="25">
        <f t="shared" si="83"/>
        <v>-181221.13</v>
      </c>
      <c r="P191" s="803">
        <f>SUMIFS('BR - 2015'!$H:$H,'BR - 2015'!$K:$K,$B191)</f>
        <v>-1006576.42</v>
      </c>
      <c r="Q191" s="803">
        <f>SUMIFS('BR - 2015'!$F:$F,'BR - 2015'!$K:$K,$B191)+SUMIFS('BR - 2015'!$G:$G,'BR - 2015'!$K:$K,$B191)</f>
        <v>1266438.56</v>
      </c>
      <c r="R191" s="27">
        <f t="shared" si="84"/>
        <v>78641.010000000009</v>
      </c>
      <c r="S191" s="28">
        <f t="shared" si="82"/>
        <v>8762241.3499999996</v>
      </c>
    </row>
    <row r="192" spans="1:19" ht="15" x14ac:dyDescent="0.25">
      <c r="A192" s="23">
        <v>8</v>
      </c>
      <c r="B192" s="23">
        <v>1935</v>
      </c>
      <c r="C192" s="24" t="s">
        <v>49</v>
      </c>
      <c r="D192" s="802">
        <f>SUMIFS('BR - 2015'!$E:$E,'BR - 2015'!$J:$J,$B192)</f>
        <v>178302.14242536633</v>
      </c>
      <c r="E192" s="25"/>
      <c r="F192" s="25"/>
      <c r="G192" s="25">
        <f t="shared" si="87"/>
        <v>178302.14242536633</v>
      </c>
      <c r="H192" s="803">
        <f>SUMIFS('BR - 2015'!$H:$H,'BR - 2015'!$J:$J,$B192)</f>
        <v>0</v>
      </c>
      <c r="I192" s="803">
        <f>SUMIFS('BR - 2015'!$F:$F,'BR - 2015'!$J:$J,$B192)+SUMIFS('BR - 2015'!$G:$G,'BR - 2015'!$J:$J,$B192)</f>
        <v>0</v>
      </c>
      <c r="J192" s="27">
        <f t="shared" si="86"/>
        <v>178302.14242536633</v>
      </c>
      <c r="K192" s="30"/>
      <c r="L192" s="802">
        <f>SUMIFS('BR - 2015'!$E:$E,'BR - 2015'!$K:$K,$B192)</f>
        <v>-44803.59</v>
      </c>
      <c r="M192" s="25"/>
      <c r="N192" s="25"/>
      <c r="O192" s="25">
        <f t="shared" si="83"/>
        <v>-44803.59</v>
      </c>
      <c r="P192" s="803">
        <f>SUMIFS('BR - 2015'!$H:$H,'BR - 2015'!$K:$K,$B192)</f>
        <v>-55571.48000000001</v>
      </c>
      <c r="Q192" s="803">
        <f>SUMIFS('BR - 2015'!$F:$F,'BR - 2015'!$K:$K,$B192)+SUMIFS('BR - 2015'!$G:$G,'BR - 2015'!$K:$K,$B192)</f>
        <v>0</v>
      </c>
      <c r="R192" s="27">
        <f t="shared" si="84"/>
        <v>-100375.07</v>
      </c>
      <c r="S192" s="28">
        <f t="shared" si="82"/>
        <v>77927.072425366321</v>
      </c>
    </row>
    <row r="193" spans="1:19" ht="15" x14ac:dyDescent="0.25">
      <c r="A193" s="23">
        <v>8</v>
      </c>
      <c r="B193" s="23">
        <v>1940</v>
      </c>
      <c r="C193" s="24" t="s">
        <v>50</v>
      </c>
      <c r="D193" s="802">
        <f>SUMIFS('BR - 2015'!$E:$E,'BR - 2015'!$J:$J,$B193)</f>
        <v>970118.35666666797</v>
      </c>
      <c r="E193" s="25"/>
      <c r="F193" s="25"/>
      <c r="G193" s="25">
        <f t="shared" si="87"/>
        <v>970118.35666666797</v>
      </c>
      <c r="H193" s="803">
        <f>SUMIFS('BR - 2015'!$H:$H,'BR - 2015'!$J:$J,$B193)</f>
        <v>269951.47000000009</v>
      </c>
      <c r="I193" s="803">
        <f>SUMIFS('BR - 2015'!$F:$F,'BR - 2015'!$J:$J,$B193)+SUMIFS('BR - 2015'!$G:$G,'BR - 2015'!$J:$J,$B193)</f>
        <v>0</v>
      </c>
      <c r="J193" s="27">
        <f t="shared" si="86"/>
        <v>1240069.8266666681</v>
      </c>
      <c r="K193" s="30"/>
      <c r="L193" s="802">
        <f>SUMIFS('BR - 2015'!$E:$E,'BR - 2015'!$K:$K,$B193)</f>
        <v>-162396.69</v>
      </c>
      <c r="M193" s="25"/>
      <c r="N193" s="25"/>
      <c r="O193" s="25">
        <f t="shared" si="83"/>
        <v>-162396.69</v>
      </c>
      <c r="P193" s="803">
        <f>SUMIFS('BR - 2015'!$H:$H,'BR - 2015'!$K:$K,$B193)</f>
        <v>-148595.77999999997</v>
      </c>
      <c r="Q193" s="803">
        <f>SUMIFS('BR - 2015'!$F:$F,'BR - 2015'!$K:$K,$B193)+SUMIFS('BR - 2015'!$G:$G,'BR - 2015'!$K:$K,$B193)</f>
        <v>0</v>
      </c>
      <c r="R193" s="27">
        <f t="shared" si="84"/>
        <v>-310992.46999999997</v>
      </c>
      <c r="S193" s="28">
        <f t="shared" si="82"/>
        <v>929077.35666666809</v>
      </c>
    </row>
    <row r="194" spans="1:19" ht="15" x14ac:dyDescent="0.25">
      <c r="A194" s="23">
        <v>8</v>
      </c>
      <c r="B194" s="23">
        <v>1945</v>
      </c>
      <c r="C194" s="24" t="s">
        <v>51</v>
      </c>
      <c r="D194" s="802">
        <f>SUMIFS('BR - 2015'!$E:$E,'BR - 2015'!$J:$J,$B194)</f>
        <v>0</v>
      </c>
      <c r="E194" s="25"/>
      <c r="F194" s="25"/>
      <c r="G194" s="25">
        <f t="shared" si="87"/>
        <v>0</v>
      </c>
      <c r="H194" s="803">
        <f>SUMIFS('BR - 2015'!$H:$H,'BR - 2015'!$J:$J,$B194)</f>
        <v>0</v>
      </c>
      <c r="I194" s="803">
        <f>SUMIFS('BR - 2015'!$F:$F,'BR - 2015'!$J:$J,$B194)+SUMIFS('BR - 2015'!$G:$G,'BR - 2015'!$J:$J,$B194)</f>
        <v>0</v>
      </c>
      <c r="J194" s="27">
        <f t="shared" si="86"/>
        <v>0</v>
      </c>
      <c r="K194" s="30"/>
      <c r="L194" s="802">
        <f>SUMIFS('BR - 2015'!$E:$E,'BR - 2015'!$K:$K,$B194)</f>
        <v>0</v>
      </c>
      <c r="M194" s="25"/>
      <c r="N194" s="25"/>
      <c r="O194" s="25">
        <f t="shared" si="83"/>
        <v>0</v>
      </c>
      <c r="P194" s="803">
        <f>SUMIFS('BR - 2015'!$H:$H,'BR - 2015'!$K:$K,$B194)</f>
        <v>0</v>
      </c>
      <c r="Q194" s="803">
        <f>SUMIFS('BR - 2015'!$F:$F,'BR - 2015'!$K:$K,$B194)+SUMIFS('BR - 2015'!$G:$G,'BR - 2015'!$K:$K,$B194)</f>
        <v>0</v>
      </c>
      <c r="R194" s="27">
        <f t="shared" si="84"/>
        <v>0</v>
      </c>
      <c r="S194" s="28">
        <f t="shared" si="82"/>
        <v>0</v>
      </c>
    </row>
    <row r="195" spans="1:19" ht="15" x14ac:dyDescent="0.25">
      <c r="A195" s="23">
        <v>8</v>
      </c>
      <c r="B195" s="23">
        <v>1950</v>
      </c>
      <c r="C195" s="24" t="s">
        <v>52</v>
      </c>
      <c r="D195" s="802">
        <f>SUMIFS('BR - 2015'!$E:$E,'BR - 2015'!$J:$J,$B195)</f>
        <v>0</v>
      </c>
      <c r="E195" s="25"/>
      <c r="F195" s="25"/>
      <c r="G195" s="25">
        <f t="shared" si="87"/>
        <v>0</v>
      </c>
      <c r="H195" s="803">
        <f>SUMIFS('BR - 2015'!$H:$H,'BR - 2015'!$J:$J,$B195)</f>
        <v>0</v>
      </c>
      <c r="I195" s="803">
        <f>SUMIFS('BR - 2015'!$F:$F,'BR - 2015'!$J:$J,$B195)+SUMIFS('BR - 2015'!$G:$G,'BR - 2015'!$J:$J,$B195)</f>
        <v>0</v>
      </c>
      <c r="J195" s="27">
        <f t="shared" si="86"/>
        <v>0</v>
      </c>
      <c r="K195" s="30"/>
      <c r="L195" s="802">
        <f>SUMIFS('BR - 2015'!$E:$E,'BR - 2015'!$K:$K,$B195)</f>
        <v>0</v>
      </c>
      <c r="M195" s="25"/>
      <c r="N195" s="25"/>
      <c r="O195" s="25">
        <f t="shared" si="83"/>
        <v>0</v>
      </c>
      <c r="P195" s="803">
        <f>SUMIFS('BR - 2015'!$H:$H,'BR - 2015'!$K:$K,$B195)</f>
        <v>0</v>
      </c>
      <c r="Q195" s="803">
        <f>SUMIFS('BR - 2015'!$F:$F,'BR - 2015'!$K:$K,$B195)+SUMIFS('BR - 2015'!$G:$G,'BR - 2015'!$K:$K,$B195)</f>
        <v>0</v>
      </c>
      <c r="R195" s="27">
        <f t="shared" si="84"/>
        <v>0</v>
      </c>
      <c r="S195" s="28">
        <f t="shared" si="82"/>
        <v>0</v>
      </c>
    </row>
    <row r="196" spans="1:19" ht="15" x14ac:dyDescent="0.25">
      <c r="A196" s="23">
        <v>8</v>
      </c>
      <c r="B196" s="23">
        <v>1955</v>
      </c>
      <c r="C196" s="24" t="s">
        <v>53</v>
      </c>
      <c r="D196" s="802">
        <f>SUMIFS('BR - 2015'!$E:$E,'BR - 2015'!$J:$J,$B196)</f>
        <v>1602816.1582265175</v>
      </c>
      <c r="E196" s="25"/>
      <c r="F196" s="25"/>
      <c r="G196" s="25">
        <f t="shared" si="87"/>
        <v>1602816.1582265175</v>
      </c>
      <c r="H196" s="803">
        <f>SUMIFS('BR - 2015'!$H:$H,'BR - 2015'!$J:$J,$B196)</f>
        <v>61610.819999999927</v>
      </c>
      <c r="I196" s="803">
        <f>SUMIFS('BR - 2015'!$F:$F,'BR - 2015'!$J:$J,$B196)+SUMIFS('BR - 2015'!$G:$G,'BR - 2015'!$J:$J,$B196)</f>
        <v>0</v>
      </c>
      <c r="J196" s="27">
        <f t="shared" si="86"/>
        <v>1664426.9782265173</v>
      </c>
      <c r="K196" s="30"/>
      <c r="L196" s="802">
        <f>SUMIFS('BR - 2015'!$E:$E,'BR - 2015'!$K:$K,$B196)</f>
        <v>-161857.89000000001</v>
      </c>
      <c r="M196" s="25"/>
      <c r="N196" s="25"/>
      <c r="O196" s="25">
        <f t="shared" si="83"/>
        <v>-161857.89000000001</v>
      </c>
      <c r="P196" s="803">
        <f>SUMIFS('BR - 2015'!$H:$H,'BR - 2015'!$K:$K,$B196)</f>
        <v>-149656.06</v>
      </c>
      <c r="Q196" s="803">
        <f>SUMIFS('BR - 2015'!$F:$F,'BR - 2015'!$K:$K,$B196)+SUMIFS('BR - 2015'!$G:$G,'BR - 2015'!$K:$K,$B196)</f>
        <v>0</v>
      </c>
      <c r="R196" s="27">
        <f t="shared" si="84"/>
        <v>-311513.95</v>
      </c>
      <c r="S196" s="28">
        <f t="shared" si="82"/>
        <v>1352913.0282265174</v>
      </c>
    </row>
    <row r="197" spans="1:19" ht="15" x14ac:dyDescent="0.25">
      <c r="A197" s="23">
        <v>8</v>
      </c>
      <c r="B197" s="23">
        <v>1960</v>
      </c>
      <c r="C197" s="24" t="s">
        <v>54</v>
      </c>
      <c r="D197" s="802">
        <f>SUMIFS('BR - 2015'!$E:$E,'BR - 2015'!$J:$J,$B197)</f>
        <v>0</v>
      </c>
      <c r="E197" s="25"/>
      <c r="F197" s="25"/>
      <c r="G197" s="25">
        <f t="shared" si="87"/>
        <v>0</v>
      </c>
      <c r="H197" s="803">
        <f>SUMIFS('BR - 2015'!$H:$H,'BR - 2015'!$J:$J,$B197)</f>
        <v>0</v>
      </c>
      <c r="I197" s="803">
        <f>SUMIFS('BR - 2015'!$F:$F,'BR - 2015'!$J:$J,$B197)+SUMIFS('BR - 2015'!$G:$G,'BR - 2015'!$J:$J,$B197)</f>
        <v>0</v>
      </c>
      <c r="J197" s="27">
        <f t="shared" si="86"/>
        <v>0</v>
      </c>
      <c r="K197" s="30"/>
      <c r="L197" s="802">
        <f>SUMIFS('BR - 2015'!$E:$E,'BR - 2015'!$K:$K,$B197)</f>
        <v>0</v>
      </c>
      <c r="M197" s="25"/>
      <c r="N197" s="25"/>
      <c r="O197" s="25">
        <f t="shared" si="83"/>
        <v>0</v>
      </c>
      <c r="P197" s="803">
        <f>SUMIFS('BR - 2015'!$H:$H,'BR - 2015'!$K:$K,$B197)</f>
        <v>0</v>
      </c>
      <c r="Q197" s="803">
        <f>SUMIFS('BR - 2015'!$F:$F,'BR - 2015'!$K:$K,$B197)+SUMIFS('BR - 2015'!$G:$G,'BR - 2015'!$K:$K,$B197)</f>
        <v>0</v>
      </c>
      <c r="R197" s="27">
        <f t="shared" si="84"/>
        <v>0</v>
      </c>
      <c r="S197" s="28">
        <f t="shared" si="82"/>
        <v>0</v>
      </c>
    </row>
    <row r="198" spans="1:19" ht="25.5" x14ac:dyDescent="0.25">
      <c r="A198" s="1">
        <v>47</v>
      </c>
      <c r="B198" s="23">
        <v>1970</v>
      </c>
      <c r="C198" s="24" t="s">
        <v>55</v>
      </c>
      <c r="D198" s="802">
        <f>SUMIFS('BR - 2015'!$E:$E,'BR - 2015'!$J:$J,$B198)</f>
        <v>0</v>
      </c>
      <c r="E198" s="25"/>
      <c r="F198" s="25"/>
      <c r="G198" s="25">
        <f t="shared" si="87"/>
        <v>0</v>
      </c>
      <c r="H198" s="803">
        <f>SUMIFS('BR - 2015'!$H:$H,'BR - 2015'!$J:$J,$B198)</f>
        <v>0</v>
      </c>
      <c r="I198" s="803">
        <f>SUMIFS('BR - 2015'!$F:$F,'BR - 2015'!$J:$J,$B198)+SUMIFS('BR - 2015'!$G:$G,'BR - 2015'!$J:$J,$B198)</f>
        <v>0</v>
      </c>
      <c r="J198" s="27">
        <f t="shared" si="86"/>
        <v>0</v>
      </c>
      <c r="K198" s="30"/>
      <c r="L198" s="802">
        <f>SUMIFS('BR - 2015'!$E:$E,'BR - 2015'!$K:$K,$B198)</f>
        <v>0</v>
      </c>
      <c r="M198" s="25"/>
      <c r="N198" s="25"/>
      <c r="O198" s="25">
        <f t="shared" si="83"/>
        <v>0</v>
      </c>
      <c r="P198" s="803">
        <f>SUMIFS('BR - 2015'!$H:$H,'BR - 2015'!$K:$K,$B198)</f>
        <v>0</v>
      </c>
      <c r="Q198" s="803">
        <f>SUMIFS('BR - 2015'!$F:$F,'BR - 2015'!$K:$K,$B198)+SUMIFS('BR - 2015'!$G:$G,'BR - 2015'!$K:$K,$B198)</f>
        <v>0</v>
      </c>
      <c r="R198" s="27">
        <f t="shared" si="84"/>
        <v>0</v>
      </c>
      <c r="S198" s="28">
        <f t="shared" si="82"/>
        <v>0</v>
      </c>
    </row>
    <row r="199" spans="1:19" ht="25.5" x14ac:dyDescent="0.25">
      <c r="A199" s="23">
        <v>47</v>
      </c>
      <c r="B199" s="23">
        <v>1975</v>
      </c>
      <c r="C199" s="24" t="s">
        <v>56</v>
      </c>
      <c r="D199" s="802">
        <f>SUMIFS('BR - 2015'!$E:$E,'BR - 2015'!$J:$J,$B199)</f>
        <v>0</v>
      </c>
      <c r="E199" s="25"/>
      <c r="F199" s="25"/>
      <c r="G199" s="25">
        <f t="shared" si="87"/>
        <v>0</v>
      </c>
      <c r="H199" s="803">
        <f>SUMIFS('BR - 2015'!$H:$H,'BR - 2015'!$J:$J,$B199)</f>
        <v>0</v>
      </c>
      <c r="I199" s="803">
        <f>SUMIFS('BR - 2015'!$F:$F,'BR - 2015'!$J:$J,$B199)+SUMIFS('BR - 2015'!$G:$G,'BR - 2015'!$J:$J,$B199)</f>
        <v>0</v>
      </c>
      <c r="J199" s="27">
        <f t="shared" si="86"/>
        <v>0</v>
      </c>
      <c r="K199" s="30"/>
      <c r="L199" s="802">
        <f>SUMIFS('BR - 2015'!$E:$E,'BR - 2015'!$K:$K,$B199)</f>
        <v>0</v>
      </c>
      <c r="M199" s="25"/>
      <c r="N199" s="25"/>
      <c r="O199" s="25">
        <f t="shared" si="83"/>
        <v>0</v>
      </c>
      <c r="P199" s="803">
        <f>SUMIFS('BR - 2015'!$H:$H,'BR - 2015'!$K:$K,$B199)</f>
        <v>0</v>
      </c>
      <c r="Q199" s="803">
        <f>SUMIFS('BR - 2015'!$F:$F,'BR - 2015'!$K:$K,$B199)+SUMIFS('BR - 2015'!$G:$G,'BR - 2015'!$K:$K,$B199)</f>
        <v>0</v>
      </c>
      <c r="R199" s="27">
        <f t="shared" si="84"/>
        <v>0</v>
      </c>
      <c r="S199" s="28">
        <f t="shared" si="82"/>
        <v>0</v>
      </c>
    </row>
    <row r="200" spans="1:19" ht="15" x14ac:dyDescent="0.25">
      <c r="A200" s="23">
        <v>47</v>
      </c>
      <c r="B200" s="23">
        <v>1980</v>
      </c>
      <c r="C200" s="24" t="s">
        <v>57</v>
      </c>
      <c r="D200" s="802">
        <f>SUMIFS('BR - 2015'!$E:$E,'BR - 2015'!$J:$J,$B200)</f>
        <v>2288496.2857766668</v>
      </c>
      <c r="E200" s="25"/>
      <c r="F200" s="25"/>
      <c r="G200" s="25">
        <f t="shared" si="87"/>
        <v>2288496.2857766668</v>
      </c>
      <c r="H200" s="803">
        <f>SUMIFS('BR - 2015'!$H:$H,'BR - 2015'!$J:$J,$B200)</f>
        <v>366712.83999999985</v>
      </c>
      <c r="I200" s="803">
        <f>SUMIFS('BR - 2015'!$F:$F,'BR - 2015'!$J:$J,$B200)+SUMIFS('BR - 2015'!$G:$G,'BR - 2015'!$J:$J,$B200)</f>
        <v>0</v>
      </c>
      <c r="J200" s="27">
        <f t="shared" si="86"/>
        <v>2655209.1257766667</v>
      </c>
      <c r="K200" s="30"/>
      <c r="L200" s="802">
        <f>SUMIFS('BR - 2015'!$E:$E,'BR - 2015'!$K:$K,$B200)</f>
        <v>-216370.66</v>
      </c>
      <c r="M200" s="25"/>
      <c r="N200" s="25"/>
      <c r="O200" s="25">
        <f t="shared" si="83"/>
        <v>-216370.66</v>
      </c>
      <c r="P200" s="803">
        <f>SUMIFS('BR - 2015'!$H:$H,'BR - 2015'!$K:$K,$B200)</f>
        <v>-209094.24000000002</v>
      </c>
      <c r="Q200" s="803">
        <f>SUMIFS('BR - 2015'!$F:$F,'BR - 2015'!$K:$K,$B200)+SUMIFS('BR - 2015'!$G:$G,'BR - 2015'!$K:$K,$B200)</f>
        <v>0</v>
      </c>
      <c r="R200" s="27">
        <f t="shared" si="84"/>
        <v>-425464.9</v>
      </c>
      <c r="S200" s="28">
        <f t="shared" si="82"/>
        <v>2229744.2257766668</v>
      </c>
    </row>
    <row r="201" spans="1:19" ht="15" x14ac:dyDescent="0.25">
      <c r="A201" s="23">
        <v>47</v>
      </c>
      <c r="B201" s="23">
        <v>1985</v>
      </c>
      <c r="C201" s="24" t="s">
        <v>58</v>
      </c>
      <c r="D201" s="802">
        <f>SUMIFS('BR - 2015'!$E:$E,'BR - 2015'!$J:$J,$B201)</f>
        <v>0</v>
      </c>
      <c r="E201" s="25"/>
      <c r="F201" s="25"/>
      <c r="G201" s="25">
        <f t="shared" si="87"/>
        <v>0</v>
      </c>
      <c r="H201" s="803">
        <f>SUMIFS('BR - 2015'!$H:$H,'BR - 2015'!$J:$J,$B201)</f>
        <v>0</v>
      </c>
      <c r="I201" s="803">
        <f>SUMIFS('BR - 2015'!$F:$F,'BR - 2015'!$J:$J,$B201)+SUMIFS('BR - 2015'!$G:$G,'BR - 2015'!$J:$J,$B201)</f>
        <v>0</v>
      </c>
      <c r="J201" s="27">
        <f t="shared" si="86"/>
        <v>0</v>
      </c>
      <c r="K201" s="30"/>
      <c r="L201" s="802">
        <f>SUMIFS('BR - 2015'!$E:$E,'BR - 2015'!$K:$K,$B201)</f>
        <v>0</v>
      </c>
      <c r="M201" s="25"/>
      <c r="N201" s="25"/>
      <c r="O201" s="25">
        <f t="shared" si="83"/>
        <v>0</v>
      </c>
      <c r="P201" s="803">
        <f>SUMIFS('BR - 2015'!$H:$H,'BR - 2015'!$K:$K,$B201)</f>
        <v>0</v>
      </c>
      <c r="Q201" s="803">
        <f>SUMIFS('BR - 2015'!$F:$F,'BR - 2015'!$K:$K,$B201)+SUMIFS('BR - 2015'!$G:$G,'BR - 2015'!$K:$K,$B201)</f>
        <v>0</v>
      </c>
      <c r="R201" s="27">
        <f t="shared" si="84"/>
        <v>0</v>
      </c>
      <c r="S201" s="28">
        <f t="shared" si="82"/>
        <v>0</v>
      </c>
    </row>
    <row r="202" spans="1:19" ht="15" x14ac:dyDescent="0.25">
      <c r="A202" s="1">
        <v>47</v>
      </c>
      <c r="B202" s="23">
        <v>1990</v>
      </c>
      <c r="C202" s="31" t="s">
        <v>59</v>
      </c>
      <c r="D202" s="802">
        <f>SUMIFS('BR - 2015'!$E:$E,'BR - 2015'!$J:$J,$B202)</f>
        <v>0</v>
      </c>
      <c r="E202" s="25"/>
      <c r="F202" s="25"/>
      <c r="G202" s="25">
        <f t="shared" si="87"/>
        <v>0</v>
      </c>
      <c r="H202" s="803">
        <f>SUMIFS('BR - 2015'!$H:$H,'BR - 2015'!$J:$J,$B202)</f>
        <v>0</v>
      </c>
      <c r="I202" s="803">
        <f>SUMIFS('BR - 2015'!$F:$F,'BR - 2015'!$J:$J,$B202)+SUMIFS('BR - 2015'!$G:$G,'BR - 2015'!$J:$J,$B202)</f>
        <v>0</v>
      </c>
      <c r="J202" s="27">
        <f t="shared" si="86"/>
        <v>0</v>
      </c>
      <c r="K202" s="30"/>
      <c r="L202" s="802">
        <f>SUMIFS('BR - 2015'!$E:$E,'BR - 2015'!$K:$K,$B202)</f>
        <v>0</v>
      </c>
      <c r="M202" s="25"/>
      <c r="N202" s="25"/>
      <c r="O202" s="25">
        <f t="shared" si="83"/>
        <v>0</v>
      </c>
      <c r="P202" s="803">
        <f>SUMIFS('BR - 2015'!$H:$H,'BR - 2015'!$K:$K,$B202)</f>
        <v>0</v>
      </c>
      <c r="Q202" s="803">
        <f>SUMIFS('BR - 2015'!$F:$F,'BR - 2015'!$K:$K,$B202)+SUMIFS('BR - 2015'!$G:$G,'BR - 2015'!$K:$K,$B202)</f>
        <v>0</v>
      </c>
      <c r="R202" s="27">
        <f t="shared" si="84"/>
        <v>0</v>
      </c>
      <c r="S202" s="28">
        <f t="shared" si="82"/>
        <v>0</v>
      </c>
    </row>
    <row r="203" spans="1:19" ht="15" x14ac:dyDescent="0.25">
      <c r="A203" s="23">
        <v>47</v>
      </c>
      <c r="B203" s="23">
        <v>1995</v>
      </c>
      <c r="C203" s="24" t="s">
        <v>60</v>
      </c>
      <c r="D203" s="802">
        <f>SUMIFS('BR - 2015'!$E:$E,'BR - 2015'!$J:$J,$B203)</f>
        <v>0</v>
      </c>
      <c r="E203" s="25"/>
      <c r="F203" s="25"/>
      <c r="G203" s="25">
        <f t="shared" si="87"/>
        <v>0</v>
      </c>
      <c r="H203" s="803">
        <f>SUMIFS('BR - 2015'!$H:$H,'BR - 2015'!$J:$J,$B203)</f>
        <v>0</v>
      </c>
      <c r="I203" s="803">
        <f>SUMIFS('BR - 2015'!$F:$F,'BR - 2015'!$J:$J,$B203)+SUMIFS('BR - 2015'!$G:$G,'BR - 2015'!$J:$J,$B203)</f>
        <v>0</v>
      </c>
      <c r="J203" s="27">
        <f t="shared" si="86"/>
        <v>0</v>
      </c>
      <c r="K203" s="30"/>
      <c r="L203" s="802">
        <f>SUMIFS('BR - 2015'!$E:$E,'BR - 2015'!$K:$K,$B203)</f>
        <v>0</v>
      </c>
      <c r="M203" s="25"/>
      <c r="N203" s="25"/>
      <c r="O203" s="25">
        <f t="shared" si="83"/>
        <v>0</v>
      </c>
      <c r="P203" s="803">
        <f>SUMIFS('BR - 2015'!$H:$H,'BR - 2015'!$K:$K,$B203)</f>
        <v>0</v>
      </c>
      <c r="Q203" s="803">
        <f>SUMIFS('BR - 2015'!$F:$F,'BR - 2015'!$K:$K,$B203)+SUMIFS('BR - 2015'!$G:$G,'BR - 2015'!$K:$K,$B203)</f>
        <v>0</v>
      </c>
      <c r="R203" s="27">
        <f t="shared" si="84"/>
        <v>0</v>
      </c>
      <c r="S203" s="28">
        <f t="shared" si="82"/>
        <v>0</v>
      </c>
    </row>
    <row r="204" spans="1:19" ht="25.5" x14ac:dyDescent="0.25">
      <c r="A204" s="23">
        <v>47</v>
      </c>
      <c r="B204" s="32" t="s">
        <v>61</v>
      </c>
      <c r="C204" s="24" t="s">
        <v>62</v>
      </c>
      <c r="D204" s="802">
        <f>SUMIFS('BR - 2015'!$E:$E,'BR - 2015'!$J:$J,$B204)</f>
        <v>0</v>
      </c>
      <c r="E204" s="25"/>
      <c r="F204" s="25"/>
      <c r="G204" s="25">
        <f t="shared" si="87"/>
        <v>0</v>
      </c>
      <c r="H204" s="803">
        <f>SUMIFS('BR - 2015'!$H:$H,'BR - 2015'!$J:$J,$B204)</f>
        <v>0</v>
      </c>
      <c r="I204" s="803">
        <f>SUMIFS('BR - 2015'!$F:$F,'BR - 2015'!$J:$J,$B204)+SUMIFS('BR - 2015'!$G:$G,'BR - 2015'!$J:$J,$B204)</f>
        <v>0</v>
      </c>
      <c r="J204" s="27">
        <f t="shared" si="86"/>
        <v>0</v>
      </c>
      <c r="K204" s="30"/>
      <c r="L204" s="802">
        <f>SUMIFS('BR - 2015'!$E:$E,'BR - 2015'!$K:$K,$B204)</f>
        <v>0</v>
      </c>
      <c r="M204" s="25"/>
      <c r="N204" s="25"/>
      <c r="O204" s="25">
        <f t="shared" ref="O204" si="88">SUM(L204:N204)</f>
        <v>0</v>
      </c>
      <c r="P204" s="803">
        <f>SUMIFS('BR - 2015'!$H:$H,'BR - 2015'!$K:$K,$B204)</f>
        <v>0</v>
      </c>
      <c r="Q204" s="803">
        <f>SUMIFS('BR - 2015'!$F:$F,'BR - 2015'!$K:$K,$B204)+SUMIFS('BR - 2015'!$G:$G,'BR - 2015'!$K:$K,$B204)</f>
        <v>0</v>
      </c>
      <c r="R204" s="27">
        <f t="shared" si="84"/>
        <v>0</v>
      </c>
      <c r="S204" s="28">
        <f t="shared" si="82"/>
        <v>0</v>
      </c>
    </row>
    <row r="205" spans="1:19" ht="15" x14ac:dyDescent="0.25">
      <c r="A205" s="23">
        <v>47</v>
      </c>
      <c r="B205" s="23">
        <v>2440</v>
      </c>
      <c r="C205" s="24" t="s">
        <v>63</v>
      </c>
      <c r="D205" s="802">
        <f>SUMIFS('BR - 2015'!$E:$E,'BR - 2015'!$J:$J,$B205)</f>
        <v>-14556684.629999999</v>
      </c>
      <c r="E205" s="25"/>
      <c r="F205" s="25"/>
      <c r="G205" s="25">
        <f t="shared" si="87"/>
        <v>-14556684.629999999</v>
      </c>
      <c r="H205" s="803">
        <f>SUMIFS('BR - 2015'!$H:$H,'BR - 2015'!$J:$J,$B205)</f>
        <v>-12376984.379999999</v>
      </c>
      <c r="I205" s="803">
        <f>SUMIFS('BR - 2015'!$F:$F,'BR - 2015'!$J:$J,$B205)+SUMIFS('BR - 2015'!$G:$G,'BR - 2015'!$J:$J,$B205)</f>
        <v>0</v>
      </c>
      <c r="J205" s="27">
        <f t="shared" si="86"/>
        <v>-26933669.009999998</v>
      </c>
      <c r="L205" s="802">
        <f>SUMIFS('BR - 2015'!$E:$E,'BR - 2015'!$K:$K,$B205)</f>
        <v>542400.55000000005</v>
      </c>
      <c r="M205" s="25"/>
      <c r="N205" s="25"/>
      <c r="O205" s="25">
        <f t="shared" ref="O205" si="89">SUM(L205:N205)</f>
        <v>542400.55000000005</v>
      </c>
      <c r="P205" s="803">
        <f>SUMIFS('BR - 2015'!$H:$H,'BR - 2015'!$K:$K,$B205)</f>
        <v>604868.48</v>
      </c>
      <c r="Q205" s="803">
        <f>SUMIFS('BR - 2015'!$F:$F,'BR - 2015'!$K:$K,$B205)+SUMIFS('BR - 2015'!$G:$G,'BR - 2015'!$K:$K,$B205)</f>
        <v>0</v>
      </c>
      <c r="R205" s="27">
        <f t="shared" si="84"/>
        <v>1147269.03</v>
      </c>
      <c r="S205" s="28">
        <f t="shared" si="82"/>
        <v>-25786399.979999997</v>
      </c>
    </row>
    <row r="206" spans="1:19" ht="15" x14ac:dyDescent="0.25">
      <c r="A206" s="23">
        <v>47</v>
      </c>
      <c r="B206" s="32" t="s">
        <v>64</v>
      </c>
      <c r="C206" s="24" t="s">
        <v>65</v>
      </c>
      <c r="D206" s="802">
        <f>SUMIFS('BR - 2015'!$E:$E,'BR - 2015'!$J:$J,$B206)</f>
        <v>0</v>
      </c>
      <c r="E206" s="33"/>
      <c r="F206" s="33"/>
      <c r="G206" s="25">
        <f t="shared" si="87"/>
        <v>0</v>
      </c>
      <c r="H206" s="803">
        <f>SUMIFS('BR - 2015'!$H:$H,'BR - 2015'!$J:$J,$B206)</f>
        <v>0</v>
      </c>
      <c r="I206" s="803">
        <f>SUMIFS('BR - 2015'!$F:$F,'BR - 2015'!$J:$J,$B206)+SUMIFS('BR - 2015'!$G:$G,'BR - 2015'!$J:$J,$B206)</f>
        <v>0</v>
      </c>
      <c r="J206" s="27">
        <f t="shared" ref="J206" si="90">G206+H206+I206</f>
        <v>0</v>
      </c>
      <c r="L206" s="802">
        <f>SUMIFS('BR - 2015'!$E:$E,'BR - 2015'!$K:$K,$B206)</f>
        <v>0</v>
      </c>
      <c r="M206" s="25"/>
      <c r="N206" s="25"/>
      <c r="O206" s="25">
        <f t="shared" ref="O206" si="91">SUM(L206:N206)</f>
        <v>0</v>
      </c>
      <c r="P206" s="803">
        <f>SUMIFS('BR - 2015'!$H:$H,'BR - 2015'!$K:$K,$B206)</f>
        <v>0</v>
      </c>
      <c r="Q206" s="803">
        <f>SUMIFS('BR - 2015'!$F:$F,'BR - 2015'!$K:$K,$B206)+SUMIFS('BR - 2015'!$G:$G,'BR - 2015'!$K:$K,$B206)</f>
        <v>0</v>
      </c>
      <c r="R206" s="27">
        <f t="shared" ref="R206" si="92">O206+P206+Q206</f>
        <v>0</v>
      </c>
      <c r="S206" s="28">
        <f t="shared" si="82"/>
        <v>0</v>
      </c>
    </row>
    <row r="207" spans="1:19" ht="15" x14ac:dyDescent="0.25">
      <c r="A207" s="32"/>
      <c r="B207" s="32">
        <v>2005</v>
      </c>
      <c r="C207" s="33" t="s">
        <v>66</v>
      </c>
      <c r="D207" s="802">
        <f>SUMIFS('BR - 2015'!$E:$E,'BR - 2015'!$J:$J,$B207)</f>
        <v>0</v>
      </c>
      <c r="E207" s="25"/>
      <c r="F207" s="25"/>
      <c r="G207" s="25">
        <f t="shared" si="87"/>
        <v>0</v>
      </c>
      <c r="H207" s="803">
        <f>SUMIFS('BR - 2015'!$H:$H,'BR - 2015'!$J:$J,$B207)</f>
        <v>0</v>
      </c>
      <c r="I207" s="803">
        <f>SUMIFS('BR - 2015'!$F:$F,'BR - 2015'!$J:$J,$B207)+SUMIFS('BR - 2015'!$G:$G,'BR - 2015'!$J:$J,$B207)</f>
        <v>0</v>
      </c>
      <c r="J207" s="27">
        <f t="shared" ref="J207:J212" si="93">D207+H207+I207</f>
        <v>0</v>
      </c>
      <c r="L207" s="802">
        <f>SUMIFS('BR - 2015'!$E:$E,'BR - 2015'!$K:$K,$B207)</f>
        <v>0</v>
      </c>
      <c r="M207" s="25"/>
      <c r="N207" s="25"/>
      <c r="O207" s="25">
        <f t="shared" ref="O207:O212" si="94">SUM(L207:N207)</f>
        <v>0</v>
      </c>
      <c r="P207" s="803">
        <f>SUMIFS('BR - 2015'!$H:$H,'BR - 2015'!$K:$K,$B207)</f>
        <v>0</v>
      </c>
      <c r="Q207" s="803">
        <f>SUMIFS('BR - 2015'!$F:$F,'BR - 2015'!$K:$K,$B207)+SUMIFS('BR - 2015'!$G:$G,'BR - 2015'!$K:$K,$B207)</f>
        <v>0</v>
      </c>
      <c r="R207" s="27">
        <f t="shared" ref="R207:R212" si="95">L207+P207+Q207</f>
        <v>0</v>
      </c>
      <c r="S207" s="28">
        <f t="shared" si="82"/>
        <v>0</v>
      </c>
    </row>
    <row r="208" spans="1:19" ht="15" x14ac:dyDescent="0.25">
      <c r="A208" s="32"/>
      <c r="B208" s="32">
        <v>2040</v>
      </c>
      <c r="C208" s="33" t="s">
        <v>67</v>
      </c>
      <c r="D208" s="802">
        <f>SUMIFS('BR - 2015'!$E:$E,'BR - 2015'!$J:$J,$B208)</f>
        <v>3639417.61</v>
      </c>
      <c r="E208" s="25"/>
      <c r="F208" s="25"/>
      <c r="G208" s="25">
        <f t="shared" si="87"/>
        <v>3639417.61</v>
      </c>
      <c r="H208" s="803">
        <f>SUMIFS('BR - 2015'!$H:$H,'BR - 2015'!$J:$J,$B208)</f>
        <v>359867.45000000019</v>
      </c>
      <c r="I208" s="803">
        <f>SUMIFS('BR - 2015'!$F:$F,'BR - 2015'!$J:$J,$B208)+SUMIFS('BR - 2015'!$G:$G,'BR - 2015'!$J:$J,$B208)</f>
        <v>0</v>
      </c>
      <c r="J208" s="27">
        <f t="shared" si="93"/>
        <v>3999285.06</v>
      </c>
      <c r="L208" s="802">
        <f>SUMIFS('BR - 2015'!$E:$E,'BR - 2015'!$K:$K,$B208)</f>
        <v>0</v>
      </c>
      <c r="M208" s="25"/>
      <c r="N208" s="25"/>
      <c r="O208" s="25">
        <f t="shared" si="94"/>
        <v>0</v>
      </c>
      <c r="P208" s="803">
        <f>SUMIFS('BR - 2015'!$H:$H,'BR - 2015'!$K:$K,$B208)</f>
        <v>0</v>
      </c>
      <c r="Q208" s="803">
        <f>SUMIFS('BR - 2015'!$F:$F,'BR - 2015'!$K:$K,$B208)+SUMIFS('BR - 2015'!$G:$G,'BR - 2015'!$K:$K,$B208)</f>
        <v>0</v>
      </c>
      <c r="R208" s="27">
        <f t="shared" si="95"/>
        <v>0</v>
      </c>
      <c r="S208" s="28">
        <f t="shared" si="82"/>
        <v>3999285.06</v>
      </c>
    </row>
    <row r="209" spans="1:19" ht="15" x14ac:dyDescent="0.25">
      <c r="A209" s="32"/>
      <c r="B209" s="32">
        <v>2050</v>
      </c>
      <c r="C209" s="33" t="s">
        <v>68</v>
      </c>
      <c r="D209" s="802">
        <f>SUMIFS('BR - 2015'!$E:$E,'BR - 2015'!$J:$J,$B209)</f>
        <v>0</v>
      </c>
      <c r="E209" s="25"/>
      <c r="F209" s="25"/>
      <c r="G209" s="25">
        <f t="shared" si="87"/>
        <v>0</v>
      </c>
      <c r="H209" s="803">
        <f>SUMIFS('BR - 2015'!$H:$H,'BR - 2015'!$J:$J,$B209)</f>
        <v>0</v>
      </c>
      <c r="I209" s="803">
        <f>SUMIFS('BR - 2015'!$F:$F,'BR - 2015'!$J:$J,$B209)+SUMIFS('BR - 2015'!$G:$G,'BR - 2015'!$J:$J,$B209)</f>
        <v>0</v>
      </c>
      <c r="J209" s="27">
        <f t="shared" si="93"/>
        <v>0</v>
      </c>
      <c r="L209" s="802">
        <f>SUMIFS('BR - 2015'!$E:$E,'BR - 2015'!$K:$K,$B209)</f>
        <v>0</v>
      </c>
      <c r="M209" s="25"/>
      <c r="N209" s="25"/>
      <c r="O209" s="25">
        <f t="shared" si="94"/>
        <v>0</v>
      </c>
      <c r="P209" s="803">
        <f>SUMIFS('BR - 2015'!$H:$H,'BR - 2015'!$K:$K,$B209)</f>
        <v>0</v>
      </c>
      <c r="Q209" s="803">
        <f>SUMIFS('BR - 2015'!$F:$F,'BR - 2015'!$K:$K,$B209)+SUMIFS('BR - 2015'!$G:$G,'BR - 2015'!$K:$K,$B209)</f>
        <v>0</v>
      </c>
      <c r="R209" s="27">
        <f t="shared" si="95"/>
        <v>0</v>
      </c>
      <c r="S209" s="28">
        <f t="shared" si="82"/>
        <v>0</v>
      </c>
    </row>
    <row r="210" spans="1:19" ht="15" x14ac:dyDescent="0.25">
      <c r="A210" s="32"/>
      <c r="B210" s="32">
        <v>2075</v>
      </c>
      <c r="C210" s="33" t="s">
        <v>69</v>
      </c>
      <c r="D210" s="802">
        <f>SUMIFS('BR - 2015'!$E:$E,'BR - 2015'!$J:$J,$B210)</f>
        <v>0</v>
      </c>
      <c r="E210" s="25"/>
      <c r="F210" s="25"/>
      <c r="G210" s="25">
        <f t="shared" si="87"/>
        <v>0</v>
      </c>
      <c r="H210" s="803">
        <f>SUMIFS('BR - 2015'!$H:$H,'BR - 2015'!$J:$J,$B210)</f>
        <v>0</v>
      </c>
      <c r="I210" s="803">
        <f>SUMIFS('BR - 2015'!$F:$F,'BR - 2015'!$J:$J,$B210)+SUMIFS('BR - 2015'!$G:$G,'BR - 2015'!$J:$J,$B210)</f>
        <v>0</v>
      </c>
      <c r="J210" s="27">
        <f t="shared" si="93"/>
        <v>0</v>
      </c>
      <c r="L210" s="802">
        <f>SUMIFS('BR - 2015'!$E:$E,'BR - 2015'!$K:$K,$B210)</f>
        <v>0</v>
      </c>
      <c r="M210" s="25"/>
      <c r="N210" s="25"/>
      <c r="O210" s="25">
        <f t="shared" si="94"/>
        <v>0</v>
      </c>
      <c r="P210" s="803">
        <f>SUMIFS('BR - 2015'!$H:$H,'BR - 2015'!$K:$K,$B210)</f>
        <v>0</v>
      </c>
      <c r="Q210" s="803">
        <f>SUMIFS('BR - 2015'!$F:$F,'BR - 2015'!$K:$K,$B210)+SUMIFS('BR - 2015'!$G:$G,'BR - 2015'!$K:$K,$B210)</f>
        <v>0</v>
      </c>
      <c r="R210" s="27">
        <f t="shared" si="95"/>
        <v>0</v>
      </c>
      <c r="S210" s="28">
        <f t="shared" si="82"/>
        <v>0</v>
      </c>
    </row>
    <row r="211" spans="1:19" ht="15" x14ac:dyDescent="0.25">
      <c r="A211" s="32"/>
      <c r="B211" s="32">
        <v>2055</v>
      </c>
      <c r="C211" s="33" t="s">
        <v>70</v>
      </c>
      <c r="D211" s="802">
        <f>SUMIFS('BR - 2015'!$E:$E,'BR - 2015'!$J:$J,$B211)</f>
        <v>5711090.1100000003</v>
      </c>
      <c r="E211" s="25"/>
      <c r="F211" s="25"/>
      <c r="G211" s="25">
        <f t="shared" si="87"/>
        <v>5711090.1100000003</v>
      </c>
      <c r="H211" s="803">
        <f>SUMIFS('BR - 2015'!$H:$H,'BR - 2015'!$J:$J,$B211)</f>
        <v>2204799.0090000015</v>
      </c>
      <c r="I211" s="803">
        <f>SUMIFS('BR - 2015'!$F:$F,'BR - 2015'!$J:$J,$B211)+SUMIFS('BR - 2015'!$G:$G,'BR - 2015'!$J:$J,$B211)</f>
        <v>0</v>
      </c>
      <c r="J211" s="27">
        <f t="shared" si="93"/>
        <v>7915889.1190000018</v>
      </c>
      <c r="L211" s="802">
        <f>SUMIFS('BR - 2015'!$E:$E,'BR - 2015'!$K:$K,$B211)</f>
        <v>0</v>
      </c>
      <c r="M211" s="25"/>
      <c r="N211" s="25"/>
      <c r="O211" s="25">
        <f t="shared" si="94"/>
        <v>0</v>
      </c>
      <c r="P211" s="803">
        <f>SUMIFS('BR - 2015'!$H:$H,'BR - 2015'!$K:$K,$B211)</f>
        <v>0</v>
      </c>
      <c r="Q211" s="803">
        <f>SUMIFS('BR - 2015'!$F:$F,'BR - 2015'!$K:$K,$B211)+SUMIFS('BR - 2015'!$G:$G,'BR - 2015'!$K:$K,$B211)</f>
        <v>0</v>
      </c>
      <c r="R211" s="27">
        <f t="shared" si="95"/>
        <v>0</v>
      </c>
      <c r="S211" s="28">
        <f t="shared" si="82"/>
        <v>7915889.1190000018</v>
      </c>
    </row>
    <row r="212" spans="1:19" ht="15" x14ac:dyDescent="0.25">
      <c r="A212" s="32"/>
      <c r="B212" s="32" t="s">
        <v>71</v>
      </c>
      <c r="C212" s="33" t="s">
        <v>72</v>
      </c>
      <c r="D212" s="802">
        <f>SUMIFS('BR - 2015'!$E:$E,'BR - 2015'!$J:$J,$B212)</f>
        <v>0</v>
      </c>
      <c r="E212" s="25"/>
      <c r="F212" s="25"/>
      <c r="G212" s="25">
        <f t="shared" si="87"/>
        <v>0</v>
      </c>
      <c r="H212" s="803">
        <f>SUMIFS('BR - 2015'!$H:$H,'BR - 2015'!$J:$J,$B212)</f>
        <v>0</v>
      </c>
      <c r="I212" s="803">
        <f>SUMIFS('BR - 2015'!$F:$F,'BR - 2015'!$J:$J,$B212)+SUMIFS('BR - 2015'!$G:$G,'BR - 2015'!$J:$J,$B212)</f>
        <v>0</v>
      </c>
      <c r="J212" s="27">
        <f t="shared" si="93"/>
        <v>0</v>
      </c>
      <c r="L212" s="802">
        <f>SUMIFS('BR - 2015'!$E:$E,'BR - 2015'!$K:$K,$B212)</f>
        <v>0</v>
      </c>
      <c r="M212" s="25"/>
      <c r="N212" s="25"/>
      <c r="O212" s="25">
        <f t="shared" si="94"/>
        <v>0</v>
      </c>
      <c r="P212" s="803">
        <f>SUMIFS('BR - 2015'!$H:$H,'BR - 2015'!$K:$K,$B212)</f>
        <v>0</v>
      </c>
      <c r="Q212" s="803">
        <f>SUMIFS('BR - 2015'!$F:$F,'BR - 2015'!$K:$K,$B212)+SUMIFS('BR - 2015'!$G:$G,'BR - 2015'!$K:$K,$B212)</f>
        <v>0</v>
      </c>
      <c r="R212" s="27">
        <f t="shared" si="95"/>
        <v>0</v>
      </c>
      <c r="S212" s="28">
        <f t="shared" si="82"/>
        <v>0</v>
      </c>
    </row>
    <row r="213" spans="1:19" x14ac:dyDescent="0.2">
      <c r="A213" s="32"/>
      <c r="B213" s="32"/>
      <c r="C213" s="34" t="s">
        <v>73</v>
      </c>
      <c r="D213" s="35">
        <f t="shared" ref="D213:J213" si="96">SUM(D167:D212)</f>
        <v>346906774.03937757</v>
      </c>
      <c r="E213" s="35">
        <f t="shared" si="96"/>
        <v>0</v>
      </c>
      <c r="F213" s="35">
        <f t="shared" si="96"/>
        <v>0</v>
      </c>
      <c r="G213" s="35">
        <f t="shared" si="96"/>
        <v>346906774.03937757</v>
      </c>
      <c r="H213" s="35">
        <f t="shared" si="96"/>
        <v>41330448.629000008</v>
      </c>
      <c r="I213" s="35">
        <f>SUM(I167:I212)</f>
        <v>-6339226.8899999997</v>
      </c>
      <c r="J213" s="35">
        <f t="shared" si="96"/>
        <v>381897995.77837759</v>
      </c>
      <c r="K213" s="36"/>
      <c r="L213" s="35">
        <f t="shared" ref="L213:S213" si="97">SUM(L167:L212)</f>
        <v>-12904125.400000002</v>
      </c>
      <c r="M213" s="35">
        <f t="shared" si="97"/>
        <v>0</v>
      </c>
      <c r="N213" s="35">
        <f t="shared" si="97"/>
        <v>0</v>
      </c>
      <c r="O213" s="35">
        <f t="shared" si="97"/>
        <v>-12904125.400000002</v>
      </c>
      <c r="P213" s="35">
        <f t="shared" si="97"/>
        <v>-14931204.839999998</v>
      </c>
      <c r="Q213" s="35">
        <f t="shared" si="97"/>
        <v>3626839.5</v>
      </c>
      <c r="R213" s="35">
        <f t="shared" si="97"/>
        <v>-24208490.739999998</v>
      </c>
      <c r="S213" s="35">
        <f t="shared" si="97"/>
        <v>357689505.03837758</v>
      </c>
    </row>
    <row r="214" spans="1:19" ht="25.5" x14ac:dyDescent="0.25">
      <c r="A214" s="32"/>
      <c r="B214" s="32">
        <v>1531</v>
      </c>
      <c r="C214" s="24" t="s">
        <v>74</v>
      </c>
      <c r="D214" s="25">
        <f>-D167</f>
        <v>0</v>
      </c>
      <c r="E214" s="25">
        <f t="shared" ref="E214:F214" si="98">-E167</f>
        <v>0</v>
      </c>
      <c r="F214" s="25">
        <f t="shared" si="98"/>
        <v>0</v>
      </c>
      <c r="G214" s="25">
        <f t="shared" ref="G214:G221" si="99">SUM(D214:F214)</f>
        <v>0</v>
      </c>
      <c r="H214" s="26">
        <f t="shared" ref="H214:I214" si="100">-H167</f>
        <v>0</v>
      </c>
      <c r="I214" s="26">
        <f t="shared" si="100"/>
        <v>0</v>
      </c>
      <c r="J214" s="27">
        <f>G214+H214+I214</f>
        <v>0</v>
      </c>
      <c r="L214" s="25">
        <f t="shared" ref="L214:N214" si="101">-L167</f>
        <v>0</v>
      </c>
      <c r="M214" s="25">
        <f t="shared" si="101"/>
        <v>0</v>
      </c>
      <c r="N214" s="25">
        <f t="shared" si="101"/>
        <v>0</v>
      </c>
      <c r="O214" s="25">
        <f t="shared" ref="O214:O221" si="102">SUM(L214:N214)</f>
        <v>0</v>
      </c>
      <c r="P214" s="26">
        <f t="shared" ref="P214:Q214" si="103">-P167</f>
        <v>0</v>
      </c>
      <c r="Q214" s="26">
        <f t="shared" si="103"/>
        <v>0</v>
      </c>
      <c r="R214" s="27">
        <f>O214+P214+Q214</f>
        <v>0</v>
      </c>
      <c r="S214" s="28">
        <f t="shared" ref="S214:S221" si="104">J214+R214</f>
        <v>0</v>
      </c>
    </row>
    <row r="215" spans="1:19" ht="25.5" x14ac:dyDescent="0.25">
      <c r="A215" s="32"/>
      <c r="B215" s="32">
        <v>2075</v>
      </c>
      <c r="C215" s="37" t="s">
        <v>75</v>
      </c>
      <c r="D215" s="25">
        <f>-D210</f>
        <v>0</v>
      </c>
      <c r="E215" s="33">
        <f t="shared" ref="E215:F215" si="105">-E210</f>
        <v>0</v>
      </c>
      <c r="F215" s="33">
        <f t="shared" si="105"/>
        <v>0</v>
      </c>
      <c r="G215" s="25">
        <f t="shared" si="99"/>
        <v>0</v>
      </c>
      <c r="H215" s="26">
        <f t="shared" ref="H215:I215" si="106">-H210</f>
        <v>0</v>
      </c>
      <c r="I215" s="26">
        <f t="shared" si="106"/>
        <v>0</v>
      </c>
      <c r="J215" s="27">
        <f t="shared" ref="J215:J221" si="107">G215+H215+I215</f>
        <v>0</v>
      </c>
      <c r="L215" s="25">
        <f t="shared" ref="L215:N215" si="108">-L210</f>
        <v>0</v>
      </c>
      <c r="M215" s="25">
        <f t="shared" si="108"/>
        <v>0</v>
      </c>
      <c r="N215" s="25">
        <f t="shared" si="108"/>
        <v>0</v>
      </c>
      <c r="O215" s="25">
        <f t="shared" si="102"/>
        <v>0</v>
      </c>
      <c r="P215" s="26">
        <f t="shared" ref="P215:Q215" si="109">-P210</f>
        <v>0</v>
      </c>
      <c r="Q215" s="26">
        <f t="shared" si="109"/>
        <v>0</v>
      </c>
      <c r="R215" s="27">
        <f t="shared" ref="R215:R221" si="110">O215+P215+Q215</f>
        <v>0</v>
      </c>
      <c r="S215" s="28">
        <f t="shared" si="104"/>
        <v>0</v>
      </c>
    </row>
    <row r="216" spans="1:19" ht="25.5" x14ac:dyDescent="0.25">
      <c r="A216" s="32"/>
      <c r="B216" s="32">
        <v>1865</v>
      </c>
      <c r="C216" s="37" t="s">
        <v>76</v>
      </c>
      <c r="D216" s="25">
        <f>-D184</f>
        <v>0</v>
      </c>
      <c r="E216" s="33">
        <f t="shared" ref="E216:F216" si="111">-E184</f>
        <v>0</v>
      </c>
      <c r="F216" s="33">
        <f t="shared" si="111"/>
        <v>0</v>
      </c>
      <c r="G216" s="25">
        <f t="shared" si="99"/>
        <v>0</v>
      </c>
      <c r="H216" s="26">
        <f t="shared" ref="H216:I216" si="112">-H184</f>
        <v>0</v>
      </c>
      <c r="I216" s="26">
        <f t="shared" si="112"/>
        <v>0</v>
      </c>
      <c r="J216" s="27">
        <f t="shared" si="107"/>
        <v>0</v>
      </c>
      <c r="L216" s="25">
        <f t="shared" ref="L216:N216" si="113">-L184</f>
        <v>0</v>
      </c>
      <c r="M216" s="25">
        <f t="shared" si="113"/>
        <v>0</v>
      </c>
      <c r="N216" s="25">
        <f t="shared" si="113"/>
        <v>0</v>
      </c>
      <c r="O216" s="25">
        <f t="shared" si="102"/>
        <v>0</v>
      </c>
      <c r="P216" s="26">
        <f t="shared" ref="P216:Q216" si="114">-P184</f>
        <v>0</v>
      </c>
      <c r="Q216" s="26">
        <f t="shared" si="114"/>
        <v>0</v>
      </c>
      <c r="R216" s="27">
        <f t="shared" si="110"/>
        <v>0</v>
      </c>
      <c r="S216" s="28">
        <f t="shared" si="104"/>
        <v>0</v>
      </c>
    </row>
    <row r="217" spans="1:19" ht="15" x14ac:dyDescent="0.25">
      <c r="A217" s="32"/>
      <c r="B217" s="32">
        <v>1875</v>
      </c>
      <c r="C217" s="37" t="s">
        <v>77</v>
      </c>
      <c r="D217" s="25">
        <f>-D199</f>
        <v>0</v>
      </c>
      <c r="E217" s="33">
        <f t="shared" ref="E217:F217" si="115">-E199</f>
        <v>0</v>
      </c>
      <c r="F217" s="33">
        <f t="shared" si="115"/>
        <v>0</v>
      </c>
      <c r="G217" s="25">
        <f t="shared" si="99"/>
        <v>0</v>
      </c>
      <c r="H217" s="26">
        <f t="shared" ref="H217:I217" si="116">-H199</f>
        <v>0</v>
      </c>
      <c r="I217" s="26">
        <f t="shared" si="116"/>
        <v>0</v>
      </c>
      <c r="J217" s="27">
        <f t="shared" si="107"/>
        <v>0</v>
      </c>
      <c r="L217" s="25">
        <f t="shared" ref="L217:N217" si="117">-L199</f>
        <v>0</v>
      </c>
      <c r="M217" s="25">
        <f t="shared" si="117"/>
        <v>0</v>
      </c>
      <c r="N217" s="25">
        <f t="shared" si="117"/>
        <v>0</v>
      </c>
      <c r="O217" s="25">
        <f t="shared" si="102"/>
        <v>0</v>
      </c>
      <c r="P217" s="26">
        <f t="shared" ref="P217:Q217" si="118">-P199</f>
        <v>0</v>
      </c>
      <c r="Q217" s="26">
        <f t="shared" si="118"/>
        <v>0</v>
      </c>
      <c r="R217" s="27">
        <f t="shared" si="110"/>
        <v>0</v>
      </c>
      <c r="S217" s="28">
        <f t="shared" si="104"/>
        <v>0</v>
      </c>
    </row>
    <row r="218" spans="1:19" ht="25.5" x14ac:dyDescent="0.25">
      <c r="A218" s="32"/>
      <c r="B218" s="32" t="s">
        <v>61</v>
      </c>
      <c r="C218" s="37" t="s">
        <v>62</v>
      </c>
      <c r="D218" s="25">
        <f>-D204</f>
        <v>0</v>
      </c>
      <c r="E218" s="33">
        <f t="shared" ref="E218:F218" si="119">-E204</f>
        <v>0</v>
      </c>
      <c r="F218" s="33">
        <f t="shared" si="119"/>
        <v>0</v>
      </c>
      <c r="G218" s="25">
        <f t="shared" si="99"/>
        <v>0</v>
      </c>
      <c r="H218" s="26">
        <f t="shared" ref="H218:I218" si="120">-H204</f>
        <v>0</v>
      </c>
      <c r="I218" s="26">
        <f t="shared" si="120"/>
        <v>0</v>
      </c>
      <c r="J218" s="27">
        <f t="shared" si="107"/>
        <v>0</v>
      </c>
      <c r="L218" s="25">
        <f t="shared" ref="L218:N218" si="121">-L204</f>
        <v>0</v>
      </c>
      <c r="M218" s="25">
        <f t="shared" si="121"/>
        <v>0</v>
      </c>
      <c r="N218" s="25">
        <f t="shared" si="121"/>
        <v>0</v>
      </c>
      <c r="O218" s="25">
        <f t="shared" si="102"/>
        <v>0</v>
      </c>
      <c r="P218" s="26">
        <f t="shared" ref="P218:Q218" si="122">-P204</f>
        <v>0</v>
      </c>
      <c r="Q218" s="26">
        <f t="shared" si="122"/>
        <v>0</v>
      </c>
      <c r="R218" s="27">
        <f t="shared" si="110"/>
        <v>0</v>
      </c>
      <c r="S218" s="28">
        <f t="shared" si="104"/>
        <v>0</v>
      </c>
    </row>
    <row r="219" spans="1:19" ht="25.5" x14ac:dyDescent="0.25">
      <c r="A219" s="32"/>
      <c r="B219" s="32" t="s">
        <v>64</v>
      </c>
      <c r="C219" s="37" t="s">
        <v>78</v>
      </c>
      <c r="D219" s="25">
        <f>-D206</f>
        <v>0</v>
      </c>
      <c r="E219" s="33">
        <f t="shared" ref="E219:F219" si="123">-E206</f>
        <v>0</v>
      </c>
      <c r="F219" s="33">
        <f t="shared" si="123"/>
        <v>0</v>
      </c>
      <c r="G219" s="25">
        <f t="shared" si="99"/>
        <v>0</v>
      </c>
      <c r="H219" s="26">
        <f t="shared" ref="H219:I219" si="124">-H206</f>
        <v>0</v>
      </c>
      <c r="I219" s="26">
        <f t="shared" si="124"/>
        <v>0</v>
      </c>
      <c r="J219" s="27">
        <f t="shared" si="107"/>
        <v>0</v>
      </c>
      <c r="L219" s="25">
        <f t="shared" ref="L219:N219" si="125">-L206</f>
        <v>0</v>
      </c>
      <c r="M219" s="25">
        <f t="shared" si="125"/>
        <v>0</v>
      </c>
      <c r="N219" s="25">
        <f t="shared" si="125"/>
        <v>0</v>
      </c>
      <c r="O219" s="25">
        <f t="shared" si="102"/>
        <v>0</v>
      </c>
      <c r="P219" s="26">
        <f t="shared" ref="P219:Q219" si="126">-P206</f>
        <v>0</v>
      </c>
      <c r="Q219" s="26">
        <f t="shared" si="126"/>
        <v>0</v>
      </c>
      <c r="R219" s="27">
        <f t="shared" si="110"/>
        <v>0</v>
      </c>
      <c r="S219" s="28">
        <f t="shared" si="104"/>
        <v>0</v>
      </c>
    </row>
    <row r="220" spans="1:19" ht="15" x14ac:dyDescent="0.25">
      <c r="A220" s="32"/>
      <c r="B220" s="32">
        <v>2055</v>
      </c>
      <c r="C220" s="33" t="s">
        <v>70</v>
      </c>
      <c r="D220" s="25">
        <f>-D211</f>
        <v>-5711090.1100000003</v>
      </c>
      <c r="E220" s="33">
        <f t="shared" ref="E220:F221" si="127">-E211</f>
        <v>0</v>
      </c>
      <c r="F220" s="33">
        <f t="shared" si="127"/>
        <v>0</v>
      </c>
      <c r="G220" s="25">
        <f t="shared" si="99"/>
        <v>-5711090.1100000003</v>
      </c>
      <c r="H220" s="26">
        <f t="shared" ref="H220:I221" si="128">-H211</f>
        <v>-2204799.0090000015</v>
      </c>
      <c r="I220" s="26">
        <f t="shared" si="128"/>
        <v>0</v>
      </c>
      <c r="J220" s="27">
        <f t="shared" si="107"/>
        <v>-7915889.1190000018</v>
      </c>
      <c r="L220" s="25">
        <f t="shared" ref="L220:N221" si="129">-L211</f>
        <v>0</v>
      </c>
      <c r="M220" s="25">
        <f t="shared" si="129"/>
        <v>0</v>
      </c>
      <c r="N220" s="25">
        <f t="shared" si="129"/>
        <v>0</v>
      </c>
      <c r="O220" s="25">
        <f t="shared" si="102"/>
        <v>0</v>
      </c>
      <c r="P220" s="26">
        <f t="shared" ref="P220:Q221" si="130">-P211</f>
        <v>0</v>
      </c>
      <c r="Q220" s="26">
        <f t="shared" si="130"/>
        <v>0</v>
      </c>
      <c r="R220" s="27">
        <f t="shared" si="110"/>
        <v>0</v>
      </c>
      <c r="S220" s="28">
        <f t="shared" si="104"/>
        <v>-7915889.1190000018</v>
      </c>
    </row>
    <row r="221" spans="1:19" ht="15" x14ac:dyDescent="0.25">
      <c r="A221" s="32"/>
      <c r="B221" s="32" t="s">
        <v>71</v>
      </c>
      <c r="C221" s="33" t="s">
        <v>72</v>
      </c>
      <c r="D221" s="25">
        <f>-D212</f>
        <v>0</v>
      </c>
      <c r="E221" s="33">
        <f t="shared" si="127"/>
        <v>0</v>
      </c>
      <c r="F221" s="33">
        <f t="shared" si="127"/>
        <v>0</v>
      </c>
      <c r="G221" s="25">
        <f t="shared" si="99"/>
        <v>0</v>
      </c>
      <c r="H221" s="26">
        <f t="shared" si="128"/>
        <v>0</v>
      </c>
      <c r="I221" s="26">
        <f t="shared" si="128"/>
        <v>0</v>
      </c>
      <c r="J221" s="27">
        <f t="shared" si="107"/>
        <v>0</v>
      </c>
      <c r="L221" s="25">
        <f t="shared" si="129"/>
        <v>0</v>
      </c>
      <c r="M221" s="25">
        <f t="shared" si="129"/>
        <v>0</v>
      </c>
      <c r="N221" s="25">
        <f t="shared" si="129"/>
        <v>0</v>
      </c>
      <c r="O221" s="25">
        <f t="shared" si="102"/>
        <v>0</v>
      </c>
      <c r="P221" s="26">
        <f t="shared" si="130"/>
        <v>0</v>
      </c>
      <c r="Q221" s="26">
        <f t="shared" si="130"/>
        <v>0</v>
      </c>
      <c r="R221" s="27">
        <f t="shared" si="110"/>
        <v>0</v>
      </c>
      <c r="S221" s="28">
        <f t="shared" si="104"/>
        <v>0</v>
      </c>
    </row>
    <row r="222" spans="1:19" x14ac:dyDescent="0.2">
      <c r="A222" s="32"/>
      <c r="B222" s="32"/>
      <c r="C222" s="34" t="s">
        <v>79</v>
      </c>
      <c r="D222" s="35">
        <f>SUM(D213:D221)</f>
        <v>341195683.92937756</v>
      </c>
      <c r="E222" s="35">
        <f t="shared" ref="E222:J222" si="131">SUM(E213:E221)</f>
        <v>0</v>
      </c>
      <c r="F222" s="35">
        <f t="shared" si="131"/>
        <v>0</v>
      </c>
      <c r="G222" s="35">
        <f t="shared" si="131"/>
        <v>341195683.92937756</v>
      </c>
      <c r="H222" s="35">
        <f t="shared" si="131"/>
        <v>39125649.620000005</v>
      </c>
      <c r="I222" s="35">
        <f t="shared" si="131"/>
        <v>-6339226.8899999997</v>
      </c>
      <c r="J222" s="35">
        <f t="shared" si="131"/>
        <v>373982106.65937757</v>
      </c>
      <c r="K222" s="36"/>
      <c r="L222" s="35">
        <f t="shared" ref="L222:S222" si="132">SUM(L213:L221)</f>
        <v>-12904125.400000002</v>
      </c>
      <c r="M222" s="35">
        <f t="shared" si="132"/>
        <v>0</v>
      </c>
      <c r="N222" s="35">
        <f t="shared" si="132"/>
        <v>0</v>
      </c>
      <c r="O222" s="35">
        <f t="shared" si="132"/>
        <v>-12904125.400000002</v>
      </c>
      <c r="P222" s="35">
        <f t="shared" si="132"/>
        <v>-14931204.839999998</v>
      </c>
      <c r="Q222" s="35">
        <f t="shared" si="132"/>
        <v>3626839.5</v>
      </c>
      <c r="R222" s="35">
        <f t="shared" si="132"/>
        <v>-24208490.739999998</v>
      </c>
      <c r="S222" s="35">
        <f t="shared" si="132"/>
        <v>349773615.91937757</v>
      </c>
    </row>
    <row r="223" spans="1:19" ht="15" x14ac:dyDescent="0.25">
      <c r="A223" s="32"/>
      <c r="B223" s="32"/>
      <c r="C223" s="1220" t="s">
        <v>80</v>
      </c>
      <c r="D223" s="1221"/>
      <c r="E223" s="1221"/>
      <c r="F223" s="1221"/>
      <c r="G223" s="1221"/>
      <c r="H223" s="1221"/>
      <c r="I223" s="1221"/>
      <c r="J223" s="1221"/>
      <c r="K223" s="1221"/>
      <c r="L223" s="1222"/>
      <c r="M223" s="38"/>
      <c r="N223" s="38"/>
      <c r="O223" s="38"/>
      <c r="P223" s="39"/>
      <c r="R223" s="40"/>
      <c r="S223" s="29"/>
    </row>
    <row r="224" spans="1:19" ht="15" x14ac:dyDescent="0.25">
      <c r="A224" s="32"/>
      <c r="B224" s="32"/>
      <c r="C224" s="1220" t="s">
        <v>81</v>
      </c>
      <c r="D224" s="1221"/>
      <c r="E224" s="1221"/>
      <c r="F224" s="1221"/>
      <c r="G224" s="1221"/>
      <c r="H224" s="1221"/>
      <c r="I224" s="1221"/>
      <c r="J224" s="1221"/>
      <c r="K224" s="1221"/>
      <c r="L224" s="1222"/>
      <c r="M224" s="38"/>
      <c r="N224" s="38"/>
      <c r="O224" s="38"/>
      <c r="P224" s="35">
        <f>+P222</f>
        <v>-14931204.839999998</v>
      </c>
      <c r="R224" s="40"/>
      <c r="S224" s="29"/>
    </row>
    <row r="225" spans="1:19" x14ac:dyDescent="0.2">
      <c r="D225" s="41">
        <v>0</v>
      </c>
      <c r="E225" s="41"/>
      <c r="F225" s="41"/>
      <c r="G225" s="41"/>
      <c r="H225" s="41">
        <v>0</v>
      </c>
      <c r="I225" s="41">
        <v>0</v>
      </c>
      <c r="J225" s="41">
        <v>0</v>
      </c>
      <c r="K225" s="41"/>
      <c r="L225" s="41">
        <v>0</v>
      </c>
      <c r="M225" s="41"/>
      <c r="N225" s="41"/>
      <c r="O225" s="41">
        <v>0</v>
      </c>
      <c r="P225" s="41">
        <v>0</v>
      </c>
      <c r="Q225" s="41">
        <v>0</v>
      </c>
      <c r="R225" s="41">
        <v>0</v>
      </c>
      <c r="S225" s="41">
        <v>0</v>
      </c>
    </row>
    <row r="226" spans="1:19" x14ac:dyDescent="0.2">
      <c r="L226" s="2" t="s">
        <v>82</v>
      </c>
    </row>
    <row r="227" spans="1:19" ht="15" x14ac:dyDescent="0.25">
      <c r="A227" s="32">
        <v>10</v>
      </c>
      <c r="B227" s="32"/>
      <c r="C227" s="12" t="s">
        <v>83</v>
      </c>
      <c r="D227" s="13"/>
      <c r="E227" s="13"/>
      <c r="F227" s="13"/>
      <c r="G227" s="13"/>
      <c r="H227" s="13"/>
      <c r="I227" s="13"/>
      <c r="J227" s="13"/>
      <c r="K227" s="13"/>
      <c r="L227" s="13" t="s">
        <v>83</v>
      </c>
      <c r="M227" s="13"/>
      <c r="N227" s="13"/>
      <c r="O227" s="13"/>
      <c r="P227" s="13"/>
      <c r="Q227" s="42">
        <f>P191</f>
        <v>-1006576.42</v>
      </c>
    </row>
    <row r="228" spans="1:19" ht="15" x14ac:dyDescent="0.25">
      <c r="A228" s="32">
        <v>8</v>
      </c>
      <c r="B228" s="32"/>
      <c r="C228" s="12" t="s">
        <v>49</v>
      </c>
      <c r="D228" s="13"/>
      <c r="E228" s="13"/>
      <c r="F228" s="13"/>
      <c r="G228" s="13"/>
      <c r="H228" s="13"/>
      <c r="I228" s="13"/>
      <c r="J228" s="13"/>
      <c r="K228" s="13"/>
      <c r="L228" s="13" t="s">
        <v>49</v>
      </c>
      <c r="M228" s="13"/>
      <c r="N228" s="13"/>
      <c r="O228" s="13"/>
      <c r="P228" s="13"/>
      <c r="Q228" s="42">
        <f>P193+P192</f>
        <v>-204167.25999999998</v>
      </c>
    </row>
    <row r="229" spans="1:19" ht="15" x14ac:dyDescent="0.25">
      <c r="A229" s="32">
        <v>47</v>
      </c>
      <c r="B229" s="32"/>
      <c r="C229" s="12" t="s">
        <v>84</v>
      </c>
      <c r="D229" s="13"/>
      <c r="E229" s="13"/>
      <c r="F229" s="13"/>
      <c r="G229" s="13"/>
      <c r="H229" s="13"/>
      <c r="I229" s="13"/>
      <c r="J229" s="13"/>
      <c r="K229" s="13"/>
      <c r="L229" s="13" t="s">
        <v>84</v>
      </c>
      <c r="M229" s="13"/>
      <c r="N229" s="13"/>
      <c r="O229" s="13"/>
      <c r="P229" s="13"/>
      <c r="Q229" s="42"/>
    </row>
    <row r="230" spans="1:19" x14ac:dyDescent="0.2">
      <c r="L230" s="1223" t="s">
        <v>85</v>
      </c>
      <c r="M230" s="1224"/>
      <c r="N230" s="1224"/>
      <c r="O230" s="1224"/>
      <c r="P230" s="1224"/>
      <c r="Q230" s="43">
        <f>P224-Q227-Q228-Q229</f>
        <v>-13720461.159999998</v>
      </c>
    </row>
    <row r="236" spans="1:19" ht="13.5" thickBot="1" x14ac:dyDescent="0.25">
      <c r="H236" s="8" t="s">
        <v>9</v>
      </c>
      <c r="I236" s="9" t="s">
        <v>10</v>
      </c>
    </row>
    <row r="237" spans="1:19" ht="15.75" thickBot="1" x14ac:dyDescent="0.3">
      <c r="H237" s="8" t="s">
        <v>11</v>
      </c>
      <c r="I237" s="10">
        <v>2016</v>
      </c>
      <c r="J237" s="11"/>
    </row>
    <row r="239" spans="1:19" x14ac:dyDescent="0.2">
      <c r="D239" s="1225" t="s">
        <v>12</v>
      </c>
      <c r="E239" s="1226"/>
      <c r="F239" s="1226"/>
      <c r="G239" s="1226"/>
      <c r="H239" s="1226"/>
      <c r="I239" s="1226"/>
      <c r="J239" s="1226"/>
      <c r="L239" s="12"/>
      <c r="M239" s="13"/>
      <c r="N239" s="13"/>
      <c r="O239" s="13"/>
      <c r="P239" s="14" t="s">
        <v>13</v>
      </c>
      <c r="Q239" s="14"/>
      <c r="R239" s="15"/>
    </row>
    <row r="240" spans="1:19" ht="30" customHeight="1" x14ac:dyDescent="0.2">
      <c r="A240" s="16" t="s">
        <v>14</v>
      </c>
      <c r="B240" s="16" t="s">
        <v>15</v>
      </c>
      <c r="C240" s="17" t="s">
        <v>16</v>
      </c>
      <c r="D240" s="18" t="s">
        <v>17</v>
      </c>
      <c r="E240" s="44" t="s">
        <v>90</v>
      </c>
      <c r="F240" s="44" t="s">
        <v>90</v>
      </c>
      <c r="G240" s="18" t="s">
        <v>18</v>
      </c>
      <c r="H240" s="19" t="s">
        <v>19</v>
      </c>
      <c r="I240" s="19" t="s">
        <v>20</v>
      </c>
      <c r="J240" s="16" t="s">
        <v>21</v>
      </c>
      <c r="K240" s="20"/>
      <c r="L240" s="18" t="s">
        <v>17</v>
      </c>
      <c r="M240" s="44" t="s">
        <v>90</v>
      </c>
      <c r="N240" s="44" t="s">
        <v>90</v>
      </c>
      <c r="O240" s="18" t="s">
        <v>18</v>
      </c>
      <c r="P240" s="21" t="s">
        <v>22</v>
      </c>
      <c r="Q240" s="21" t="s">
        <v>20</v>
      </c>
      <c r="R240" s="22" t="s">
        <v>21</v>
      </c>
      <c r="S240" s="16" t="s">
        <v>23</v>
      </c>
    </row>
    <row r="241" spans="1:19" ht="25.5" customHeight="1" x14ac:dyDescent="0.25">
      <c r="A241" s="16"/>
      <c r="B241" s="23">
        <v>1531</v>
      </c>
      <c r="C241" s="24" t="s">
        <v>24</v>
      </c>
      <c r="D241" s="25">
        <f t="shared" ref="D241:D286" si="133">J167</f>
        <v>0</v>
      </c>
      <c r="E241" s="25"/>
      <c r="F241" s="25"/>
      <c r="G241" s="25">
        <f>SUM(D241:F241)</f>
        <v>0</v>
      </c>
      <c r="H241" s="803">
        <f>SUMIFS('BR - 2016'!D$7:D$33,'BR - 2016'!$M$7:$M$33,$B241)</f>
        <v>0</v>
      </c>
      <c r="I241" s="803">
        <f>SUMIFS('BR - 2016'!E$7:E$33,'BR - 2016'!$M$7:$M$33,$B241)</f>
        <v>0</v>
      </c>
      <c r="J241" s="27">
        <f>SUM(G241:I241)</f>
        <v>0</v>
      </c>
      <c r="K241" s="20"/>
      <c r="L241" s="25">
        <f t="shared" ref="L241:L286" si="134">R167</f>
        <v>0</v>
      </c>
      <c r="M241" s="25"/>
      <c r="N241" s="25"/>
      <c r="O241" s="25">
        <f>SUM(L241:N241)</f>
        <v>0</v>
      </c>
      <c r="P241" s="803">
        <f>SUMIFS('BR - 2016'!I$7:I$33,'BR - 2016'!$M$7:$M$33,$B241)</f>
        <v>0</v>
      </c>
      <c r="Q241" s="803">
        <f>SUMIFS('BR - 2016'!J$7:J$33,'BR - 2016'!$M$7:$M$33,$B241)</f>
        <v>0</v>
      </c>
      <c r="R241" s="27">
        <f>SUM(O241:Q241)</f>
        <v>0</v>
      </c>
      <c r="S241" s="28">
        <f t="shared" ref="S241:S286" si="135">J241+R241</f>
        <v>0</v>
      </c>
    </row>
    <row r="242" spans="1:19" ht="25.5" customHeight="1" x14ac:dyDescent="0.25">
      <c r="A242" s="16"/>
      <c r="B242" s="23">
        <v>1609</v>
      </c>
      <c r="C242" s="24" t="s">
        <v>25</v>
      </c>
      <c r="D242" s="25">
        <f t="shared" si="133"/>
        <v>23626458.739999998</v>
      </c>
      <c r="E242" s="25">
        <f>-E243</f>
        <v>142260.850000001</v>
      </c>
      <c r="F242" s="25"/>
      <c r="G242" s="25">
        <f>SUM(D242:F242)</f>
        <v>23768719.59</v>
      </c>
      <c r="H242" s="803">
        <f>SUMIFS('BR - 2016'!D$7:D$33,'BR - 2016'!$M$7:$M$33,$B242)</f>
        <v>352982.09</v>
      </c>
      <c r="I242" s="803">
        <f>SUMIFS('BR - 2016'!E$7:E$33,'BR - 2016'!$M$7:$M$33,$B242)</f>
        <v>0</v>
      </c>
      <c r="J242" s="27">
        <f t="shared" ref="J242:J286" si="136">SUM(G242:I242)</f>
        <v>24121701.68</v>
      </c>
      <c r="K242" s="20"/>
      <c r="L242" s="25">
        <f t="shared" si="134"/>
        <v>-2180381.33</v>
      </c>
      <c r="M242" s="25">
        <f>-M243</f>
        <v>-935326.88</v>
      </c>
      <c r="N242" s="25"/>
      <c r="O242" s="25">
        <f t="shared" ref="O242:O277" si="137">SUM(L242:N242)</f>
        <v>-3115708.21</v>
      </c>
      <c r="P242" s="803">
        <f>SUMIFS('BR - 2016'!I$7:I$33,'BR - 2016'!$M$7:$M$33,$B242)</f>
        <v>-1100753.8199999998</v>
      </c>
      <c r="Q242" s="803">
        <f>SUMIFS('BR - 2016'!J$7:J$33,'BR - 2016'!$M$7:$M$33,$B242)</f>
        <v>0</v>
      </c>
      <c r="R242" s="27">
        <f t="shared" ref="R242:R286" si="138">SUM(O242:Q242)</f>
        <v>-4216462.0299999993</v>
      </c>
      <c r="S242" s="28">
        <f t="shared" si="135"/>
        <v>19905239.649999999</v>
      </c>
    </row>
    <row r="243" spans="1:19" ht="25.5" x14ac:dyDescent="0.25">
      <c r="A243" s="23">
        <v>12</v>
      </c>
      <c r="B243" s="23">
        <v>1611</v>
      </c>
      <c r="C243" s="24" t="s">
        <v>26</v>
      </c>
      <c r="D243" s="25">
        <f t="shared" si="133"/>
        <v>0</v>
      </c>
      <c r="E243" s="25">
        <v>-142260.850000001</v>
      </c>
      <c r="F243" s="25"/>
      <c r="G243" s="25">
        <f t="shared" ref="G243:G257" si="139">SUM(D243:F243)</f>
        <v>-142260.850000001</v>
      </c>
      <c r="H243" s="803">
        <f>SUMIFS('BR - 2016'!D$7:D$33,'BR - 2016'!$M$7:$M$33,$B243)</f>
        <v>0</v>
      </c>
      <c r="I243" s="803">
        <f>SUMIFS('BR - 2016'!E$7:E$33,'BR - 2016'!$M$7:$M$33,$B243)</f>
        <v>0</v>
      </c>
      <c r="J243" s="27">
        <f t="shared" si="136"/>
        <v>-142260.850000001</v>
      </c>
      <c r="K243" s="30"/>
      <c r="L243" s="25">
        <f t="shared" si="134"/>
        <v>0</v>
      </c>
      <c r="M243" s="25">
        <v>935326.88</v>
      </c>
      <c r="N243" s="25"/>
      <c r="O243" s="25">
        <f t="shared" si="137"/>
        <v>935326.88</v>
      </c>
      <c r="P243" s="803">
        <f>SUMIFS('BR - 2016'!I$7:I$33,'BR - 2016'!$M$7:$M$33,$B243)</f>
        <v>0</v>
      </c>
      <c r="Q243" s="803">
        <f>SUMIFS('BR - 2016'!J$7:J$33,'BR - 2016'!$M$7:$M$33,$B243)</f>
        <v>0</v>
      </c>
      <c r="R243" s="27">
        <f t="shared" si="138"/>
        <v>935326.88</v>
      </c>
      <c r="S243" s="28">
        <f t="shared" si="135"/>
        <v>793066.02999999898</v>
      </c>
    </row>
    <row r="244" spans="1:19" ht="25.5" x14ac:dyDescent="0.25">
      <c r="A244" s="23" t="s">
        <v>27</v>
      </c>
      <c r="B244" s="23">
        <v>1612</v>
      </c>
      <c r="C244" s="24" t="s">
        <v>28</v>
      </c>
      <c r="D244" s="25">
        <f t="shared" si="133"/>
        <v>1472227.32</v>
      </c>
      <c r="E244" s="25"/>
      <c r="F244" s="25"/>
      <c r="G244" s="25">
        <f t="shared" si="139"/>
        <v>1472227.32</v>
      </c>
      <c r="H244" s="803">
        <f>SUMIFS('BR - 2016'!D$7:D$33,'BR - 2016'!$M$7:$M$33,$B244)</f>
        <v>99398.989999999991</v>
      </c>
      <c r="I244" s="803">
        <f>SUMIFS('BR - 2016'!E$7:E$33,'BR - 2016'!$M$7:$M$33,$B244)</f>
        <v>0</v>
      </c>
      <c r="J244" s="27">
        <f t="shared" si="136"/>
        <v>1571626.31</v>
      </c>
      <c r="K244" s="30"/>
      <c r="L244" s="25">
        <f t="shared" si="134"/>
        <v>0</v>
      </c>
      <c r="M244" s="25"/>
      <c r="N244" s="25"/>
      <c r="O244" s="25">
        <f t="shared" si="137"/>
        <v>0</v>
      </c>
      <c r="P244" s="803">
        <f>SUMIFS('BR - 2016'!I$7:I$33,'BR - 2016'!$M$7:$M$33,$B244)</f>
        <v>0</v>
      </c>
      <c r="Q244" s="803">
        <f>SUMIFS('BR - 2016'!J$7:J$33,'BR - 2016'!$M$7:$M$33,$B244)</f>
        <v>0</v>
      </c>
      <c r="R244" s="27">
        <f t="shared" si="138"/>
        <v>0</v>
      </c>
      <c r="S244" s="28">
        <f t="shared" si="135"/>
        <v>1571626.31</v>
      </c>
    </row>
    <row r="245" spans="1:19" ht="15" x14ac:dyDescent="0.25">
      <c r="A245" s="23" t="s">
        <v>29</v>
      </c>
      <c r="B245" s="23">
        <v>1805</v>
      </c>
      <c r="C245" s="24" t="s">
        <v>30</v>
      </c>
      <c r="D245" s="25">
        <f t="shared" si="133"/>
        <v>8146891.6399999997</v>
      </c>
      <c r="E245" s="25"/>
      <c r="F245" s="25"/>
      <c r="G245" s="25">
        <f t="shared" si="139"/>
        <v>8146891.6399999997</v>
      </c>
      <c r="H245" s="803">
        <f>SUMIFS('BR - 2016'!D$7:D$33,'BR - 2016'!$M$7:$M$33,$B245)</f>
        <v>-725916.92999999993</v>
      </c>
      <c r="I245" s="803">
        <f>SUMIFS('BR - 2016'!E$7:E$33,'BR - 2016'!$M$7:$M$33,$B245)</f>
        <v>0</v>
      </c>
      <c r="J245" s="27">
        <f t="shared" si="136"/>
        <v>7420974.71</v>
      </c>
      <c r="K245" s="30"/>
      <c r="L245" s="25">
        <f t="shared" si="134"/>
        <v>0</v>
      </c>
      <c r="M245" s="25"/>
      <c r="N245" s="25"/>
      <c r="O245" s="25">
        <f t="shared" si="137"/>
        <v>0</v>
      </c>
      <c r="P245" s="803">
        <f>SUMIFS('BR - 2016'!I$7:I$33,'BR - 2016'!$M$7:$M$33,$B245)</f>
        <v>0</v>
      </c>
      <c r="Q245" s="803">
        <f>SUMIFS('BR - 2016'!J$7:J$33,'BR - 2016'!$M$7:$M$33,$B245)</f>
        <v>0</v>
      </c>
      <c r="R245" s="27">
        <f t="shared" si="138"/>
        <v>0</v>
      </c>
      <c r="S245" s="28">
        <f t="shared" si="135"/>
        <v>7420974.71</v>
      </c>
    </row>
    <row r="246" spans="1:19" ht="15" x14ac:dyDescent="0.25">
      <c r="A246" s="23">
        <v>47</v>
      </c>
      <c r="B246" s="23">
        <v>1808</v>
      </c>
      <c r="C246" s="24" t="s">
        <v>31</v>
      </c>
      <c r="D246" s="25">
        <f t="shared" si="133"/>
        <v>22560178.787806436</v>
      </c>
      <c r="E246" s="25"/>
      <c r="F246" s="25"/>
      <c r="G246" s="25">
        <f t="shared" si="139"/>
        <v>22560178.787806436</v>
      </c>
      <c r="H246" s="803">
        <f>SUMIFS('BR - 2016'!D$7:D$33,'BR - 2016'!$M$7:$M$33,$B246)</f>
        <v>96446.370000001043</v>
      </c>
      <c r="I246" s="803">
        <f>SUMIFS('BR - 2016'!E$7:E$33,'BR - 2016'!$M$7:$M$33,$B246)</f>
        <v>0</v>
      </c>
      <c r="J246" s="27">
        <f t="shared" si="136"/>
        <v>22656625.157806437</v>
      </c>
      <c r="K246" s="30"/>
      <c r="L246" s="25">
        <f t="shared" si="134"/>
        <v>-1575653.85</v>
      </c>
      <c r="M246" s="25">
        <v>-55591.869999999646</v>
      </c>
      <c r="N246" s="25"/>
      <c r="O246" s="25">
        <f t="shared" si="137"/>
        <v>-1631245.7199999997</v>
      </c>
      <c r="P246" s="803">
        <f>SUMIFS('BR - 2016'!I$7:I$33,'BR - 2016'!$M$7:$M$33,$B246)</f>
        <v>-851286.55</v>
      </c>
      <c r="Q246" s="803">
        <f>SUMIFS('BR - 2016'!J$7:J$33,'BR - 2016'!$M$7:$M$33,$B246)</f>
        <v>0</v>
      </c>
      <c r="R246" s="27">
        <f t="shared" si="138"/>
        <v>-2482532.2699999996</v>
      </c>
      <c r="S246" s="28">
        <f t="shared" si="135"/>
        <v>20174092.887806438</v>
      </c>
    </row>
    <row r="247" spans="1:19" ht="15" x14ac:dyDescent="0.25">
      <c r="A247" s="23">
        <v>13</v>
      </c>
      <c r="B247" s="23">
        <v>1810</v>
      </c>
      <c r="C247" s="24" t="s">
        <v>32</v>
      </c>
      <c r="D247" s="25">
        <f t="shared" si="133"/>
        <v>0</v>
      </c>
      <c r="E247" s="25"/>
      <c r="F247" s="25"/>
      <c r="G247" s="25">
        <f t="shared" si="139"/>
        <v>0</v>
      </c>
      <c r="H247" s="803">
        <f>SUMIFS('BR - 2016'!D$7:D$33,'BR - 2016'!$M$7:$M$33,$B247)</f>
        <v>0</v>
      </c>
      <c r="I247" s="803">
        <f>SUMIFS('BR - 2016'!E$7:E$33,'BR - 2016'!$M$7:$M$33,$B247)</f>
        <v>0</v>
      </c>
      <c r="J247" s="27">
        <f t="shared" si="136"/>
        <v>0</v>
      </c>
      <c r="K247" s="30"/>
      <c r="L247" s="25">
        <f t="shared" si="134"/>
        <v>0</v>
      </c>
      <c r="M247" s="25"/>
      <c r="N247" s="25"/>
      <c r="O247" s="25">
        <f t="shared" si="137"/>
        <v>0</v>
      </c>
      <c r="P247" s="803">
        <f>SUMIFS('BR - 2016'!I$7:I$33,'BR - 2016'!$M$7:$M$33,$B247)</f>
        <v>0</v>
      </c>
      <c r="Q247" s="803">
        <f>SUMIFS('BR - 2016'!J$7:J$33,'BR - 2016'!$M$7:$M$33,$B247)</f>
        <v>0</v>
      </c>
      <c r="R247" s="27">
        <f t="shared" si="138"/>
        <v>0</v>
      </c>
      <c r="S247" s="28">
        <f t="shared" si="135"/>
        <v>0</v>
      </c>
    </row>
    <row r="248" spans="1:19" ht="15" x14ac:dyDescent="0.25">
      <c r="A248" s="23">
        <v>47</v>
      </c>
      <c r="B248" s="23">
        <v>1815</v>
      </c>
      <c r="C248" s="24" t="s">
        <v>33</v>
      </c>
      <c r="D248" s="25">
        <f t="shared" si="133"/>
        <v>11812790.45815881</v>
      </c>
      <c r="E248" s="25"/>
      <c r="F248" s="25"/>
      <c r="G248" s="25">
        <f t="shared" si="139"/>
        <v>11812790.45815881</v>
      </c>
      <c r="H248" s="803">
        <f>SUMIFS('BR - 2016'!D$7:D$33,'BR - 2016'!$M$7:$M$33,$B248)</f>
        <v>661.70999999903142</v>
      </c>
      <c r="I248" s="803">
        <f>SUMIFS('BR - 2016'!E$7:E$33,'BR - 2016'!$M$7:$M$33,$B248)</f>
        <v>0</v>
      </c>
      <c r="J248" s="27">
        <f t="shared" si="136"/>
        <v>11813452.168158809</v>
      </c>
      <c r="K248" s="30"/>
      <c r="L248" s="25">
        <f t="shared" si="134"/>
        <v>-1343018.02</v>
      </c>
      <c r="M248" s="25">
        <v>-808.14599999994971</v>
      </c>
      <c r="N248" s="25"/>
      <c r="O248" s="25">
        <f t="shared" si="137"/>
        <v>-1343826.166</v>
      </c>
      <c r="P248" s="803">
        <f>SUMIFS('BR - 2016'!I$7:I$33,'BR - 2016'!$M$7:$M$33,$B248)</f>
        <v>-626613.28999999992</v>
      </c>
      <c r="Q248" s="803">
        <f>SUMIFS('BR - 2016'!J$7:J$33,'BR - 2016'!$M$7:$M$33,$B248)</f>
        <v>0</v>
      </c>
      <c r="R248" s="27">
        <f t="shared" si="138"/>
        <v>-1970439.4559999998</v>
      </c>
      <c r="S248" s="28">
        <f t="shared" si="135"/>
        <v>9843012.7121588085</v>
      </c>
    </row>
    <row r="249" spans="1:19" ht="15" x14ac:dyDescent="0.25">
      <c r="A249" s="23">
        <v>47</v>
      </c>
      <c r="B249" s="23">
        <v>1820</v>
      </c>
      <c r="C249" s="24" t="s">
        <v>34</v>
      </c>
      <c r="D249" s="25">
        <f t="shared" si="133"/>
        <v>7587520.8159333533</v>
      </c>
      <c r="E249" s="25"/>
      <c r="F249" s="25"/>
      <c r="G249" s="25">
        <f t="shared" si="139"/>
        <v>7587520.8159333533</v>
      </c>
      <c r="H249" s="803">
        <f>SUMIFS('BR - 2016'!D$7:D$33,'BR - 2016'!$M$7:$M$33,$B249)</f>
        <v>1222248.8200000003</v>
      </c>
      <c r="I249" s="803">
        <f>SUMIFS('BR - 2016'!E$7:E$33,'BR - 2016'!$M$7:$M$33,$B249)</f>
        <v>0</v>
      </c>
      <c r="J249" s="27">
        <f t="shared" si="136"/>
        <v>8809769.6359333545</v>
      </c>
      <c r="K249" s="30"/>
      <c r="L249" s="25">
        <f t="shared" si="134"/>
        <v>-366157.98</v>
      </c>
      <c r="M249" s="25">
        <v>-53431.859999999986</v>
      </c>
      <c r="N249" s="25"/>
      <c r="O249" s="25">
        <f t="shared" si="137"/>
        <v>-419589.83999999997</v>
      </c>
      <c r="P249" s="803">
        <f>SUMIFS('BR - 2016'!I$7:I$33,'BR - 2016'!$M$7:$M$33,$B249)</f>
        <v>-243757.53999999998</v>
      </c>
      <c r="Q249" s="803">
        <f>SUMIFS('BR - 2016'!J$7:J$33,'BR - 2016'!$M$7:$M$33,$B249)</f>
        <v>0</v>
      </c>
      <c r="R249" s="27">
        <f t="shared" si="138"/>
        <v>-663347.37999999989</v>
      </c>
      <c r="S249" s="28">
        <f t="shared" si="135"/>
        <v>8146422.2559333546</v>
      </c>
    </row>
    <row r="250" spans="1:19" ht="15" x14ac:dyDescent="0.25">
      <c r="A250" s="23">
        <v>47</v>
      </c>
      <c r="B250" s="23">
        <v>1825</v>
      </c>
      <c r="C250" s="24" t="s">
        <v>35</v>
      </c>
      <c r="D250" s="25">
        <f t="shared" si="133"/>
        <v>0</v>
      </c>
      <c r="E250" s="25"/>
      <c r="F250" s="25"/>
      <c r="G250" s="25">
        <f t="shared" si="139"/>
        <v>0</v>
      </c>
      <c r="H250" s="803">
        <f>SUMIFS('BR - 2016'!D$7:D$33,'BR - 2016'!$M$7:$M$33,$B250)</f>
        <v>0</v>
      </c>
      <c r="I250" s="803">
        <f>SUMIFS('BR - 2016'!E$7:E$33,'BR - 2016'!$M$7:$M$33,$B250)</f>
        <v>0</v>
      </c>
      <c r="J250" s="27">
        <f t="shared" si="136"/>
        <v>0</v>
      </c>
      <c r="K250" s="30"/>
      <c r="L250" s="25">
        <f t="shared" si="134"/>
        <v>0</v>
      </c>
      <c r="M250" s="25"/>
      <c r="N250" s="25"/>
      <c r="O250" s="25">
        <f t="shared" si="137"/>
        <v>0</v>
      </c>
      <c r="P250" s="803">
        <f>SUMIFS('BR - 2016'!I$7:I$33,'BR - 2016'!$M$7:$M$33,$B250)</f>
        <v>0</v>
      </c>
      <c r="Q250" s="803">
        <f>SUMIFS('BR - 2016'!J$7:J$33,'BR - 2016'!$M$7:$M$33,$B250)</f>
        <v>0</v>
      </c>
      <c r="R250" s="27">
        <f t="shared" si="138"/>
        <v>0</v>
      </c>
      <c r="S250" s="28">
        <f t="shared" si="135"/>
        <v>0</v>
      </c>
    </row>
    <row r="251" spans="1:19" ht="15" x14ac:dyDescent="0.25">
      <c r="A251" s="23">
        <v>47</v>
      </c>
      <c r="B251" s="23">
        <v>1830</v>
      </c>
      <c r="C251" s="24" t="s">
        <v>36</v>
      </c>
      <c r="D251" s="25">
        <f t="shared" si="133"/>
        <v>24717728.720000003</v>
      </c>
      <c r="E251" s="25"/>
      <c r="F251" s="25"/>
      <c r="G251" s="25">
        <f t="shared" si="139"/>
        <v>24717728.720000003</v>
      </c>
      <c r="H251" s="803">
        <f>SUMIFS('BR - 2016'!D$7:D$33,'BR - 2016'!$M$7:$M$33,$B251)</f>
        <v>4310092.7899999963</v>
      </c>
      <c r="I251" s="803">
        <f>SUMIFS('BR - 2016'!E$7:E$33,'BR - 2016'!$M$7:$M$33,$B251)</f>
        <v>-130398.72</v>
      </c>
      <c r="J251" s="27">
        <f t="shared" si="136"/>
        <v>28897422.789999999</v>
      </c>
      <c r="K251" s="30"/>
      <c r="L251" s="25">
        <f t="shared" si="134"/>
        <v>-2053637.3900000001</v>
      </c>
      <c r="M251" s="25">
        <v>1327628.5200000003</v>
      </c>
      <c r="N251" s="25"/>
      <c r="O251" s="25">
        <f t="shared" si="137"/>
        <v>-726008.86999999988</v>
      </c>
      <c r="P251" s="803">
        <f>SUMIFS('BR - 2016'!I$7:I$33,'BR - 2016'!$M$7:$M$33,$B251)</f>
        <v>-755934.29</v>
      </c>
      <c r="Q251" s="803">
        <f>SUMIFS('BR - 2016'!J$7:J$33,'BR - 2016'!$M$7:$M$33,$B251)</f>
        <v>91106.6</v>
      </c>
      <c r="R251" s="27">
        <f t="shared" si="138"/>
        <v>-1390836.5599999998</v>
      </c>
      <c r="S251" s="28">
        <f t="shared" si="135"/>
        <v>27506586.23</v>
      </c>
    </row>
    <row r="252" spans="1:19" ht="15" x14ac:dyDescent="0.25">
      <c r="A252" s="23">
        <v>47</v>
      </c>
      <c r="B252" s="23">
        <v>1835</v>
      </c>
      <c r="C252" s="24" t="s">
        <v>37</v>
      </c>
      <c r="D252" s="25">
        <f t="shared" si="133"/>
        <v>33705478.700000003</v>
      </c>
      <c r="E252" s="25"/>
      <c r="F252" s="25"/>
      <c r="G252" s="25">
        <f t="shared" si="139"/>
        <v>33705478.700000003</v>
      </c>
      <c r="H252" s="803">
        <f>SUMIFS('BR - 2016'!D$7:D$33,'BR - 2016'!$M$7:$M$33,$B252)</f>
        <v>4036975.0999999973</v>
      </c>
      <c r="I252" s="803">
        <f>SUMIFS('BR - 2016'!E$7:E$33,'BR - 2016'!$M$7:$M$33,$B252)</f>
        <v>-148055.73000000001</v>
      </c>
      <c r="J252" s="27">
        <f t="shared" si="136"/>
        <v>37594398.07</v>
      </c>
      <c r="K252" s="30"/>
      <c r="L252" s="25">
        <f t="shared" si="134"/>
        <v>-1711147.4700000002</v>
      </c>
      <c r="M252" s="25">
        <v>824005.83000000007</v>
      </c>
      <c r="N252" s="25"/>
      <c r="O252" s="25">
        <f t="shared" si="137"/>
        <v>-887141.64000000013</v>
      </c>
      <c r="P252" s="803">
        <f>SUMIFS('BR - 2016'!I$7:I$33,'BR - 2016'!$M$7:$M$33,$B252)</f>
        <v>-799924.52</v>
      </c>
      <c r="Q252" s="803">
        <f>SUMIFS('BR - 2016'!J$7:J$33,'BR - 2016'!$M$7:$M$33,$B252)</f>
        <v>69650.350000000006</v>
      </c>
      <c r="R252" s="27">
        <f t="shared" si="138"/>
        <v>-1617415.81</v>
      </c>
      <c r="S252" s="28">
        <f t="shared" si="135"/>
        <v>35976982.259999998</v>
      </c>
    </row>
    <row r="253" spans="1:19" ht="15" x14ac:dyDescent="0.25">
      <c r="A253" s="23">
        <v>47</v>
      </c>
      <c r="B253" s="23">
        <v>1840</v>
      </c>
      <c r="C253" s="24" t="s">
        <v>38</v>
      </c>
      <c r="D253" s="25">
        <f t="shared" si="133"/>
        <v>40935587.119999997</v>
      </c>
      <c r="E253" s="25"/>
      <c r="F253" s="25"/>
      <c r="G253" s="25">
        <f t="shared" si="139"/>
        <v>40935587.119999997</v>
      </c>
      <c r="H253" s="803">
        <f>SUMIFS('BR - 2016'!D$7:D$33,'BR - 2016'!$M$7:$M$33,$B253)</f>
        <v>4793869.049999998</v>
      </c>
      <c r="I253" s="803">
        <f>SUMIFS('BR - 2016'!E$7:E$33,'BR - 2016'!$M$7:$M$33,$B253)</f>
        <v>-4466.6099999999997</v>
      </c>
      <c r="J253" s="27">
        <f t="shared" si="136"/>
        <v>45724989.559999995</v>
      </c>
      <c r="K253" s="30"/>
      <c r="L253" s="25">
        <f t="shared" si="134"/>
        <v>0</v>
      </c>
      <c r="M253" s="25">
        <v>-1375212.4199999995</v>
      </c>
      <c r="N253" s="25"/>
      <c r="O253" s="25">
        <f t="shared" si="137"/>
        <v>-1375212.4199999995</v>
      </c>
      <c r="P253" s="803">
        <f>SUMIFS('BR - 2016'!I$7:I$33,'BR - 2016'!$M$7:$M$33,$B253)</f>
        <v>-867867.76</v>
      </c>
      <c r="Q253" s="803">
        <f>SUMIFS('BR - 2016'!J$7:J$33,'BR - 2016'!$M$7:$M$33,$B253)</f>
        <v>1327.1</v>
      </c>
      <c r="R253" s="27">
        <f t="shared" si="138"/>
        <v>-2241753.0799999996</v>
      </c>
      <c r="S253" s="28">
        <f t="shared" si="135"/>
        <v>43483236.479999997</v>
      </c>
    </row>
    <row r="254" spans="1:19" ht="15" x14ac:dyDescent="0.25">
      <c r="A254" s="23">
        <v>47</v>
      </c>
      <c r="B254" s="23">
        <v>1845</v>
      </c>
      <c r="C254" s="24" t="s">
        <v>39</v>
      </c>
      <c r="D254" s="25">
        <f t="shared" si="133"/>
        <v>120514534.05</v>
      </c>
      <c r="E254" s="25"/>
      <c r="F254" s="25"/>
      <c r="G254" s="25">
        <f t="shared" si="139"/>
        <v>120514534.05</v>
      </c>
      <c r="H254" s="803">
        <f>SUMIFS('BR - 2016'!D$7:D$33,'BR - 2016'!$M$7:$M$33,$B254)</f>
        <v>8584619.139999995</v>
      </c>
      <c r="I254" s="803">
        <f>SUMIFS('BR - 2016'!E$7:E$33,'BR - 2016'!$M$7:$M$33,$B254)</f>
        <v>-262066.62</v>
      </c>
      <c r="J254" s="27">
        <f t="shared" si="136"/>
        <v>128837086.56999999</v>
      </c>
      <c r="K254" s="30"/>
      <c r="L254" s="25">
        <f t="shared" si="134"/>
        <v>-10244777.570000002</v>
      </c>
      <c r="M254" s="25">
        <v>941267.66000000201</v>
      </c>
      <c r="N254" s="25"/>
      <c r="O254" s="25">
        <f t="shared" si="137"/>
        <v>-9303509.9100000001</v>
      </c>
      <c r="P254" s="803">
        <f>SUMIFS('BR - 2016'!I$7:I$33,'BR - 2016'!$M$7:$M$33,$B254)</f>
        <v>-5079838.3100000005</v>
      </c>
      <c r="Q254" s="803">
        <f>SUMIFS('BR - 2016'!J$7:J$33,'BR - 2016'!$M$7:$M$33,$B254)</f>
        <v>197168.62000000002</v>
      </c>
      <c r="R254" s="27">
        <f t="shared" si="138"/>
        <v>-14186179.600000001</v>
      </c>
      <c r="S254" s="28">
        <f t="shared" si="135"/>
        <v>114650906.97</v>
      </c>
    </row>
    <row r="255" spans="1:19" ht="15" x14ac:dyDescent="0.25">
      <c r="A255" s="23">
        <v>47</v>
      </c>
      <c r="B255" s="23">
        <v>1850</v>
      </c>
      <c r="C255" s="24" t="s">
        <v>40</v>
      </c>
      <c r="D255" s="25">
        <f t="shared" si="133"/>
        <v>39190714.109999999</v>
      </c>
      <c r="E255" s="25"/>
      <c r="F255" s="25"/>
      <c r="G255" s="25">
        <f t="shared" si="139"/>
        <v>39190714.109999999</v>
      </c>
      <c r="H255" s="803">
        <f>SUMIFS('BR - 2016'!D$7:D$33,'BR - 2016'!$M$7:$M$33,$B255)</f>
        <v>4176384.0399999972</v>
      </c>
      <c r="I255" s="803">
        <f>SUMIFS('BR - 2016'!E$7:E$33,'BR - 2016'!$M$7:$M$33,$B255)</f>
        <v>-581898.17000000004</v>
      </c>
      <c r="J255" s="27">
        <f t="shared" si="136"/>
        <v>42785199.979999997</v>
      </c>
      <c r="K255" s="30"/>
      <c r="L255" s="25">
        <f t="shared" si="134"/>
        <v>-853879.52</v>
      </c>
      <c r="M255" s="25">
        <v>-256018.36999999988</v>
      </c>
      <c r="N255" s="25"/>
      <c r="O255" s="25">
        <f t="shared" si="137"/>
        <v>-1109897.8899999999</v>
      </c>
      <c r="P255" s="803">
        <f>SUMIFS('BR - 2016'!I$7:I$33,'BR - 2016'!$M$7:$M$33,$B255)</f>
        <v>-1255701.3999999999</v>
      </c>
      <c r="Q255" s="803">
        <f>SUMIFS('BR - 2016'!J$7:J$33,'BR - 2016'!$M$7:$M$33,$B255)</f>
        <v>381307.15</v>
      </c>
      <c r="R255" s="27">
        <f t="shared" si="138"/>
        <v>-1984292.1400000001</v>
      </c>
      <c r="S255" s="28">
        <f t="shared" si="135"/>
        <v>40800907.839999996</v>
      </c>
    </row>
    <row r="256" spans="1:19" ht="15" x14ac:dyDescent="0.25">
      <c r="A256" s="23">
        <v>47</v>
      </c>
      <c r="B256" s="23">
        <v>1855</v>
      </c>
      <c r="C256" s="24" t="s">
        <v>41</v>
      </c>
      <c r="D256" s="25">
        <f t="shared" si="133"/>
        <v>15407068.619999999</v>
      </c>
      <c r="E256" s="25"/>
      <c r="F256" s="25"/>
      <c r="G256" s="25">
        <f t="shared" si="139"/>
        <v>15407068.619999999</v>
      </c>
      <c r="H256" s="803">
        <f>SUMIFS('BR - 2016'!D$7:D$33,'BR - 2016'!$M$7:$M$33,$B256)</f>
        <v>1170013.5</v>
      </c>
      <c r="I256" s="803">
        <f>SUMIFS('BR - 2016'!E$7:E$33,'BR - 2016'!$M$7:$M$33,$B256)</f>
        <v>0</v>
      </c>
      <c r="J256" s="27">
        <f t="shared" si="136"/>
        <v>16577082.119999999</v>
      </c>
      <c r="K256" s="30"/>
      <c r="L256" s="25">
        <f t="shared" si="134"/>
        <v>0</v>
      </c>
      <c r="M256" s="25">
        <v>-706398.25</v>
      </c>
      <c r="N256" s="25"/>
      <c r="O256" s="25">
        <f t="shared" si="137"/>
        <v>-706398.25</v>
      </c>
      <c r="P256" s="803">
        <f>SUMIFS('BR - 2016'!I$7:I$33,'BR - 2016'!$M$7:$M$33,$B256)</f>
        <v>-390596.48</v>
      </c>
      <c r="Q256" s="803">
        <f>SUMIFS('BR - 2016'!J$7:J$33,'BR - 2016'!$M$7:$M$33,$B256)</f>
        <v>0</v>
      </c>
      <c r="R256" s="27">
        <f t="shared" si="138"/>
        <v>-1096994.73</v>
      </c>
      <c r="S256" s="28">
        <f t="shared" si="135"/>
        <v>15480087.389999999</v>
      </c>
    </row>
    <row r="257" spans="1:19" ht="15" x14ac:dyDescent="0.25">
      <c r="A257" s="23">
        <v>47</v>
      </c>
      <c r="B257" s="23">
        <v>1860</v>
      </c>
      <c r="C257" s="24" t="s">
        <v>42</v>
      </c>
      <c r="D257" s="25">
        <f t="shared" si="133"/>
        <v>30400130.860000003</v>
      </c>
      <c r="E257" s="25"/>
      <c r="F257" s="25"/>
      <c r="G257" s="25">
        <f t="shared" si="139"/>
        <v>30400130.860000003</v>
      </c>
      <c r="H257" s="803">
        <f>SUMIFS('BR - 2016'!D$7:D$33,'BR - 2016'!$M$7:$M$33,$B257)</f>
        <v>2012999.6800000016</v>
      </c>
      <c r="I257" s="803">
        <f>SUMIFS('BR - 2016'!E$7:E$33,'BR - 2016'!$M$7:$M$33,$B257)</f>
        <v>-539230.04</v>
      </c>
      <c r="J257" s="27">
        <f t="shared" si="136"/>
        <v>31873900.500000007</v>
      </c>
      <c r="K257" s="30"/>
      <c r="L257" s="25">
        <f t="shared" si="134"/>
        <v>-3238455.0299999993</v>
      </c>
      <c r="M257" s="25">
        <v>-323629.4700000016</v>
      </c>
      <c r="N257" s="25"/>
      <c r="O257" s="25">
        <f t="shared" si="137"/>
        <v>-3562084.5000000009</v>
      </c>
      <c r="P257" s="803">
        <f>SUMIFS('BR - 2016'!I$7:I$33,'BR - 2016'!$M$7:$M$33,$B257)</f>
        <v>-2558489.27</v>
      </c>
      <c r="Q257" s="803">
        <f>SUMIFS('BR - 2016'!J$7:J$33,'BR - 2016'!$M$7:$M$33,$B257)</f>
        <v>231366.79</v>
      </c>
      <c r="R257" s="27">
        <f t="shared" si="138"/>
        <v>-5889206.9800000014</v>
      </c>
      <c r="S257" s="28">
        <f t="shared" si="135"/>
        <v>25984693.520000007</v>
      </c>
    </row>
    <row r="258" spans="1:19" ht="15" x14ac:dyDescent="0.25">
      <c r="A258" s="46">
        <v>47</v>
      </c>
      <c r="B258" s="46">
        <v>1865</v>
      </c>
      <c r="C258" s="47" t="s">
        <v>43</v>
      </c>
      <c r="D258" s="25">
        <f t="shared" si="133"/>
        <v>0</v>
      </c>
      <c r="E258" s="25"/>
      <c r="F258" s="25"/>
      <c r="G258" s="25"/>
      <c r="H258" s="803">
        <f>SUMIFS('BR - 2016'!D$7:D$33,'BR - 2016'!$M$7:$M$33,$B258)</f>
        <v>0</v>
      </c>
      <c r="I258" s="803">
        <f>SUMIFS('BR - 2016'!E$7:E$33,'BR - 2016'!$M$7:$M$33,$B258)</f>
        <v>0</v>
      </c>
      <c r="J258" s="27">
        <f t="shared" si="136"/>
        <v>0</v>
      </c>
      <c r="K258" s="30"/>
      <c r="L258" s="25">
        <f t="shared" si="134"/>
        <v>0</v>
      </c>
      <c r="M258" s="45"/>
      <c r="N258" s="45"/>
      <c r="O258" s="45">
        <f t="shared" si="137"/>
        <v>0</v>
      </c>
      <c r="P258" s="803">
        <f>SUMIFS('BR - 2016'!I$7:I$33,'BR - 2016'!$M$7:$M$33,$B258)</f>
        <v>0</v>
      </c>
      <c r="Q258" s="803">
        <f>SUMIFS('BR - 2016'!J$7:J$33,'BR - 2016'!$M$7:$M$33,$B258)</f>
        <v>0</v>
      </c>
      <c r="R258" s="27">
        <f t="shared" si="138"/>
        <v>0</v>
      </c>
      <c r="S258" s="28">
        <f t="shared" si="135"/>
        <v>0</v>
      </c>
    </row>
    <row r="259" spans="1:19" ht="15" x14ac:dyDescent="0.25">
      <c r="A259" s="23">
        <v>47</v>
      </c>
      <c r="B259" s="23">
        <v>1875</v>
      </c>
      <c r="C259" s="24" t="s">
        <v>44</v>
      </c>
      <c r="D259" s="25">
        <f t="shared" si="133"/>
        <v>0</v>
      </c>
      <c r="E259" s="25"/>
      <c r="F259" s="25"/>
      <c r="G259" s="25">
        <f t="shared" ref="G259:G286" si="140">SUM(D259:F259)</f>
        <v>0</v>
      </c>
      <c r="H259" s="803">
        <f>SUMIFS('BR - 2016'!D$7:D$33,'BR - 2016'!$M$7:$M$33,$B259)</f>
        <v>0</v>
      </c>
      <c r="I259" s="803">
        <f>SUMIFS('BR - 2016'!E$7:E$33,'BR - 2016'!$M$7:$M$33,$B259)</f>
        <v>0</v>
      </c>
      <c r="J259" s="27">
        <f t="shared" si="136"/>
        <v>0</v>
      </c>
      <c r="K259" s="30"/>
      <c r="L259" s="25">
        <f t="shared" si="134"/>
        <v>0</v>
      </c>
      <c r="M259" s="25"/>
      <c r="N259" s="25"/>
      <c r="O259" s="25">
        <f t="shared" si="137"/>
        <v>0</v>
      </c>
      <c r="P259" s="803">
        <f>SUMIFS('BR - 2016'!I$7:I$33,'BR - 2016'!$M$7:$M$33,$B259)</f>
        <v>0</v>
      </c>
      <c r="Q259" s="803">
        <f>SUMIFS('BR - 2016'!J$7:J$33,'BR - 2016'!$M$7:$M$33,$B259)</f>
        <v>0</v>
      </c>
      <c r="R259" s="27">
        <f t="shared" si="138"/>
        <v>0</v>
      </c>
      <c r="S259" s="28">
        <f t="shared" si="135"/>
        <v>0</v>
      </c>
    </row>
    <row r="260" spans="1:19" ht="15" x14ac:dyDescent="0.25">
      <c r="A260" s="23" t="s">
        <v>29</v>
      </c>
      <c r="B260" s="23">
        <v>1905</v>
      </c>
      <c r="C260" s="24" t="s">
        <v>30</v>
      </c>
      <c r="D260" s="25">
        <f t="shared" si="133"/>
        <v>0</v>
      </c>
      <c r="E260" s="25"/>
      <c r="F260" s="25"/>
      <c r="G260" s="25">
        <f t="shared" si="140"/>
        <v>0</v>
      </c>
      <c r="H260" s="803">
        <f>SUMIFS('BR - 2016'!D$7:D$33,'BR - 2016'!$M$7:$M$33,$B260)</f>
        <v>0</v>
      </c>
      <c r="I260" s="803">
        <f>SUMIFS('BR - 2016'!E$7:E$33,'BR - 2016'!$M$7:$M$33,$B260)</f>
        <v>0</v>
      </c>
      <c r="J260" s="27">
        <f t="shared" si="136"/>
        <v>0</v>
      </c>
      <c r="K260" s="30"/>
      <c r="L260" s="25">
        <f t="shared" si="134"/>
        <v>0</v>
      </c>
      <c r="M260" s="25"/>
      <c r="N260" s="25"/>
      <c r="O260" s="25">
        <f t="shared" si="137"/>
        <v>0</v>
      </c>
      <c r="P260" s="803">
        <f>SUMIFS('BR - 2016'!I$7:I$33,'BR - 2016'!$M$7:$M$33,$B260)</f>
        <v>0</v>
      </c>
      <c r="Q260" s="803">
        <f>SUMIFS('BR - 2016'!J$7:J$33,'BR - 2016'!$M$7:$M$33,$B260)</f>
        <v>0</v>
      </c>
      <c r="R260" s="27">
        <f t="shared" si="138"/>
        <v>0</v>
      </c>
      <c r="S260" s="28">
        <f t="shared" si="135"/>
        <v>0</v>
      </c>
    </row>
    <row r="261" spans="1:19" ht="15" x14ac:dyDescent="0.25">
      <c r="A261" s="23">
        <v>47</v>
      </c>
      <c r="B261" s="23">
        <v>1908</v>
      </c>
      <c r="C261" s="24" t="s">
        <v>45</v>
      </c>
      <c r="D261" s="25">
        <f t="shared" si="133"/>
        <v>227340.99388372092</v>
      </c>
      <c r="E261" s="25"/>
      <c r="F261" s="25"/>
      <c r="G261" s="25">
        <f t="shared" si="140"/>
        <v>227340.99388372092</v>
      </c>
      <c r="H261" s="803">
        <f>SUMIFS('BR - 2016'!D$7:D$33,'BR - 2016'!$M$7:$M$33,$B261)</f>
        <v>0</v>
      </c>
      <c r="I261" s="803">
        <f>SUMIFS('BR - 2016'!E$7:E$33,'BR - 2016'!$M$7:$M$33,$B261)</f>
        <v>0</v>
      </c>
      <c r="J261" s="27">
        <f t="shared" si="136"/>
        <v>227340.99388372092</v>
      </c>
      <c r="K261" s="30"/>
      <c r="L261" s="25">
        <f t="shared" si="134"/>
        <v>-24577.39</v>
      </c>
      <c r="M261" s="25"/>
      <c r="N261" s="25"/>
      <c r="O261" s="25">
        <f t="shared" si="137"/>
        <v>-24577.39</v>
      </c>
      <c r="P261" s="803">
        <f>SUMIFS('BR - 2016'!I$7:I$33,'BR - 2016'!$M$7:$M$33,$B261)</f>
        <v>-12288.699999999997</v>
      </c>
      <c r="Q261" s="803">
        <f>SUMIFS('BR - 2016'!J$7:J$33,'BR - 2016'!$M$7:$M$33,$B261)</f>
        <v>0</v>
      </c>
      <c r="R261" s="27">
        <f t="shared" si="138"/>
        <v>-36866.089999999997</v>
      </c>
      <c r="S261" s="28">
        <f t="shared" si="135"/>
        <v>190474.90388372092</v>
      </c>
    </row>
    <row r="262" spans="1:19" ht="15" x14ac:dyDescent="0.25">
      <c r="A262" s="23">
        <v>13</v>
      </c>
      <c r="B262" s="23">
        <v>1910</v>
      </c>
      <c r="C262" s="24" t="s">
        <v>32</v>
      </c>
      <c r="D262" s="25">
        <f t="shared" si="133"/>
        <v>0</v>
      </c>
      <c r="E262" s="25"/>
      <c r="F262" s="25"/>
      <c r="G262" s="25">
        <f t="shared" si="140"/>
        <v>0</v>
      </c>
      <c r="H262" s="803">
        <f>SUMIFS('BR - 2016'!D$7:D$33,'BR - 2016'!$M$7:$M$33,$B262)</f>
        <v>0</v>
      </c>
      <c r="I262" s="803">
        <f>SUMIFS('BR - 2016'!E$7:E$33,'BR - 2016'!$M$7:$M$33,$B262)</f>
        <v>0</v>
      </c>
      <c r="J262" s="27">
        <f t="shared" si="136"/>
        <v>0</v>
      </c>
      <c r="K262" s="30"/>
      <c r="L262" s="25">
        <f t="shared" si="134"/>
        <v>0</v>
      </c>
      <c r="M262" s="25"/>
      <c r="N262" s="25"/>
      <c r="O262" s="25">
        <f t="shared" si="137"/>
        <v>0</v>
      </c>
      <c r="P262" s="803">
        <f>SUMIFS('BR - 2016'!I$7:I$33,'BR - 2016'!$M$7:$M$33,$B262)</f>
        <v>0</v>
      </c>
      <c r="Q262" s="803">
        <f>SUMIFS('BR - 2016'!J$7:J$33,'BR - 2016'!$M$7:$M$33,$B262)</f>
        <v>0</v>
      </c>
      <c r="R262" s="27">
        <f t="shared" si="138"/>
        <v>0</v>
      </c>
      <c r="S262" s="28">
        <f t="shared" si="135"/>
        <v>0</v>
      </c>
    </row>
    <row r="263" spans="1:19" ht="15" x14ac:dyDescent="0.25">
      <c r="A263" s="23">
        <v>8</v>
      </c>
      <c r="B263" s="23">
        <v>1915</v>
      </c>
      <c r="C263" s="24" t="s">
        <v>46</v>
      </c>
      <c r="D263" s="25">
        <f t="shared" si="133"/>
        <v>551992.87250000017</v>
      </c>
      <c r="E263" s="25"/>
      <c r="F263" s="25"/>
      <c r="G263" s="25">
        <f t="shared" si="140"/>
        <v>551992.87250000017</v>
      </c>
      <c r="H263" s="803">
        <f>SUMIFS('BR - 2016'!D$7:D$33,'BR - 2016'!$M$7:$M$33,$B263)</f>
        <v>34462.270000000019</v>
      </c>
      <c r="I263" s="803">
        <f>SUMIFS('BR - 2016'!E$7:E$33,'BR - 2016'!$M$7:$M$33,$B263)</f>
        <v>0</v>
      </c>
      <c r="J263" s="27">
        <f t="shared" si="136"/>
        <v>586455.14250000019</v>
      </c>
      <c r="K263" s="30"/>
      <c r="L263" s="25">
        <f t="shared" si="134"/>
        <v>-120652.64</v>
      </c>
      <c r="M263" s="25">
        <v>-28584.160000000033</v>
      </c>
      <c r="N263" s="25"/>
      <c r="O263" s="25">
        <f t="shared" si="137"/>
        <v>-149236.80000000005</v>
      </c>
      <c r="P263" s="803">
        <f>SUMIFS('BR - 2016'!I$7:I$33,'BR - 2016'!$M$7:$M$33,$B263)</f>
        <v>-70549.719999999987</v>
      </c>
      <c r="Q263" s="803">
        <f>SUMIFS('BR - 2016'!J$7:J$33,'BR - 2016'!$M$7:$M$33,$B263)</f>
        <v>0</v>
      </c>
      <c r="R263" s="27">
        <f t="shared" si="138"/>
        <v>-219786.52000000002</v>
      </c>
      <c r="S263" s="28">
        <f t="shared" si="135"/>
        <v>366668.62250000017</v>
      </c>
    </row>
    <row r="264" spans="1:19" ht="15" x14ac:dyDescent="0.25">
      <c r="A264" s="23">
        <v>10</v>
      </c>
      <c r="B264" s="23">
        <v>1920</v>
      </c>
      <c r="C264" s="24" t="s">
        <v>47</v>
      </c>
      <c r="D264" s="25">
        <f t="shared" si="133"/>
        <v>1638238.3880000003</v>
      </c>
      <c r="E264" s="25"/>
      <c r="F264" s="25"/>
      <c r="G264" s="25">
        <f t="shared" si="140"/>
        <v>1638238.3880000003</v>
      </c>
      <c r="H264" s="803">
        <f>SUMIFS('BR - 2016'!D$7:D$33,'BR - 2016'!$M$7:$M$33,$B264)</f>
        <v>262235.10000000009</v>
      </c>
      <c r="I264" s="803">
        <f>SUMIFS('BR - 2016'!E$7:E$33,'BR - 2016'!$M$7:$M$33,$B264)</f>
        <v>0</v>
      </c>
      <c r="J264" s="27">
        <f t="shared" si="136"/>
        <v>1900473.4880000004</v>
      </c>
      <c r="K264" s="30"/>
      <c r="L264" s="25">
        <f t="shared" si="134"/>
        <v>-573716.19999999995</v>
      </c>
      <c r="M264" s="25">
        <v>-163326.38</v>
      </c>
      <c r="N264" s="25"/>
      <c r="O264" s="25">
        <f t="shared" si="137"/>
        <v>-737042.58</v>
      </c>
      <c r="P264" s="803">
        <f>SUMIFS('BR - 2016'!I$7:I$33,'BR - 2016'!$M$7:$M$33,$B264)</f>
        <v>-327058.44000000006</v>
      </c>
      <c r="Q264" s="803">
        <f>SUMIFS('BR - 2016'!J$7:J$33,'BR - 2016'!$M$7:$M$33,$B264)</f>
        <v>0</v>
      </c>
      <c r="R264" s="27">
        <f t="shared" si="138"/>
        <v>-1064101.02</v>
      </c>
      <c r="S264" s="28">
        <f t="shared" si="135"/>
        <v>836372.46800000034</v>
      </c>
    </row>
    <row r="265" spans="1:19" ht="15" x14ac:dyDescent="0.25">
      <c r="A265" s="23">
        <v>10</v>
      </c>
      <c r="B265" s="23">
        <v>1930</v>
      </c>
      <c r="C265" s="24" t="s">
        <v>48</v>
      </c>
      <c r="D265" s="25">
        <f t="shared" si="133"/>
        <v>8683600.3399999999</v>
      </c>
      <c r="E265" s="25"/>
      <c r="F265" s="25"/>
      <c r="G265" s="25">
        <f t="shared" si="140"/>
        <v>8683600.3399999999</v>
      </c>
      <c r="H265" s="803">
        <f>SUMIFS('BR - 2016'!D$7:D$33,'BR - 2016'!$M$7:$M$33,$B265)</f>
        <v>77087.920000000158</v>
      </c>
      <c r="I265" s="803">
        <f>SUMIFS('BR - 2016'!E$7:E$33,'BR - 2016'!$M$7:$M$33,$B265)</f>
        <v>-921070.13000000012</v>
      </c>
      <c r="J265" s="27">
        <f t="shared" si="136"/>
        <v>7839618.1299999999</v>
      </c>
      <c r="K265" s="30"/>
      <c r="L265" s="25">
        <f t="shared" si="134"/>
        <v>78641.010000000009</v>
      </c>
      <c r="M265" s="25"/>
      <c r="N265" s="25"/>
      <c r="O265" s="25">
        <f t="shared" si="137"/>
        <v>78641.010000000009</v>
      </c>
      <c r="P265" s="803">
        <f>SUMIFS('BR - 2016'!I$7:I$33,'BR - 2016'!$M$7:$M$33,$B265)</f>
        <v>-1125347.93</v>
      </c>
      <c r="Q265" s="803">
        <f>SUMIFS('BR - 2016'!J$7:J$33,'BR - 2016'!$M$7:$M$33,$B265)</f>
        <v>810900.49</v>
      </c>
      <c r="R265" s="27">
        <f t="shared" si="138"/>
        <v>-235806.42999999993</v>
      </c>
      <c r="S265" s="28">
        <f t="shared" si="135"/>
        <v>7603811.7000000002</v>
      </c>
    </row>
    <row r="266" spans="1:19" ht="15" x14ac:dyDescent="0.25">
      <c r="A266" s="23">
        <v>8</v>
      </c>
      <c r="B266" s="23">
        <v>1935</v>
      </c>
      <c r="C266" s="24" t="s">
        <v>49</v>
      </c>
      <c r="D266" s="25">
        <f t="shared" si="133"/>
        <v>178302.14242536633</v>
      </c>
      <c r="E266" s="25"/>
      <c r="F266" s="25"/>
      <c r="G266" s="25">
        <f t="shared" si="140"/>
        <v>178302.14242536633</v>
      </c>
      <c r="H266" s="803">
        <f>SUMIFS('BR - 2016'!D$7:D$33,'BR - 2016'!$M$7:$M$33,$B266)</f>
        <v>0</v>
      </c>
      <c r="I266" s="803">
        <f>SUMIFS('BR - 2016'!E$7:E$33,'BR - 2016'!$M$7:$M$33,$B266)</f>
        <v>0</v>
      </c>
      <c r="J266" s="27">
        <f t="shared" si="136"/>
        <v>178302.14242536633</v>
      </c>
      <c r="K266" s="30"/>
      <c r="L266" s="25">
        <f t="shared" si="134"/>
        <v>-100375.07</v>
      </c>
      <c r="M266" s="25">
        <v>38208.869999999995</v>
      </c>
      <c r="N266" s="25"/>
      <c r="O266" s="25">
        <f t="shared" si="137"/>
        <v>-62166.200000000012</v>
      </c>
      <c r="P266" s="803">
        <f>SUMIFS('BR - 2016'!I$7:I$33,'BR - 2016'!$M$7:$M$33,$B266)</f>
        <v>-18776.060000000001</v>
      </c>
      <c r="Q266" s="803">
        <f>SUMIFS('BR - 2016'!J$7:J$33,'BR - 2016'!$M$7:$M$33,$B266)</f>
        <v>0</v>
      </c>
      <c r="R266" s="27">
        <f t="shared" si="138"/>
        <v>-80942.260000000009</v>
      </c>
      <c r="S266" s="28">
        <f t="shared" si="135"/>
        <v>97359.882425366319</v>
      </c>
    </row>
    <row r="267" spans="1:19" ht="15" x14ac:dyDescent="0.25">
      <c r="A267" s="23">
        <v>8</v>
      </c>
      <c r="B267" s="23">
        <v>1940</v>
      </c>
      <c r="C267" s="24" t="s">
        <v>50</v>
      </c>
      <c r="D267" s="25">
        <f t="shared" si="133"/>
        <v>1240069.8266666681</v>
      </c>
      <c r="E267" s="25"/>
      <c r="F267" s="25"/>
      <c r="G267" s="25">
        <f t="shared" si="140"/>
        <v>1240069.8266666681</v>
      </c>
      <c r="H267" s="803">
        <f>SUMIFS('BR - 2016'!D$7:D$33,'BR - 2016'!$M$7:$M$33,$B267)</f>
        <v>250007.24</v>
      </c>
      <c r="I267" s="803">
        <f>SUMIFS('BR - 2016'!E$7:E$33,'BR - 2016'!$M$7:$M$33,$B267)</f>
        <v>0</v>
      </c>
      <c r="J267" s="27">
        <f t="shared" si="136"/>
        <v>1490077.066666668</v>
      </c>
      <c r="K267" s="30"/>
      <c r="L267" s="25">
        <f t="shared" si="134"/>
        <v>-310992.46999999997</v>
      </c>
      <c r="M267" s="25">
        <v>-38208.829999999958</v>
      </c>
      <c r="N267" s="25"/>
      <c r="O267" s="25">
        <f t="shared" si="137"/>
        <v>-349201.29999999993</v>
      </c>
      <c r="P267" s="803">
        <f>SUMIFS('BR - 2016'!I$7:I$33,'BR - 2016'!$M$7:$M$33,$B267)</f>
        <v>-182314.28000000003</v>
      </c>
      <c r="Q267" s="803">
        <f>SUMIFS('BR - 2016'!J$7:J$33,'BR - 2016'!$M$7:$M$33,$B267)</f>
        <v>0</v>
      </c>
      <c r="R267" s="27">
        <f t="shared" si="138"/>
        <v>-531515.57999999996</v>
      </c>
      <c r="S267" s="28">
        <f t="shared" si="135"/>
        <v>958561.48666666809</v>
      </c>
    </row>
    <row r="268" spans="1:19" ht="15" x14ac:dyDescent="0.25">
      <c r="A268" s="23">
        <v>8</v>
      </c>
      <c r="B268" s="23">
        <v>1945</v>
      </c>
      <c r="C268" s="24" t="s">
        <v>51</v>
      </c>
      <c r="D268" s="25">
        <f t="shared" si="133"/>
        <v>0</v>
      </c>
      <c r="E268" s="25"/>
      <c r="F268" s="25"/>
      <c r="G268" s="25">
        <f t="shared" si="140"/>
        <v>0</v>
      </c>
      <c r="H268" s="803">
        <f>SUMIFS('BR - 2016'!D$7:D$33,'BR - 2016'!$M$7:$M$33,$B268)</f>
        <v>0</v>
      </c>
      <c r="I268" s="803">
        <f>SUMIFS('BR - 2016'!E$7:E$33,'BR - 2016'!$M$7:$M$33,$B268)</f>
        <v>0</v>
      </c>
      <c r="J268" s="27">
        <f t="shared" si="136"/>
        <v>0</v>
      </c>
      <c r="K268" s="30"/>
      <c r="L268" s="25">
        <f t="shared" si="134"/>
        <v>0</v>
      </c>
      <c r="M268" s="25"/>
      <c r="N268" s="25"/>
      <c r="O268" s="25">
        <f t="shared" si="137"/>
        <v>0</v>
      </c>
      <c r="P268" s="803">
        <f>SUMIFS('BR - 2016'!I$7:I$33,'BR - 2016'!$M$7:$M$33,$B268)</f>
        <v>0</v>
      </c>
      <c r="Q268" s="803">
        <f>SUMIFS('BR - 2016'!J$7:J$33,'BR - 2016'!$M$7:$M$33,$B268)</f>
        <v>0</v>
      </c>
      <c r="R268" s="27">
        <f t="shared" si="138"/>
        <v>0</v>
      </c>
      <c r="S268" s="28">
        <f t="shared" si="135"/>
        <v>0</v>
      </c>
    </row>
    <row r="269" spans="1:19" ht="15" x14ac:dyDescent="0.25">
      <c r="A269" s="23">
        <v>8</v>
      </c>
      <c r="B269" s="23">
        <v>1950</v>
      </c>
      <c r="C269" s="24" t="s">
        <v>52</v>
      </c>
      <c r="D269" s="25">
        <f t="shared" si="133"/>
        <v>0</v>
      </c>
      <c r="E269" s="25"/>
      <c r="F269" s="25"/>
      <c r="G269" s="25">
        <f t="shared" si="140"/>
        <v>0</v>
      </c>
      <c r="H269" s="803">
        <f>SUMIFS('BR - 2016'!D$7:D$33,'BR - 2016'!$M$7:$M$33,$B269)</f>
        <v>0</v>
      </c>
      <c r="I269" s="803">
        <f>SUMIFS('BR - 2016'!E$7:E$33,'BR - 2016'!$M$7:$M$33,$B269)</f>
        <v>0</v>
      </c>
      <c r="J269" s="27">
        <f t="shared" si="136"/>
        <v>0</v>
      </c>
      <c r="K269" s="30"/>
      <c r="L269" s="25">
        <f t="shared" si="134"/>
        <v>0</v>
      </c>
      <c r="M269" s="25"/>
      <c r="N269" s="25"/>
      <c r="O269" s="25">
        <f t="shared" si="137"/>
        <v>0</v>
      </c>
      <c r="P269" s="803">
        <f>SUMIFS('BR - 2016'!I$7:I$33,'BR - 2016'!$M$7:$M$33,$B269)</f>
        <v>0</v>
      </c>
      <c r="Q269" s="803">
        <f>SUMIFS('BR - 2016'!J$7:J$33,'BR - 2016'!$M$7:$M$33,$B269)</f>
        <v>0</v>
      </c>
      <c r="R269" s="27">
        <f t="shared" si="138"/>
        <v>0</v>
      </c>
      <c r="S269" s="28">
        <f t="shared" si="135"/>
        <v>0</v>
      </c>
    </row>
    <row r="270" spans="1:19" ht="15" x14ac:dyDescent="0.25">
      <c r="A270" s="23">
        <v>8</v>
      </c>
      <c r="B270" s="23">
        <v>1955</v>
      </c>
      <c r="C270" s="24" t="s">
        <v>53</v>
      </c>
      <c r="D270" s="25">
        <f t="shared" si="133"/>
        <v>1664426.9782265173</v>
      </c>
      <c r="E270" s="25"/>
      <c r="F270" s="25"/>
      <c r="G270" s="25">
        <f t="shared" si="140"/>
        <v>1664426.9782265173</v>
      </c>
      <c r="H270" s="803">
        <f>SUMIFS('BR - 2016'!D$7:D$33,'BR - 2016'!$M$7:$M$33,$B270)</f>
        <v>4995.1899999999441</v>
      </c>
      <c r="I270" s="803">
        <f>SUMIFS('BR - 2016'!E$7:E$33,'BR - 2016'!$M$7:$M$33,$B270)</f>
        <v>0</v>
      </c>
      <c r="J270" s="27">
        <f t="shared" si="136"/>
        <v>1669422.1682265173</v>
      </c>
      <c r="K270" s="30"/>
      <c r="L270" s="25">
        <f t="shared" si="134"/>
        <v>-311513.95</v>
      </c>
      <c r="M270" s="25">
        <v>-88006.810000000056</v>
      </c>
      <c r="N270" s="25"/>
      <c r="O270" s="25">
        <f t="shared" si="137"/>
        <v>-399520.76000000007</v>
      </c>
      <c r="P270" s="803">
        <f>SUMIFS('BR - 2016'!I$7:I$33,'BR - 2016'!$M$7:$M$33,$B270)</f>
        <v>-190741.96</v>
      </c>
      <c r="Q270" s="803">
        <f>SUMIFS('BR - 2016'!J$7:J$33,'BR - 2016'!$M$7:$M$33,$B270)</f>
        <v>0</v>
      </c>
      <c r="R270" s="27">
        <f t="shared" si="138"/>
        <v>-590262.72000000009</v>
      </c>
      <c r="S270" s="28">
        <f t="shared" si="135"/>
        <v>1079159.4482265171</v>
      </c>
    </row>
    <row r="271" spans="1:19" ht="15" x14ac:dyDescent="0.25">
      <c r="A271" s="23">
        <v>8</v>
      </c>
      <c r="B271" s="23">
        <v>1960</v>
      </c>
      <c r="C271" s="24" t="s">
        <v>54</v>
      </c>
      <c r="D271" s="25">
        <f t="shared" si="133"/>
        <v>0</v>
      </c>
      <c r="E271" s="25"/>
      <c r="F271" s="25"/>
      <c r="G271" s="25">
        <f t="shared" si="140"/>
        <v>0</v>
      </c>
      <c r="H271" s="803">
        <f>SUMIFS('BR - 2016'!D$7:D$33,'BR - 2016'!$M$7:$M$33,$B271)</f>
        <v>0</v>
      </c>
      <c r="I271" s="803">
        <f>SUMIFS('BR - 2016'!E$7:E$33,'BR - 2016'!$M$7:$M$33,$B271)</f>
        <v>0</v>
      </c>
      <c r="J271" s="27">
        <f t="shared" si="136"/>
        <v>0</v>
      </c>
      <c r="K271" s="30"/>
      <c r="L271" s="25">
        <f t="shared" si="134"/>
        <v>0</v>
      </c>
      <c r="M271" s="25">
        <v>4132.09</v>
      </c>
      <c r="N271" s="25"/>
      <c r="O271" s="25">
        <f t="shared" si="137"/>
        <v>4132.09</v>
      </c>
      <c r="P271" s="803">
        <f>SUMIFS('BR - 2016'!I$7:I$33,'BR - 2016'!$M$7:$M$33,$B271)</f>
        <v>0</v>
      </c>
      <c r="Q271" s="803">
        <f>SUMIFS('BR - 2016'!J$7:J$33,'BR - 2016'!$M$7:$M$33,$B271)</f>
        <v>0</v>
      </c>
      <c r="R271" s="27">
        <f t="shared" si="138"/>
        <v>4132.09</v>
      </c>
      <c r="S271" s="28">
        <f t="shared" si="135"/>
        <v>4132.09</v>
      </c>
    </row>
    <row r="272" spans="1:19" ht="25.5" x14ac:dyDescent="0.25">
      <c r="A272" s="1">
        <v>47</v>
      </c>
      <c r="B272" s="23">
        <v>1970</v>
      </c>
      <c r="C272" s="24" t="s">
        <v>55</v>
      </c>
      <c r="D272" s="25">
        <f t="shared" si="133"/>
        <v>0</v>
      </c>
      <c r="E272" s="25"/>
      <c r="F272" s="25"/>
      <c r="G272" s="25">
        <f t="shared" si="140"/>
        <v>0</v>
      </c>
      <c r="H272" s="803">
        <f>SUMIFS('BR - 2016'!D$7:D$33,'BR - 2016'!$M$7:$M$33,$B272)</f>
        <v>0</v>
      </c>
      <c r="I272" s="803">
        <f>SUMIFS('BR - 2016'!E$7:E$33,'BR - 2016'!$M$7:$M$33,$B272)</f>
        <v>0</v>
      </c>
      <c r="J272" s="27">
        <f t="shared" si="136"/>
        <v>0</v>
      </c>
      <c r="K272" s="30"/>
      <c r="L272" s="25">
        <f t="shared" si="134"/>
        <v>0</v>
      </c>
      <c r="M272" s="25"/>
      <c r="N272" s="25"/>
      <c r="O272" s="25">
        <f t="shared" si="137"/>
        <v>0</v>
      </c>
      <c r="P272" s="803">
        <f>SUMIFS('BR - 2016'!I$7:I$33,'BR - 2016'!$M$7:$M$33,$B272)</f>
        <v>0</v>
      </c>
      <c r="Q272" s="803">
        <f>SUMIFS('BR - 2016'!J$7:J$33,'BR - 2016'!$M$7:$M$33,$B272)</f>
        <v>0</v>
      </c>
      <c r="R272" s="27">
        <f t="shared" si="138"/>
        <v>0</v>
      </c>
      <c r="S272" s="28">
        <f t="shared" si="135"/>
        <v>0</v>
      </c>
    </row>
    <row r="273" spans="1:19" ht="25.5" x14ac:dyDescent="0.25">
      <c r="A273" s="23">
        <v>47</v>
      </c>
      <c r="B273" s="23">
        <v>1975</v>
      </c>
      <c r="C273" s="24" t="s">
        <v>56</v>
      </c>
      <c r="D273" s="25">
        <f t="shared" si="133"/>
        <v>0</v>
      </c>
      <c r="E273" s="25"/>
      <c r="F273" s="25"/>
      <c r="G273" s="25">
        <f t="shared" si="140"/>
        <v>0</v>
      </c>
      <c r="H273" s="803">
        <f>SUMIFS('BR - 2016'!D$7:D$33,'BR - 2016'!$M$7:$M$33,$B273)</f>
        <v>0</v>
      </c>
      <c r="I273" s="803">
        <f>SUMIFS('BR - 2016'!E$7:E$33,'BR - 2016'!$M$7:$M$33,$B273)</f>
        <v>0</v>
      </c>
      <c r="J273" s="27">
        <f t="shared" si="136"/>
        <v>0</v>
      </c>
      <c r="K273" s="30"/>
      <c r="L273" s="25">
        <f t="shared" si="134"/>
        <v>0</v>
      </c>
      <c r="M273" s="25"/>
      <c r="N273" s="25"/>
      <c r="O273" s="25">
        <f t="shared" si="137"/>
        <v>0</v>
      </c>
      <c r="P273" s="803">
        <f>SUMIFS('BR - 2016'!I$7:I$33,'BR - 2016'!$M$7:$M$33,$B273)</f>
        <v>0</v>
      </c>
      <c r="Q273" s="803">
        <f>SUMIFS('BR - 2016'!J$7:J$33,'BR - 2016'!$M$7:$M$33,$B273)</f>
        <v>0</v>
      </c>
      <c r="R273" s="27">
        <f t="shared" si="138"/>
        <v>0</v>
      </c>
      <c r="S273" s="28">
        <f t="shared" si="135"/>
        <v>0</v>
      </c>
    </row>
    <row r="274" spans="1:19" ht="15" x14ac:dyDescent="0.25">
      <c r="A274" s="23">
        <v>47</v>
      </c>
      <c r="B274" s="23">
        <v>1980</v>
      </c>
      <c r="C274" s="24" t="s">
        <v>57</v>
      </c>
      <c r="D274" s="25">
        <f t="shared" si="133"/>
        <v>2655209.1257766667</v>
      </c>
      <c r="E274" s="25"/>
      <c r="F274" s="25"/>
      <c r="G274" s="25">
        <f t="shared" si="140"/>
        <v>2655209.1257766667</v>
      </c>
      <c r="H274" s="803">
        <f>SUMIFS('BR - 2016'!D$7:D$33,'BR - 2016'!$M$7:$M$33,$B274)</f>
        <v>192059.79000000004</v>
      </c>
      <c r="I274" s="803">
        <f>SUMIFS('BR - 2016'!E$7:E$33,'BR - 2016'!$M$7:$M$33,$B274)</f>
        <v>0</v>
      </c>
      <c r="J274" s="27">
        <f t="shared" si="136"/>
        <v>2847268.9157766667</v>
      </c>
      <c r="K274" s="30"/>
      <c r="L274" s="25">
        <f t="shared" si="134"/>
        <v>-425464.9</v>
      </c>
      <c r="M274" s="25">
        <v>-46026.400000000023</v>
      </c>
      <c r="N274" s="25"/>
      <c r="O274" s="25">
        <f t="shared" si="137"/>
        <v>-471491.30000000005</v>
      </c>
      <c r="P274" s="803">
        <f>SUMIFS('BR - 2016'!I$7:I$33,'BR - 2016'!$M$7:$M$33,$B274)</f>
        <v>-257892.31999999998</v>
      </c>
      <c r="Q274" s="803">
        <f>SUMIFS('BR - 2016'!J$7:J$33,'BR - 2016'!$M$7:$M$33,$B274)</f>
        <v>0</v>
      </c>
      <c r="R274" s="27">
        <f t="shared" si="138"/>
        <v>-729383.62</v>
      </c>
      <c r="S274" s="28">
        <f t="shared" si="135"/>
        <v>2117885.2957766666</v>
      </c>
    </row>
    <row r="275" spans="1:19" ht="15" x14ac:dyDescent="0.25">
      <c r="A275" s="23">
        <v>47</v>
      </c>
      <c r="B275" s="23">
        <v>1985</v>
      </c>
      <c r="C275" s="24" t="s">
        <v>58</v>
      </c>
      <c r="D275" s="25">
        <f t="shared" si="133"/>
        <v>0</v>
      </c>
      <c r="E275" s="25"/>
      <c r="F275" s="25"/>
      <c r="G275" s="25">
        <f t="shared" si="140"/>
        <v>0</v>
      </c>
      <c r="H275" s="803">
        <f>SUMIFS('BR - 2016'!D$7:D$33,'BR - 2016'!$M$7:$M$33,$B275)</f>
        <v>0</v>
      </c>
      <c r="I275" s="803">
        <f>SUMIFS('BR - 2016'!E$7:E$33,'BR - 2016'!$M$7:$M$33,$B275)</f>
        <v>0</v>
      </c>
      <c r="J275" s="27">
        <f t="shared" si="136"/>
        <v>0</v>
      </c>
      <c r="K275" s="30"/>
      <c r="L275" s="25">
        <f t="shared" si="134"/>
        <v>0</v>
      </c>
      <c r="M275" s="25"/>
      <c r="N275" s="25"/>
      <c r="O275" s="25">
        <f t="shared" si="137"/>
        <v>0</v>
      </c>
      <c r="P275" s="803">
        <f>SUMIFS('BR - 2016'!I$7:I$33,'BR - 2016'!$M$7:$M$33,$B275)</f>
        <v>0</v>
      </c>
      <c r="Q275" s="803">
        <f>SUMIFS('BR - 2016'!J$7:J$33,'BR - 2016'!$M$7:$M$33,$B275)</f>
        <v>0</v>
      </c>
      <c r="R275" s="27">
        <f t="shared" si="138"/>
        <v>0</v>
      </c>
      <c r="S275" s="28">
        <f t="shared" si="135"/>
        <v>0</v>
      </c>
    </row>
    <row r="276" spans="1:19" ht="15" x14ac:dyDescent="0.25">
      <c r="A276" s="1">
        <v>47</v>
      </c>
      <c r="B276" s="23">
        <v>1990</v>
      </c>
      <c r="C276" s="31" t="s">
        <v>59</v>
      </c>
      <c r="D276" s="25">
        <f t="shared" si="133"/>
        <v>0</v>
      </c>
      <c r="E276" s="25"/>
      <c r="F276" s="25"/>
      <c r="G276" s="25">
        <f t="shared" si="140"/>
        <v>0</v>
      </c>
      <c r="H276" s="803">
        <f>SUMIFS('BR - 2016'!D$7:D$33,'BR - 2016'!$M$7:$M$33,$B276)</f>
        <v>0</v>
      </c>
      <c r="I276" s="803">
        <f>SUMIFS('BR - 2016'!E$7:E$33,'BR - 2016'!$M$7:$M$33,$B276)</f>
        <v>0</v>
      </c>
      <c r="J276" s="27">
        <f t="shared" si="136"/>
        <v>0</v>
      </c>
      <c r="K276" s="30"/>
      <c r="L276" s="25">
        <f t="shared" si="134"/>
        <v>0</v>
      </c>
      <c r="M276" s="25"/>
      <c r="N276" s="25"/>
      <c r="O276" s="25">
        <f t="shared" si="137"/>
        <v>0</v>
      </c>
      <c r="P276" s="803">
        <f>SUMIFS('BR - 2016'!I$7:I$33,'BR - 2016'!$M$7:$M$33,$B276)</f>
        <v>0</v>
      </c>
      <c r="Q276" s="803">
        <f>SUMIFS('BR - 2016'!J$7:J$33,'BR - 2016'!$M$7:$M$33,$B276)</f>
        <v>0</v>
      </c>
      <c r="R276" s="27">
        <f t="shared" si="138"/>
        <v>0</v>
      </c>
      <c r="S276" s="28">
        <f t="shared" si="135"/>
        <v>0</v>
      </c>
    </row>
    <row r="277" spans="1:19" ht="15" x14ac:dyDescent="0.25">
      <c r="A277" s="23">
        <v>47</v>
      </c>
      <c r="B277" s="23">
        <v>1995</v>
      </c>
      <c r="C277" s="24" t="s">
        <v>60</v>
      </c>
      <c r="D277" s="25">
        <f t="shared" si="133"/>
        <v>0</v>
      </c>
      <c r="E277" s="25"/>
      <c r="F277" s="25"/>
      <c r="G277" s="25">
        <f t="shared" si="140"/>
        <v>0</v>
      </c>
      <c r="H277" s="803">
        <f>SUMIFS('BR - 2016'!D$7:D$33,'BR - 2016'!$M$7:$M$33,$B277)</f>
        <v>0</v>
      </c>
      <c r="I277" s="803">
        <f>SUMIFS('BR - 2016'!E$7:E$33,'BR - 2016'!$M$7:$M$33,$B277)</f>
        <v>0</v>
      </c>
      <c r="J277" s="27">
        <f t="shared" si="136"/>
        <v>0</v>
      </c>
      <c r="K277" s="30"/>
      <c r="L277" s="25">
        <f t="shared" si="134"/>
        <v>0</v>
      </c>
      <c r="M277" s="25"/>
      <c r="N277" s="25"/>
      <c r="O277" s="25">
        <f t="shared" si="137"/>
        <v>0</v>
      </c>
      <c r="P277" s="803">
        <f>SUMIFS('BR - 2016'!I$7:I$33,'BR - 2016'!$M$7:$M$33,$B277)</f>
        <v>0</v>
      </c>
      <c r="Q277" s="803">
        <f>SUMIFS('BR - 2016'!J$7:J$33,'BR - 2016'!$M$7:$M$33,$B277)</f>
        <v>0</v>
      </c>
      <c r="R277" s="27">
        <f t="shared" si="138"/>
        <v>0</v>
      </c>
      <c r="S277" s="28">
        <f t="shared" si="135"/>
        <v>0</v>
      </c>
    </row>
    <row r="278" spans="1:19" ht="25.5" x14ac:dyDescent="0.25">
      <c r="A278" s="23">
        <v>47</v>
      </c>
      <c r="B278" s="32" t="s">
        <v>61</v>
      </c>
      <c r="C278" s="24" t="s">
        <v>62</v>
      </c>
      <c r="D278" s="25">
        <f t="shared" si="133"/>
        <v>0</v>
      </c>
      <c r="E278" s="25"/>
      <c r="F278" s="25"/>
      <c r="G278" s="25">
        <f t="shared" si="140"/>
        <v>0</v>
      </c>
      <c r="H278" s="803">
        <f>SUMIFS('BR - 2016'!D$7:D$33,'BR - 2016'!$M$7:$M$33,$B278)</f>
        <v>0</v>
      </c>
      <c r="I278" s="803">
        <f>SUMIFS('BR - 2016'!E$7:E$33,'BR - 2016'!$M$7:$M$33,$B278)</f>
        <v>0</v>
      </c>
      <c r="J278" s="27">
        <f t="shared" si="136"/>
        <v>0</v>
      </c>
      <c r="K278" s="30"/>
      <c r="L278" s="25">
        <f t="shared" si="134"/>
        <v>0</v>
      </c>
      <c r="M278" s="25"/>
      <c r="N278" s="25"/>
      <c r="O278" s="25">
        <f t="shared" ref="O278" si="141">SUM(L278:N278)</f>
        <v>0</v>
      </c>
      <c r="P278" s="803">
        <f>SUMIFS('BR - 2016'!I$7:I$33,'BR - 2016'!$M$7:$M$33,$B278)</f>
        <v>0</v>
      </c>
      <c r="Q278" s="803">
        <f>SUMIFS('BR - 2016'!J$7:J$33,'BR - 2016'!$M$7:$M$33,$B278)</f>
        <v>0</v>
      </c>
      <c r="R278" s="27">
        <f t="shared" si="138"/>
        <v>0</v>
      </c>
      <c r="S278" s="28">
        <f t="shared" si="135"/>
        <v>0</v>
      </c>
    </row>
    <row r="279" spans="1:19" ht="15" x14ac:dyDescent="0.25">
      <c r="A279" s="23">
        <v>47</v>
      </c>
      <c r="B279" s="23">
        <v>2440</v>
      </c>
      <c r="C279" s="24" t="s">
        <v>63</v>
      </c>
      <c r="D279" s="25">
        <f t="shared" si="133"/>
        <v>-26933669.009999998</v>
      </c>
      <c r="E279" s="25"/>
      <c r="F279" s="25"/>
      <c r="G279" s="25">
        <f t="shared" si="140"/>
        <v>-26933669.009999998</v>
      </c>
      <c r="H279" s="803">
        <f>SUMIFS('BR - 2016'!D$7:D$33,'BR - 2016'!$M$7:$M$33,$B279)</f>
        <v>-16799780.960000001</v>
      </c>
      <c r="I279" s="803">
        <f>SUMIFS('BR - 2016'!E$7:E$33,'BR - 2016'!$M$7:$M$33,$B279)</f>
        <v>0</v>
      </c>
      <c r="J279" s="27">
        <f t="shared" si="136"/>
        <v>-43733449.969999999</v>
      </c>
      <c r="L279" s="25">
        <f t="shared" si="134"/>
        <v>1147269.03</v>
      </c>
      <c r="M279" s="25"/>
      <c r="N279" s="25"/>
      <c r="O279" s="25">
        <f t="shared" ref="O279" si="142">SUM(L279:N279)</f>
        <v>1147269.03</v>
      </c>
      <c r="P279" s="803">
        <f>SUMIFS('BR - 2016'!I$7:I$33,'BR - 2016'!$M$7:$M$33,$B279)</f>
        <v>735610</v>
      </c>
      <c r="Q279" s="803">
        <f>SUMIFS('BR - 2016'!J$7:J$33,'BR - 2016'!$M$7:$M$33,$B279)</f>
        <v>0</v>
      </c>
      <c r="R279" s="27">
        <f t="shared" si="138"/>
        <v>1882879.03</v>
      </c>
      <c r="S279" s="28">
        <f t="shared" si="135"/>
        <v>-41850570.939999998</v>
      </c>
    </row>
    <row r="280" spans="1:19" ht="15" x14ac:dyDescent="0.25">
      <c r="A280" s="23">
        <v>47</v>
      </c>
      <c r="B280" s="32" t="s">
        <v>64</v>
      </c>
      <c r="C280" s="24" t="s">
        <v>65</v>
      </c>
      <c r="D280" s="25">
        <f t="shared" si="133"/>
        <v>0</v>
      </c>
      <c r="E280" s="33"/>
      <c r="F280" s="33"/>
      <c r="G280" s="25">
        <f t="shared" si="140"/>
        <v>0</v>
      </c>
      <c r="H280" s="803">
        <f>SUMIFS('BR - 2016'!D$7:D$33,'BR - 2016'!$M$7:$M$33,$B280)</f>
        <v>0</v>
      </c>
      <c r="I280" s="803">
        <f>SUMIFS('BR - 2016'!E$7:E$33,'BR - 2016'!$M$7:$M$33,$B280)</f>
        <v>0</v>
      </c>
      <c r="J280" s="27">
        <f t="shared" si="136"/>
        <v>0</v>
      </c>
      <c r="L280" s="25">
        <f t="shared" si="134"/>
        <v>0</v>
      </c>
      <c r="M280" s="25"/>
      <c r="N280" s="25"/>
      <c r="O280" s="25">
        <f t="shared" ref="O280" si="143">SUM(L280:N280)</f>
        <v>0</v>
      </c>
      <c r="P280" s="803">
        <f>SUMIFS('BR - 2016'!I$7:I$33,'BR - 2016'!$M$7:$M$33,$B280)</f>
        <v>0</v>
      </c>
      <c r="Q280" s="803">
        <f>SUMIFS('BR - 2016'!J$7:J$33,'BR - 2016'!$M$7:$M$33,$B280)</f>
        <v>0</v>
      </c>
      <c r="R280" s="27">
        <f t="shared" si="138"/>
        <v>0</v>
      </c>
      <c r="S280" s="28">
        <f t="shared" si="135"/>
        <v>0</v>
      </c>
    </row>
    <row r="281" spans="1:19" ht="15" x14ac:dyDescent="0.25">
      <c r="A281" s="32"/>
      <c r="B281" s="32">
        <v>2005</v>
      </c>
      <c r="C281" s="33" t="s">
        <v>66</v>
      </c>
      <c r="D281" s="25">
        <f t="shared" si="133"/>
        <v>0</v>
      </c>
      <c r="E281" s="25"/>
      <c r="F281" s="25"/>
      <c r="G281" s="25">
        <f t="shared" si="140"/>
        <v>0</v>
      </c>
      <c r="H281" s="803">
        <f>SUMIFS('BR - 2016'!D$7:D$33,'BR - 2016'!$M$7:$M$33,$B281)</f>
        <v>0</v>
      </c>
      <c r="I281" s="803">
        <f>SUMIFS('BR - 2016'!E$7:E$33,'BR - 2016'!$M$7:$M$33,$B281)</f>
        <v>0</v>
      </c>
      <c r="J281" s="27">
        <f t="shared" si="136"/>
        <v>0</v>
      </c>
      <c r="L281" s="25">
        <f t="shared" si="134"/>
        <v>0</v>
      </c>
      <c r="M281" s="25"/>
      <c r="N281" s="25"/>
      <c r="O281" s="25">
        <f t="shared" ref="O281:O286" si="144">SUM(L281:N281)</f>
        <v>0</v>
      </c>
      <c r="P281" s="803">
        <f>SUMIFS('BR - 2016'!I$7:I$33,'BR - 2016'!$M$7:$M$33,$B281)</f>
        <v>0</v>
      </c>
      <c r="Q281" s="803">
        <f>SUMIFS('BR - 2016'!J$7:J$33,'BR - 2016'!$M$7:$M$33,$B281)</f>
        <v>0</v>
      </c>
      <c r="R281" s="27">
        <f t="shared" si="138"/>
        <v>0</v>
      </c>
      <c r="S281" s="28">
        <f t="shared" si="135"/>
        <v>0</v>
      </c>
    </row>
    <row r="282" spans="1:19" ht="15" x14ac:dyDescent="0.25">
      <c r="A282" s="32"/>
      <c r="B282" s="32">
        <v>2040</v>
      </c>
      <c r="C282" s="33" t="s">
        <v>67</v>
      </c>
      <c r="D282" s="25">
        <f t="shared" si="133"/>
        <v>3999285.06</v>
      </c>
      <c r="E282" s="25"/>
      <c r="F282" s="25"/>
      <c r="G282" s="25">
        <f t="shared" si="140"/>
        <v>3999285.06</v>
      </c>
      <c r="H282" s="803">
        <f>SUMIFS('BR - 2016'!D$7:D$33,'BR - 2016'!$M$7:$M$33,$B282)</f>
        <v>731967.16999999969</v>
      </c>
      <c r="I282" s="803">
        <f>SUMIFS('BR - 2016'!E$7:E$33,'BR - 2016'!$M$7:$M$33,$B282)</f>
        <v>0</v>
      </c>
      <c r="J282" s="27">
        <f t="shared" si="136"/>
        <v>4731252.2299999995</v>
      </c>
      <c r="L282" s="25">
        <f t="shared" si="134"/>
        <v>0</v>
      </c>
      <c r="M282" s="25"/>
      <c r="N282" s="25"/>
      <c r="O282" s="25">
        <f t="shared" si="144"/>
        <v>0</v>
      </c>
      <c r="P282" s="803">
        <f>SUMIFS('BR - 2016'!I$7:I$33,'BR - 2016'!$M$7:$M$33,$B282)</f>
        <v>0</v>
      </c>
      <c r="Q282" s="803">
        <f>SUMIFS('BR - 2016'!J$7:J$33,'BR - 2016'!$M$7:$M$33,$B282)</f>
        <v>0</v>
      </c>
      <c r="R282" s="27">
        <f t="shared" si="138"/>
        <v>0</v>
      </c>
      <c r="S282" s="28">
        <f t="shared" si="135"/>
        <v>4731252.2299999995</v>
      </c>
    </row>
    <row r="283" spans="1:19" ht="15" x14ac:dyDescent="0.25">
      <c r="A283" s="32"/>
      <c r="B283" s="32">
        <v>2050</v>
      </c>
      <c r="C283" s="33" t="s">
        <v>68</v>
      </c>
      <c r="D283" s="25">
        <f t="shared" si="133"/>
        <v>0</v>
      </c>
      <c r="E283" s="25"/>
      <c r="F283" s="25"/>
      <c r="G283" s="25">
        <f t="shared" si="140"/>
        <v>0</v>
      </c>
      <c r="H283" s="803">
        <f>SUMIFS('BR - 2016'!D$7:D$33,'BR - 2016'!$M$7:$M$33,$B283)</f>
        <v>0</v>
      </c>
      <c r="I283" s="803">
        <f>SUMIFS('BR - 2016'!E$7:E$33,'BR - 2016'!$M$7:$M$33,$B283)</f>
        <v>0</v>
      </c>
      <c r="J283" s="27">
        <f t="shared" si="136"/>
        <v>0</v>
      </c>
      <c r="L283" s="25">
        <f t="shared" si="134"/>
        <v>0</v>
      </c>
      <c r="M283" s="25"/>
      <c r="N283" s="25"/>
      <c r="O283" s="25">
        <f t="shared" si="144"/>
        <v>0</v>
      </c>
      <c r="P283" s="803">
        <f>SUMIFS('BR - 2016'!I$7:I$33,'BR - 2016'!$M$7:$M$33,$B283)</f>
        <v>0</v>
      </c>
      <c r="Q283" s="803">
        <f>SUMIFS('BR - 2016'!J$7:J$33,'BR - 2016'!$M$7:$M$33,$B283)</f>
        <v>0</v>
      </c>
      <c r="R283" s="27">
        <f t="shared" si="138"/>
        <v>0</v>
      </c>
      <c r="S283" s="28">
        <f t="shared" si="135"/>
        <v>0</v>
      </c>
    </row>
    <row r="284" spans="1:19" ht="15" x14ac:dyDescent="0.25">
      <c r="A284" s="32"/>
      <c r="B284" s="32">
        <v>2075</v>
      </c>
      <c r="C284" s="33" t="s">
        <v>69</v>
      </c>
      <c r="D284" s="25">
        <f t="shared" si="133"/>
        <v>0</v>
      </c>
      <c r="E284" s="25"/>
      <c r="F284" s="25"/>
      <c r="G284" s="25">
        <f t="shared" si="140"/>
        <v>0</v>
      </c>
      <c r="H284" s="803">
        <f>SUMIFS('BR - 2016'!D$7:D$33,'BR - 2016'!$M$7:$M$33,$B284)</f>
        <v>0</v>
      </c>
      <c r="I284" s="803">
        <f>SUMIFS('BR - 2016'!E$7:E$33,'BR - 2016'!$M$7:$M$33,$B284)</f>
        <v>0</v>
      </c>
      <c r="J284" s="27">
        <f t="shared" si="136"/>
        <v>0</v>
      </c>
      <c r="L284" s="25">
        <f t="shared" si="134"/>
        <v>0</v>
      </c>
      <c r="M284" s="25"/>
      <c r="N284" s="25"/>
      <c r="O284" s="25">
        <f t="shared" si="144"/>
        <v>0</v>
      </c>
      <c r="P284" s="803">
        <f>SUMIFS('BR - 2016'!I$7:I$33,'BR - 2016'!$M$7:$M$33,$B284)</f>
        <v>0</v>
      </c>
      <c r="Q284" s="803">
        <f>SUMIFS('BR - 2016'!J$7:J$33,'BR - 2016'!$M$7:$M$33,$B284)</f>
        <v>0</v>
      </c>
      <c r="R284" s="27">
        <f t="shared" si="138"/>
        <v>0</v>
      </c>
      <c r="S284" s="28">
        <f t="shared" si="135"/>
        <v>0</v>
      </c>
    </row>
    <row r="285" spans="1:19" ht="15" x14ac:dyDescent="0.25">
      <c r="A285" s="32"/>
      <c r="B285" s="32">
        <v>2055</v>
      </c>
      <c r="C285" s="33" t="s">
        <v>70</v>
      </c>
      <c r="D285" s="25">
        <f t="shared" si="133"/>
        <v>7915889.1190000018</v>
      </c>
      <c r="E285" s="25"/>
      <c r="F285" s="25"/>
      <c r="G285" s="25">
        <f t="shared" si="140"/>
        <v>7915889.1190000018</v>
      </c>
      <c r="H285" s="803">
        <f>SUMIFS('BR - 2016'!D$7:D$33,'BR - 2016'!$M$7:$M$33,$B285)</f>
        <v>0</v>
      </c>
      <c r="I285" s="803">
        <f>SUMIFS('BR - 2016'!E$7:E$33,'BR - 2016'!$M$7:$M$33,$B285)</f>
        <v>-1424537.2789999999</v>
      </c>
      <c r="J285" s="27">
        <f t="shared" si="136"/>
        <v>6491351.8400000017</v>
      </c>
      <c r="L285" s="25">
        <f t="shared" si="134"/>
        <v>0</v>
      </c>
      <c r="M285" s="25"/>
      <c r="N285" s="25"/>
      <c r="O285" s="25">
        <f t="shared" si="144"/>
        <v>0</v>
      </c>
      <c r="P285" s="803">
        <f>SUMIFS('BR - 2016'!I$7:I$33,'BR - 2016'!$M$7:$M$33,$B285)</f>
        <v>0</v>
      </c>
      <c r="Q285" s="803">
        <f>SUMIFS('BR - 2016'!J$7:J$33,'BR - 2016'!$M$7:$M$33,$B285)</f>
        <v>0</v>
      </c>
      <c r="R285" s="27">
        <f t="shared" si="138"/>
        <v>0</v>
      </c>
      <c r="S285" s="28">
        <f t="shared" si="135"/>
        <v>6491351.8400000017</v>
      </c>
    </row>
    <row r="286" spans="1:19" ht="15" x14ac:dyDescent="0.25">
      <c r="A286" s="32"/>
      <c r="B286" s="32" t="s">
        <v>71</v>
      </c>
      <c r="C286" s="33" t="s">
        <v>72</v>
      </c>
      <c r="D286" s="25">
        <f t="shared" si="133"/>
        <v>0</v>
      </c>
      <c r="E286" s="25"/>
      <c r="F286" s="25"/>
      <c r="G286" s="25">
        <f t="shared" si="140"/>
        <v>0</v>
      </c>
      <c r="H286" s="803">
        <f>SUMIFS('BR - 2016'!D$7:D$33,'BR - 2016'!$M$7:$M$33,$B286)</f>
        <v>0</v>
      </c>
      <c r="I286" s="803">
        <f>SUMIFS('BR - 2016'!E$7:E$33,'BR - 2016'!$M$7:$M$33,$B286)</f>
        <v>0</v>
      </c>
      <c r="J286" s="27">
        <f t="shared" si="136"/>
        <v>0</v>
      </c>
      <c r="L286" s="25">
        <f t="shared" si="134"/>
        <v>0</v>
      </c>
      <c r="M286" s="25"/>
      <c r="N286" s="25"/>
      <c r="O286" s="25">
        <f t="shared" si="144"/>
        <v>0</v>
      </c>
      <c r="P286" s="803">
        <f>SUMIFS('BR - 2016'!I$7:I$33,'BR - 2016'!$M$7:$M$33,$B286)</f>
        <v>0</v>
      </c>
      <c r="Q286" s="803">
        <f>SUMIFS('BR - 2016'!J$7:J$33,'BR - 2016'!$M$7:$M$33,$B286)</f>
        <v>0</v>
      </c>
      <c r="R286" s="27">
        <f t="shared" si="138"/>
        <v>0</v>
      </c>
      <c r="S286" s="28">
        <f t="shared" si="135"/>
        <v>0</v>
      </c>
    </row>
    <row r="287" spans="1:19" x14ac:dyDescent="0.2">
      <c r="A287" s="32"/>
      <c r="B287" s="32"/>
      <c r="C287" s="34" t="s">
        <v>73</v>
      </c>
      <c r="D287" s="35">
        <f t="shared" ref="D287:J287" si="145">SUM(D241:D286)</f>
        <v>381897995.77837759</v>
      </c>
      <c r="E287" s="35">
        <f t="shared" si="145"/>
        <v>0</v>
      </c>
      <c r="F287" s="35">
        <f t="shared" si="145"/>
        <v>0</v>
      </c>
      <c r="G287" s="35">
        <f t="shared" si="145"/>
        <v>381897995.77837759</v>
      </c>
      <c r="H287" s="35">
        <f>SUM(H241:H286)</f>
        <v>14883808.069999987</v>
      </c>
      <c r="I287" s="35">
        <f t="shared" si="145"/>
        <v>-4011723.2990000006</v>
      </c>
      <c r="J287" s="35">
        <f t="shared" si="145"/>
        <v>392770080.5493775</v>
      </c>
      <c r="K287" s="36"/>
      <c r="L287" s="35">
        <f t="shared" ref="L287:S287" si="146">SUM(L241:L286)</f>
        <v>-24208490.739999998</v>
      </c>
      <c r="M287" s="35">
        <f t="shared" si="146"/>
        <v>4.0000018489081413E-3</v>
      </c>
      <c r="N287" s="35">
        <f t="shared" si="146"/>
        <v>0</v>
      </c>
      <c r="O287" s="35">
        <f t="shared" si="146"/>
        <v>-24208490.735999998</v>
      </c>
      <c r="P287" s="35">
        <f t="shared" si="146"/>
        <v>-15980122.640000001</v>
      </c>
      <c r="Q287" s="35">
        <f t="shared" si="146"/>
        <v>1782827.1</v>
      </c>
      <c r="R287" s="35">
        <f t="shared" si="146"/>
        <v>-38405786.276000001</v>
      </c>
      <c r="S287" s="35">
        <f t="shared" si="146"/>
        <v>354364294.27337742</v>
      </c>
    </row>
    <row r="288" spans="1:19" ht="25.5" x14ac:dyDescent="0.25">
      <c r="A288" s="32"/>
      <c r="B288" s="32">
        <v>1531</v>
      </c>
      <c r="C288" s="24" t="s">
        <v>74</v>
      </c>
      <c r="D288" s="25">
        <f>-D241</f>
        <v>0</v>
      </c>
      <c r="E288" s="25">
        <f t="shared" ref="E288:F288" si="147">-E241</f>
        <v>0</v>
      </c>
      <c r="F288" s="25">
        <f t="shared" si="147"/>
        <v>0</v>
      </c>
      <c r="G288" s="25">
        <f t="shared" ref="G288:G295" si="148">SUM(D288:F288)</f>
        <v>0</v>
      </c>
      <c r="H288" s="26">
        <f t="shared" ref="H288:I288" si="149">-H241</f>
        <v>0</v>
      </c>
      <c r="I288" s="26">
        <f t="shared" si="149"/>
        <v>0</v>
      </c>
      <c r="J288" s="27">
        <f>G288+H288+I288</f>
        <v>0</v>
      </c>
      <c r="L288" s="25">
        <f t="shared" ref="L288:N288" si="150">-L241</f>
        <v>0</v>
      </c>
      <c r="M288" s="25">
        <f t="shared" si="150"/>
        <v>0</v>
      </c>
      <c r="N288" s="25">
        <f t="shared" si="150"/>
        <v>0</v>
      </c>
      <c r="O288" s="25">
        <f t="shared" ref="O288:O295" si="151">SUM(L288:N288)</f>
        <v>0</v>
      </c>
      <c r="P288" s="26">
        <f t="shared" ref="P288:Q288" si="152">-P241</f>
        <v>0</v>
      </c>
      <c r="Q288" s="26">
        <f t="shared" si="152"/>
        <v>0</v>
      </c>
      <c r="R288" s="27">
        <f>O288+P288+Q288</f>
        <v>0</v>
      </c>
      <c r="S288" s="28">
        <f t="shared" ref="S288:S295" si="153">J288+R288</f>
        <v>0</v>
      </c>
    </row>
    <row r="289" spans="1:19" ht="25.5" x14ac:dyDescent="0.25">
      <c r="A289" s="32"/>
      <c r="B289" s="32">
        <v>2075</v>
      </c>
      <c r="C289" s="37" t="s">
        <v>75</v>
      </c>
      <c r="D289" s="25">
        <f>-D284</f>
        <v>0</v>
      </c>
      <c r="E289" s="25">
        <f t="shared" ref="E289:F289" si="154">-E284</f>
        <v>0</v>
      </c>
      <c r="F289" s="25">
        <f t="shared" si="154"/>
        <v>0</v>
      </c>
      <c r="G289" s="25">
        <f t="shared" si="148"/>
        <v>0</v>
      </c>
      <c r="H289" s="26">
        <f t="shared" ref="H289:I289" si="155">-H284</f>
        <v>0</v>
      </c>
      <c r="I289" s="26">
        <f t="shared" si="155"/>
        <v>0</v>
      </c>
      <c r="J289" s="27">
        <f t="shared" ref="J289:J295" si="156">G289+H289+I289</f>
        <v>0</v>
      </c>
      <c r="L289" s="25">
        <f t="shared" ref="L289:N289" si="157">-L284</f>
        <v>0</v>
      </c>
      <c r="M289" s="25">
        <f t="shared" si="157"/>
        <v>0</v>
      </c>
      <c r="N289" s="25">
        <f t="shared" si="157"/>
        <v>0</v>
      </c>
      <c r="O289" s="25">
        <f t="shared" si="151"/>
        <v>0</v>
      </c>
      <c r="P289" s="26">
        <f t="shared" ref="P289:Q289" si="158">-P284</f>
        <v>0</v>
      </c>
      <c r="Q289" s="26">
        <f t="shared" si="158"/>
        <v>0</v>
      </c>
      <c r="R289" s="27">
        <f t="shared" ref="R289:R295" si="159">O289+P289+Q289</f>
        <v>0</v>
      </c>
      <c r="S289" s="28">
        <f t="shared" si="153"/>
        <v>0</v>
      </c>
    </row>
    <row r="290" spans="1:19" ht="25.5" x14ac:dyDescent="0.25">
      <c r="A290" s="32"/>
      <c r="B290" s="32">
        <v>1865</v>
      </c>
      <c r="C290" s="37" t="s">
        <v>76</v>
      </c>
      <c r="D290" s="25">
        <f>-D258</f>
        <v>0</v>
      </c>
      <c r="E290" s="25">
        <f t="shared" ref="E290:F290" si="160">-E258</f>
        <v>0</v>
      </c>
      <c r="F290" s="25">
        <f t="shared" si="160"/>
        <v>0</v>
      </c>
      <c r="G290" s="25">
        <f t="shared" si="148"/>
        <v>0</v>
      </c>
      <c r="H290" s="26">
        <f t="shared" ref="H290:I290" si="161">-H258</f>
        <v>0</v>
      </c>
      <c r="I290" s="26">
        <f t="shared" si="161"/>
        <v>0</v>
      </c>
      <c r="J290" s="27">
        <f t="shared" si="156"/>
        <v>0</v>
      </c>
      <c r="L290" s="25">
        <f t="shared" ref="L290:N290" si="162">-L258</f>
        <v>0</v>
      </c>
      <c r="M290" s="25">
        <f t="shared" si="162"/>
        <v>0</v>
      </c>
      <c r="N290" s="25">
        <f t="shared" si="162"/>
        <v>0</v>
      </c>
      <c r="O290" s="25">
        <f t="shared" si="151"/>
        <v>0</v>
      </c>
      <c r="P290" s="26">
        <f t="shared" ref="P290:Q290" si="163">-P258</f>
        <v>0</v>
      </c>
      <c r="Q290" s="26">
        <f t="shared" si="163"/>
        <v>0</v>
      </c>
      <c r="R290" s="27">
        <f t="shared" si="159"/>
        <v>0</v>
      </c>
      <c r="S290" s="28">
        <f t="shared" si="153"/>
        <v>0</v>
      </c>
    </row>
    <row r="291" spans="1:19" ht="15" x14ac:dyDescent="0.25">
      <c r="A291" s="32"/>
      <c r="B291" s="32">
        <v>1875</v>
      </c>
      <c r="C291" s="37" t="s">
        <v>77</v>
      </c>
      <c r="D291" s="25">
        <f>-D273</f>
        <v>0</v>
      </c>
      <c r="E291" s="25">
        <f t="shared" ref="E291:F291" si="164">-E273</f>
        <v>0</v>
      </c>
      <c r="F291" s="25">
        <f t="shared" si="164"/>
        <v>0</v>
      </c>
      <c r="G291" s="25">
        <f t="shared" si="148"/>
        <v>0</v>
      </c>
      <c r="H291" s="26">
        <f t="shared" ref="H291:I291" si="165">-H273</f>
        <v>0</v>
      </c>
      <c r="I291" s="26">
        <f t="shared" si="165"/>
        <v>0</v>
      </c>
      <c r="J291" s="27">
        <f t="shared" si="156"/>
        <v>0</v>
      </c>
      <c r="L291" s="25">
        <f t="shared" ref="L291:N291" si="166">-L273</f>
        <v>0</v>
      </c>
      <c r="M291" s="25">
        <f t="shared" si="166"/>
        <v>0</v>
      </c>
      <c r="N291" s="25">
        <f t="shared" si="166"/>
        <v>0</v>
      </c>
      <c r="O291" s="25">
        <f t="shared" si="151"/>
        <v>0</v>
      </c>
      <c r="P291" s="26">
        <f t="shared" ref="P291:Q291" si="167">-P273</f>
        <v>0</v>
      </c>
      <c r="Q291" s="26">
        <f t="shared" si="167"/>
        <v>0</v>
      </c>
      <c r="R291" s="27">
        <f t="shared" si="159"/>
        <v>0</v>
      </c>
      <c r="S291" s="28">
        <f t="shared" si="153"/>
        <v>0</v>
      </c>
    </row>
    <row r="292" spans="1:19" ht="25.5" x14ac:dyDescent="0.25">
      <c r="A292" s="32"/>
      <c r="B292" s="32" t="s">
        <v>61</v>
      </c>
      <c r="C292" s="37" t="s">
        <v>62</v>
      </c>
      <c r="D292" s="25">
        <f>-D278</f>
        <v>0</v>
      </c>
      <c r="E292" s="25">
        <f t="shared" ref="E292:F292" si="168">-E278</f>
        <v>0</v>
      </c>
      <c r="F292" s="25">
        <f t="shared" si="168"/>
        <v>0</v>
      </c>
      <c r="G292" s="25">
        <f t="shared" si="148"/>
        <v>0</v>
      </c>
      <c r="H292" s="26">
        <f t="shared" ref="H292:I292" si="169">-H278</f>
        <v>0</v>
      </c>
      <c r="I292" s="26">
        <f t="shared" si="169"/>
        <v>0</v>
      </c>
      <c r="J292" s="27">
        <f t="shared" si="156"/>
        <v>0</v>
      </c>
      <c r="L292" s="25">
        <f t="shared" ref="L292:N292" si="170">-L278</f>
        <v>0</v>
      </c>
      <c r="M292" s="25">
        <f t="shared" si="170"/>
        <v>0</v>
      </c>
      <c r="N292" s="25">
        <f t="shared" si="170"/>
        <v>0</v>
      </c>
      <c r="O292" s="25">
        <f t="shared" si="151"/>
        <v>0</v>
      </c>
      <c r="P292" s="26">
        <f t="shared" ref="P292:Q292" si="171">-P278</f>
        <v>0</v>
      </c>
      <c r="Q292" s="26">
        <f t="shared" si="171"/>
        <v>0</v>
      </c>
      <c r="R292" s="27">
        <f t="shared" si="159"/>
        <v>0</v>
      </c>
      <c r="S292" s="28">
        <f t="shared" si="153"/>
        <v>0</v>
      </c>
    </row>
    <row r="293" spans="1:19" ht="25.5" x14ac:dyDescent="0.25">
      <c r="A293" s="32"/>
      <c r="B293" s="32" t="s">
        <v>64</v>
      </c>
      <c r="C293" s="37" t="s">
        <v>78</v>
      </c>
      <c r="D293" s="25">
        <f>-D280</f>
        <v>0</v>
      </c>
      <c r="E293" s="25">
        <f t="shared" ref="E293:F293" si="172">-E280</f>
        <v>0</v>
      </c>
      <c r="F293" s="25">
        <f t="shared" si="172"/>
        <v>0</v>
      </c>
      <c r="G293" s="25">
        <f t="shared" si="148"/>
        <v>0</v>
      </c>
      <c r="H293" s="26">
        <f t="shared" ref="H293:I293" si="173">-H280</f>
        <v>0</v>
      </c>
      <c r="I293" s="26">
        <f t="shared" si="173"/>
        <v>0</v>
      </c>
      <c r="J293" s="27">
        <f t="shared" si="156"/>
        <v>0</v>
      </c>
      <c r="L293" s="25">
        <f t="shared" ref="L293:N293" si="174">-L280</f>
        <v>0</v>
      </c>
      <c r="M293" s="25">
        <f t="shared" si="174"/>
        <v>0</v>
      </c>
      <c r="N293" s="25">
        <f t="shared" si="174"/>
        <v>0</v>
      </c>
      <c r="O293" s="25">
        <f t="shared" si="151"/>
        <v>0</v>
      </c>
      <c r="P293" s="26">
        <f t="shared" ref="P293:Q293" si="175">-P280</f>
        <v>0</v>
      </c>
      <c r="Q293" s="26">
        <f t="shared" si="175"/>
        <v>0</v>
      </c>
      <c r="R293" s="27">
        <f t="shared" si="159"/>
        <v>0</v>
      </c>
      <c r="S293" s="28">
        <f t="shared" si="153"/>
        <v>0</v>
      </c>
    </row>
    <row r="294" spans="1:19" ht="15" x14ac:dyDescent="0.25">
      <c r="A294" s="32"/>
      <c r="B294" s="32">
        <v>2055</v>
      </c>
      <c r="C294" s="33" t="s">
        <v>70</v>
      </c>
      <c r="D294" s="25">
        <f>-D285</f>
        <v>-7915889.1190000018</v>
      </c>
      <c r="E294" s="25">
        <f t="shared" ref="E294:F295" si="176">-E285</f>
        <v>0</v>
      </c>
      <c r="F294" s="25">
        <f t="shared" si="176"/>
        <v>0</v>
      </c>
      <c r="G294" s="25">
        <f t="shared" si="148"/>
        <v>-7915889.1190000018</v>
      </c>
      <c r="H294" s="26">
        <f t="shared" ref="H294:I295" si="177">-H285</f>
        <v>0</v>
      </c>
      <c r="I294" s="26">
        <f t="shared" si="177"/>
        <v>1424537.2789999999</v>
      </c>
      <c r="J294" s="27">
        <f t="shared" si="156"/>
        <v>-6491351.8400000017</v>
      </c>
      <c r="L294" s="25">
        <f t="shared" ref="L294:N295" si="178">-L285</f>
        <v>0</v>
      </c>
      <c r="M294" s="25">
        <f t="shared" si="178"/>
        <v>0</v>
      </c>
      <c r="N294" s="25">
        <f t="shared" si="178"/>
        <v>0</v>
      </c>
      <c r="O294" s="25">
        <f t="shared" si="151"/>
        <v>0</v>
      </c>
      <c r="P294" s="26">
        <f t="shared" ref="P294:Q295" si="179">-P285</f>
        <v>0</v>
      </c>
      <c r="Q294" s="26">
        <f t="shared" si="179"/>
        <v>0</v>
      </c>
      <c r="R294" s="27">
        <f t="shared" si="159"/>
        <v>0</v>
      </c>
      <c r="S294" s="28">
        <f t="shared" si="153"/>
        <v>-6491351.8400000017</v>
      </c>
    </row>
    <row r="295" spans="1:19" ht="15" x14ac:dyDescent="0.25">
      <c r="A295" s="32"/>
      <c r="B295" s="32" t="s">
        <v>71</v>
      </c>
      <c r="C295" s="33" t="s">
        <v>72</v>
      </c>
      <c r="D295" s="25">
        <f>-D286</f>
        <v>0</v>
      </c>
      <c r="E295" s="25">
        <f t="shared" si="176"/>
        <v>0</v>
      </c>
      <c r="F295" s="25">
        <f t="shared" si="176"/>
        <v>0</v>
      </c>
      <c r="G295" s="25">
        <f t="shared" si="148"/>
        <v>0</v>
      </c>
      <c r="H295" s="26">
        <f t="shared" si="177"/>
        <v>0</v>
      </c>
      <c r="I295" s="26">
        <f t="shared" si="177"/>
        <v>0</v>
      </c>
      <c r="J295" s="27">
        <f t="shared" si="156"/>
        <v>0</v>
      </c>
      <c r="L295" s="25">
        <f t="shared" si="178"/>
        <v>0</v>
      </c>
      <c r="M295" s="25">
        <f t="shared" si="178"/>
        <v>0</v>
      </c>
      <c r="N295" s="25">
        <f t="shared" si="178"/>
        <v>0</v>
      </c>
      <c r="O295" s="25">
        <f t="shared" si="151"/>
        <v>0</v>
      </c>
      <c r="P295" s="26">
        <f t="shared" si="179"/>
        <v>0</v>
      </c>
      <c r="Q295" s="26">
        <f t="shared" si="179"/>
        <v>0</v>
      </c>
      <c r="R295" s="27">
        <f t="shared" si="159"/>
        <v>0</v>
      </c>
      <c r="S295" s="28">
        <f t="shared" si="153"/>
        <v>0</v>
      </c>
    </row>
    <row r="296" spans="1:19" x14ac:dyDescent="0.2">
      <c r="A296" s="32"/>
      <c r="B296" s="32"/>
      <c r="C296" s="34" t="s">
        <v>79</v>
      </c>
      <c r="D296" s="35">
        <f>SUM(D287:D295)</f>
        <v>373982106.65937757</v>
      </c>
      <c r="E296" s="35">
        <f t="shared" ref="E296:J296" si="180">SUM(E287:E295)</f>
        <v>0</v>
      </c>
      <c r="F296" s="35">
        <f t="shared" si="180"/>
        <v>0</v>
      </c>
      <c r="G296" s="35">
        <f t="shared" si="180"/>
        <v>373982106.65937757</v>
      </c>
      <c r="H296" s="35">
        <f t="shared" si="180"/>
        <v>14883808.069999987</v>
      </c>
      <c r="I296" s="35">
        <f t="shared" si="180"/>
        <v>-2587186.0200000005</v>
      </c>
      <c r="J296" s="35">
        <f t="shared" si="180"/>
        <v>386278728.70937753</v>
      </c>
      <c r="K296" s="36"/>
      <c r="L296" s="35">
        <f t="shared" ref="L296:S296" si="181">SUM(L287:L295)</f>
        <v>-24208490.739999998</v>
      </c>
      <c r="M296" s="35">
        <f t="shared" si="181"/>
        <v>4.0000018489081413E-3</v>
      </c>
      <c r="N296" s="35">
        <f t="shared" si="181"/>
        <v>0</v>
      </c>
      <c r="O296" s="35">
        <f t="shared" si="181"/>
        <v>-24208490.735999998</v>
      </c>
      <c r="P296" s="35">
        <f t="shared" si="181"/>
        <v>-15980122.640000001</v>
      </c>
      <c r="Q296" s="35">
        <f t="shared" si="181"/>
        <v>1782827.1</v>
      </c>
      <c r="R296" s="35">
        <f t="shared" si="181"/>
        <v>-38405786.276000001</v>
      </c>
      <c r="S296" s="35">
        <f t="shared" si="181"/>
        <v>347872942.43337744</v>
      </c>
    </row>
    <row r="297" spans="1:19" ht="15" x14ac:dyDescent="0.25">
      <c r="A297" s="32"/>
      <c r="B297" s="32"/>
      <c r="C297" s="1220" t="s">
        <v>80</v>
      </c>
      <c r="D297" s="1221"/>
      <c r="E297" s="1221"/>
      <c r="F297" s="1221"/>
      <c r="G297" s="1221"/>
      <c r="H297" s="1221"/>
      <c r="I297" s="1221"/>
      <c r="J297" s="1221"/>
      <c r="K297" s="1221"/>
      <c r="L297" s="1222"/>
      <c r="M297" s="38"/>
      <c r="N297" s="38"/>
      <c r="O297" s="38"/>
      <c r="P297" s="39"/>
      <c r="R297" s="40"/>
      <c r="S297" s="29"/>
    </row>
    <row r="298" spans="1:19" ht="15" x14ac:dyDescent="0.25">
      <c r="A298" s="32"/>
      <c r="B298" s="32"/>
      <c r="C298" s="1220" t="s">
        <v>81</v>
      </c>
      <c r="D298" s="1221"/>
      <c r="E298" s="1221"/>
      <c r="F298" s="1221"/>
      <c r="G298" s="1221"/>
      <c r="H298" s="1221"/>
      <c r="I298" s="1221"/>
      <c r="J298" s="1221"/>
      <c r="K298" s="1221"/>
      <c r="L298" s="1222"/>
      <c r="M298" s="38"/>
      <c r="N298" s="38"/>
      <c r="O298" s="38"/>
      <c r="P298" s="35">
        <f>+P296</f>
        <v>-15980122.640000001</v>
      </c>
      <c r="R298" s="40"/>
      <c r="S298" s="29"/>
    </row>
    <row r="299" spans="1:19" x14ac:dyDescent="0.2">
      <c r="D299" s="41">
        <v>0</v>
      </c>
      <c r="E299" s="41"/>
      <c r="F299" s="41"/>
      <c r="G299" s="41"/>
      <c r="H299" s="41">
        <v>0</v>
      </c>
      <c r="I299" s="41">
        <v>0</v>
      </c>
      <c r="J299" s="41">
        <v>0</v>
      </c>
      <c r="K299" s="41"/>
      <c r="L299" s="41">
        <v>0</v>
      </c>
      <c r="M299" s="41"/>
      <c r="N299" s="41"/>
      <c r="O299" s="41">
        <v>0</v>
      </c>
      <c r="P299" s="41">
        <v>0</v>
      </c>
      <c r="Q299" s="41">
        <v>0</v>
      </c>
      <c r="R299" s="41">
        <v>0</v>
      </c>
      <c r="S299" s="41">
        <v>0</v>
      </c>
    </row>
    <row r="300" spans="1:19" x14ac:dyDescent="0.2">
      <c r="L300" s="2" t="s">
        <v>82</v>
      </c>
    </row>
    <row r="301" spans="1:19" ht="15" x14ac:dyDescent="0.25">
      <c r="A301" s="32">
        <v>10</v>
      </c>
      <c r="B301" s="32"/>
      <c r="C301" s="12" t="s">
        <v>83</v>
      </c>
      <c r="D301" s="13"/>
      <c r="E301" s="13"/>
      <c r="F301" s="13"/>
      <c r="G301" s="13"/>
      <c r="H301" s="13"/>
      <c r="I301" s="13"/>
      <c r="J301" s="13"/>
      <c r="K301" s="13"/>
      <c r="L301" s="13" t="s">
        <v>83</v>
      </c>
      <c r="M301" s="13"/>
      <c r="N301" s="13"/>
      <c r="O301" s="13"/>
      <c r="P301" s="13"/>
      <c r="Q301" s="42">
        <f>P265</f>
        <v>-1125347.93</v>
      </c>
    </row>
    <row r="302" spans="1:19" ht="15" x14ac:dyDescent="0.25">
      <c r="A302" s="32">
        <v>8</v>
      </c>
      <c r="B302" s="32"/>
      <c r="C302" s="12" t="s">
        <v>49</v>
      </c>
      <c r="D302" s="13"/>
      <c r="E302" s="13"/>
      <c r="F302" s="13"/>
      <c r="G302" s="13"/>
      <c r="H302" s="13"/>
      <c r="I302" s="13"/>
      <c r="J302" s="13"/>
      <c r="K302" s="13"/>
      <c r="L302" s="13" t="s">
        <v>49</v>
      </c>
      <c r="M302" s="13"/>
      <c r="N302" s="13"/>
      <c r="O302" s="13"/>
      <c r="P302" s="13"/>
      <c r="Q302" s="42">
        <f>P267+P266</f>
        <v>-201090.34000000003</v>
      </c>
    </row>
    <row r="303" spans="1:19" ht="15" x14ac:dyDescent="0.25">
      <c r="A303" s="32">
        <v>47</v>
      </c>
      <c r="B303" s="32"/>
      <c r="C303" s="12" t="s">
        <v>84</v>
      </c>
      <c r="D303" s="13"/>
      <c r="E303" s="13"/>
      <c r="F303" s="13"/>
      <c r="G303" s="13"/>
      <c r="H303" s="13"/>
      <c r="I303" s="13"/>
      <c r="J303" s="13"/>
      <c r="K303" s="13"/>
      <c r="L303" s="13" t="s">
        <v>84</v>
      </c>
      <c r="M303" s="13"/>
      <c r="N303" s="13"/>
      <c r="O303" s="13"/>
      <c r="P303" s="13"/>
      <c r="Q303" s="42"/>
    </row>
    <row r="304" spans="1:19" x14ac:dyDescent="0.2">
      <c r="L304" s="1223" t="s">
        <v>85</v>
      </c>
      <c r="M304" s="1224"/>
      <c r="N304" s="1224"/>
      <c r="O304" s="1224"/>
      <c r="P304" s="1224"/>
      <c r="Q304" s="43">
        <f>P298-Q301-Q302-Q303</f>
        <v>-14653684.370000001</v>
      </c>
    </row>
    <row r="306" spans="1:19" ht="14.1" customHeight="1" x14ac:dyDescent="0.4">
      <c r="B306" s="49"/>
    </row>
    <row r="310" spans="1:19" ht="13.5" thickBot="1" x14ac:dyDescent="0.25">
      <c r="H310" s="8" t="s">
        <v>9</v>
      </c>
      <c r="I310" s="9" t="s">
        <v>10</v>
      </c>
    </row>
    <row r="311" spans="1:19" ht="15.75" thickBot="1" x14ac:dyDescent="0.3">
      <c r="H311" s="8" t="s">
        <v>11</v>
      </c>
      <c r="I311" s="10">
        <v>2017</v>
      </c>
      <c r="J311" s="11"/>
    </row>
    <row r="313" spans="1:19" x14ac:dyDescent="0.2">
      <c r="D313" s="1225" t="s">
        <v>12</v>
      </c>
      <c r="E313" s="1226"/>
      <c r="F313" s="1226"/>
      <c r="G313" s="1226"/>
      <c r="H313" s="1226"/>
      <c r="I313" s="1226"/>
      <c r="J313" s="1226"/>
      <c r="L313" s="12"/>
      <c r="M313" s="13"/>
      <c r="N313" s="13"/>
      <c r="O313" s="13"/>
      <c r="P313" s="14" t="s">
        <v>13</v>
      </c>
      <c r="Q313" s="14"/>
      <c r="R313" s="15"/>
    </row>
    <row r="314" spans="1:19" ht="30" customHeight="1" x14ac:dyDescent="0.2">
      <c r="A314" s="16" t="s">
        <v>14</v>
      </c>
      <c r="B314" s="16" t="s">
        <v>15</v>
      </c>
      <c r="C314" s="17" t="s">
        <v>16</v>
      </c>
      <c r="D314" s="18" t="s">
        <v>17</v>
      </c>
      <c r="E314" s="44" t="s">
        <v>90</v>
      </c>
      <c r="F314" s="44" t="s">
        <v>90</v>
      </c>
      <c r="G314" s="18" t="s">
        <v>18</v>
      </c>
      <c r="H314" s="19" t="s">
        <v>19</v>
      </c>
      <c r="I314" s="19" t="s">
        <v>20</v>
      </c>
      <c r="J314" s="16" t="s">
        <v>21</v>
      </c>
      <c r="K314" s="20"/>
      <c r="L314" s="18" t="s">
        <v>17</v>
      </c>
      <c r="M314" s="44" t="s">
        <v>90</v>
      </c>
      <c r="N314" s="44" t="s">
        <v>90</v>
      </c>
      <c r="O314" s="18" t="s">
        <v>18</v>
      </c>
      <c r="P314" s="21" t="s">
        <v>22</v>
      </c>
      <c r="Q314" s="21" t="s">
        <v>20</v>
      </c>
      <c r="R314" s="22" t="s">
        <v>21</v>
      </c>
      <c r="S314" s="16" t="s">
        <v>23</v>
      </c>
    </row>
    <row r="315" spans="1:19" ht="25.5" customHeight="1" x14ac:dyDescent="0.25">
      <c r="A315" s="16"/>
      <c r="B315" s="23">
        <v>1531</v>
      </c>
      <c r="C315" s="24" t="s">
        <v>24</v>
      </c>
      <c r="D315" s="25">
        <f>J241</f>
        <v>0</v>
      </c>
      <c r="E315" s="25"/>
      <c r="F315" s="25"/>
      <c r="G315" s="25">
        <f>SUM(D315:F315)</f>
        <v>0</v>
      </c>
      <c r="H315" s="26">
        <f>SUMIFS('BRZ-2017'!G$7:G$36,'BRZ-2017'!$R$7:$R$36,$B315)</f>
        <v>0</v>
      </c>
      <c r="I315" s="26">
        <f>SUMIFS('BRZ-2017'!H$7:H$36,'BRZ-2017'!$R$7:$R$36,$B315)</f>
        <v>0</v>
      </c>
      <c r="J315" s="27">
        <f>D315+H315+I315</f>
        <v>0</v>
      </c>
      <c r="K315" s="20"/>
      <c r="L315" s="25">
        <f>R241</f>
        <v>0</v>
      </c>
      <c r="M315" s="25"/>
      <c r="N315" s="25"/>
      <c r="O315" s="25">
        <f>SUM(L315:N315)</f>
        <v>0</v>
      </c>
      <c r="P315" s="26">
        <f>SUMIFS('BRZ-2017'!L$7:L$36,'BRZ-2017'!$R$7:$R$36,$B315)+SUMIFS('BRZ-2017'!N$7:N$36,'BRZ-2017'!$R$7:$R$36,$B315)</f>
        <v>0</v>
      </c>
      <c r="Q315" s="26">
        <f>SUMIFS('BRZ-2017'!O$7:O$36,'BRZ-2017'!$R$7:$R$36,$B315)</f>
        <v>0</v>
      </c>
      <c r="R315" s="27">
        <f>L315+P315+Q315</f>
        <v>0</v>
      </c>
      <c r="S315" s="28">
        <f t="shared" ref="S315:S360" si="182">J315+R315</f>
        <v>0</v>
      </c>
    </row>
    <row r="316" spans="1:19" ht="25.5" customHeight="1" x14ac:dyDescent="0.25">
      <c r="A316" s="16"/>
      <c r="B316" s="23">
        <v>1609</v>
      </c>
      <c r="C316" s="24" t="s">
        <v>25</v>
      </c>
      <c r="D316" s="25">
        <f t="shared" ref="D316:D360" si="183">J242</f>
        <v>24121701.68</v>
      </c>
      <c r="E316" s="25"/>
      <c r="F316" s="25"/>
      <c r="G316" s="25">
        <f>SUM(D316:F316)</f>
        <v>24121701.68</v>
      </c>
      <c r="H316" s="26">
        <f>SUMIFS('BRZ-2017'!G$7:G$36,'BRZ-2017'!$R$7:$R$36,$B316)</f>
        <v>0</v>
      </c>
      <c r="I316" s="26">
        <f>SUMIFS('BRZ-2017'!H$7:H$36,'BRZ-2017'!$R$7:$R$36,$B316)</f>
        <v>0</v>
      </c>
      <c r="J316" s="27">
        <f>D316+H316+I316</f>
        <v>24121701.68</v>
      </c>
      <c r="K316" s="20"/>
      <c r="L316" s="25">
        <f t="shared" ref="L316:L360" si="184">R242</f>
        <v>-4216462.0299999993</v>
      </c>
      <c r="M316" s="25"/>
      <c r="N316" s="25"/>
      <c r="O316" s="25">
        <f t="shared" ref="O316:O360" si="185">SUM(L316:N316)</f>
        <v>-4216462.0299999993</v>
      </c>
      <c r="P316" s="26">
        <f>SUMIFS('BRZ-2017'!L$7:L$36,'BRZ-2017'!$R$7:$R$36,$B316)+SUMIFS('BRZ-2017'!N$7:N$36,'BRZ-2017'!$R$7:$R$36,$B316)</f>
        <v>0</v>
      </c>
      <c r="Q316" s="26">
        <f>SUMIFS('BRZ-2017'!O$7:O$36,'BRZ-2017'!$R$7:$R$36,$B316)</f>
        <v>0</v>
      </c>
      <c r="R316" s="27">
        <f t="shared" ref="R316:R360" si="186">L316+P316+Q316</f>
        <v>-4216462.0299999993</v>
      </c>
      <c r="S316" s="28">
        <f t="shared" si="182"/>
        <v>19905239.649999999</v>
      </c>
    </row>
    <row r="317" spans="1:19" ht="25.5" x14ac:dyDescent="0.25">
      <c r="A317" s="23">
        <v>12</v>
      </c>
      <c r="B317" s="23">
        <v>1611</v>
      </c>
      <c r="C317" s="24" t="s">
        <v>26</v>
      </c>
      <c r="D317" s="25">
        <f t="shared" si="183"/>
        <v>-142260.850000001</v>
      </c>
      <c r="E317" s="25"/>
      <c r="F317" s="25"/>
      <c r="G317" s="25">
        <f t="shared" ref="G317:G360" si="187">SUM(D317:F317)</f>
        <v>-142260.850000001</v>
      </c>
      <c r="H317" s="26">
        <f>SUMIFS('BRZ-2017'!G$7:G$36,'BRZ-2017'!$R$7:$R$36,$B317)</f>
        <v>142260.85000000149</v>
      </c>
      <c r="I317" s="26">
        <f>SUMIFS('BRZ-2017'!H$7:H$36,'BRZ-2017'!$R$7:$R$36,$B317)</f>
        <v>0</v>
      </c>
      <c r="J317" s="27">
        <f>D317+H317+I317</f>
        <v>4.9476511776447296E-10</v>
      </c>
      <c r="K317" s="30"/>
      <c r="L317" s="25">
        <f t="shared" si="184"/>
        <v>935326.88</v>
      </c>
      <c r="M317" s="25"/>
      <c r="N317" s="25"/>
      <c r="O317" s="25">
        <f t="shared" si="185"/>
        <v>935326.88</v>
      </c>
      <c r="P317" s="26">
        <f>SUMIFS('BRZ-2017'!L$7:L$36,'BRZ-2017'!$R$7:$R$36,$B317)+SUMIFS('BRZ-2017'!N$7:N$36,'BRZ-2017'!$R$7:$R$36,$B317)</f>
        <v>-935326.88000000012</v>
      </c>
      <c r="Q317" s="26">
        <f>SUMIFS('BRZ-2017'!O$7:O$36,'BRZ-2017'!$R$7:$R$36,$B317)</f>
        <v>0</v>
      </c>
      <c r="R317" s="27">
        <f t="shared" si="186"/>
        <v>-1.1641532182693481E-10</v>
      </c>
      <c r="S317" s="28">
        <f t="shared" si="182"/>
        <v>3.7834979593753815E-10</v>
      </c>
    </row>
    <row r="318" spans="1:19" ht="25.5" x14ac:dyDescent="0.25">
      <c r="A318" s="23" t="s">
        <v>27</v>
      </c>
      <c r="B318" s="23">
        <v>1612</v>
      </c>
      <c r="C318" s="24" t="s">
        <v>28</v>
      </c>
      <c r="D318" s="25">
        <f t="shared" si="183"/>
        <v>1571626.31</v>
      </c>
      <c r="E318" s="25"/>
      <c r="F318" s="25"/>
      <c r="G318" s="25">
        <f t="shared" si="187"/>
        <v>1571626.31</v>
      </c>
      <c r="H318" s="26">
        <f>SUMIFS('BRZ-2017'!G$7:G$36,'BRZ-2017'!$R$7:$R$36,$B318)</f>
        <v>9094.0600000000559</v>
      </c>
      <c r="I318" s="26">
        <f>SUMIFS('BRZ-2017'!H$7:H$36,'BRZ-2017'!$R$7:$R$36,$B318)</f>
        <v>-19129.680000000168</v>
      </c>
      <c r="J318" s="27">
        <f>D318+H318+I318</f>
        <v>1561590.69</v>
      </c>
      <c r="K318" s="30"/>
      <c r="L318" s="25">
        <f t="shared" si="184"/>
        <v>0</v>
      </c>
      <c r="M318" s="25"/>
      <c r="N318" s="25"/>
      <c r="O318" s="25">
        <f t="shared" si="185"/>
        <v>0</v>
      </c>
      <c r="P318" s="26">
        <f>SUMIFS('BRZ-2017'!L$7:L$36,'BRZ-2017'!$R$7:$R$36,$B318)+SUMIFS('BRZ-2017'!N$7:N$36,'BRZ-2017'!$R$7:$R$36,$B318)</f>
        <v>0</v>
      </c>
      <c r="Q318" s="26">
        <f>SUMIFS('BRZ-2017'!O$7:O$36,'BRZ-2017'!$R$7:$R$36,$B318)</f>
        <v>0</v>
      </c>
      <c r="R318" s="27">
        <f t="shared" si="186"/>
        <v>0</v>
      </c>
      <c r="S318" s="28">
        <f t="shared" si="182"/>
        <v>1561590.69</v>
      </c>
    </row>
    <row r="319" spans="1:19" ht="15" x14ac:dyDescent="0.25">
      <c r="A319" s="23" t="s">
        <v>29</v>
      </c>
      <c r="B319" s="23">
        <v>1805</v>
      </c>
      <c r="C319" s="24" t="s">
        <v>30</v>
      </c>
      <c r="D319" s="25">
        <f t="shared" si="183"/>
        <v>7420974.71</v>
      </c>
      <c r="E319" s="25"/>
      <c r="F319" s="25"/>
      <c r="G319" s="25">
        <f t="shared" si="187"/>
        <v>7420974.71</v>
      </c>
      <c r="H319" s="26">
        <f>SUMIFS('BRZ-2017'!G$7:G$36,'BRZ-2017'!$R$7:$R$36,$B319)</f>
        <v>1052652.7200000007</v>
      </c>
      <c r="I319" s="26">
        <f>SUMIFS('BRZ-2017'!H$7:H$36,'BRZ-2017'!$R$7:$R$36,$B319)</f>
        <v>-326735.79000000004</v>
      </c>
      <c r="J319" s="27">
        <f>D319+H319+I319</f>
        <v>8146891.6399999997</v>
      </c>
      <c r="K319" s="30"/>
      <c r="L319" s="25">
        <f t="shared" si="184"/>
        <v>0</v>
      </c>
      <c r="M319" s="25"/>
      <c r="N319" s="25"/>
      <c r="O319" s="25">
        <f t="shared" si="185"/>
        <v>0</v>
      </c>
      <c r="P319" s="26">
        <f>SUMIFS('BRZ-2017'!L$7:L$36,'BRZ-2017'!$R$7:$R$36,$B319)+SUMIFS('BRZ-2017'!N$7:N$36,'BRZ-2017'!$R$7:$R$36,$B319)</f>
        <v>0</v>
      </c>
      <c r="Q319" s="26">
        <f>SUMIFS('BRZ-2017'!O$7:O$36,'BRZ-2017'!$R$7:$R$36,$B319)</f>
        <v>0</v>
      </c>
      <c r="R319" s="27">
        <f t="shared" si="186"/>
        <v>0</v>
      </c>
      <c r="S319" s="28">
        <f t="shared" si="182"/>
        <v>8146891.6399999997</v>
      </c>
    </row>
    <row r="320" spans="1:19" ht="15" x14ac:dyDescent="0.25">
      <c r="A320" s="23">
        <v>47</v>
      </c>
      <c r="B320" s="23">
        <v>1808</v>
      </c>
      <c r="C320" s="24" t="s">
        <v>31</v>
      </c>
      <c r="D320" s="25">
        <f t="shared" si="183"/>
        <v>22656625.157806437</v>
      </c>
      <c r="E320" s="25"/>
      <c r="F320" s="25"/>
      <c r="G320" s="25">
        <f t="shared" si="187"/>
        <v>22656625.157806437</v>
      </c>
      <c r="H320" s="26">
        <f>SUMIFS('BRZ-2017'!G$7:G$36,'BRZ-2017'!$R$7:$R$36,$B320)</f>
        <v>29563.660000000149</v>
      </c>
      <c r="I320" s="26">
        <f>SUMIFS('BRZ-2017'!H$7:H$36,'BRZ-2017'!$R$7:$R$36,$B320)</f>
        <v>0</v>
      </c>
      <c r="J320" s="27">
        <f t="shared" ref="J320:J360" si="188">D320+H320+I320</f>
        <v>22686188.817806438</v>
      </c>
      <c r="K320" s="30"/>
      <c r="L320" s="25">
        <f t="shared" si="184"/>
        <v>-2482532.2699999996</v>
      </c>
      <c r="M320" s="25"/>
      <c r="N320" s="25"/>
      <c r="O320" s="25">
        <f t="shared" si="185"/>
        <v>-2482532.2699999996</v>
      </c>
      <c r="P320" s="26">
        <f>SUMIFS('BRZ-2017'!L$7:L$36,'BRZ-2017'!$R$7:$R$36,$B320)+SUMIFS('BRZ-2017'!N$7:N$36,'BRZ-2017'!$R$7:$R$36,$B320)</f>
        <v>-854584.1399999999</v>
      </c>
      <c r="Q320" s="26">
        <f>SUMIFS('BRZ-2017'!O$7:O$36,'BRZ-2017'!$R$7:$R$36,$B320)</f>
        <v>0</v>
      </c>
      <c r="R320" s="27">
        <f t="shared" si="186"/>
        <v>-3337116.4099999992</v>
      </c>
      <c r="S320" s="28">
        <f t="shared" si="182"/>
        <v>19349072.407806437</v>
      </c>
    </row>
    <row r="321" spans="1:19" ht="15" x14ac:dyDescent="0.25">
      <c r="A321" s="23">
        <v>13</v>
      </c>
      <c r="B321" s="23">
        <v>1810</v>
      </c>
      <c r="C321" s="24" t="s">
        <v>32</v>
      </c>
      <c r="D321" s="25">
        <f t="shared" si="183"/>
        <v>0</v>
      </c>
      <c r="E321" s="25"/>
      <c r="F321" s="25"/>
      <c r="G321" s="25">
        <f t="shared" si="187"/>
        <v>0</v>
      </c>
      <c r="H321" s="26">
        <f>SUMIFS('BRZ-2017'!G$7:G$36,'BRZ-2017'!$R$7:$R$36,$B321)</f>
        <v>0</v>
      </c>
      <c r="I321" s="26">
        <f>SUMIFS('BRZ-2017'!H$7:H$36,'BRZ-2017'!$R$7:$R$36,$B321)</f>
        <v>0</v>
      </c>
      <c r="J321" s="27">
        <f t="shared" si="188"/>
        <v>0</v>
      </c>
      <c r="K321" s="30"/>
      <c r="L321" s="25">
        <f t="shared" si="184"/>
        <v>0</v>
      </c>
      <c r="M321" s="25"/>
      <c r="N321" s="25"/>
      <c r="O321" s="25">
        <f t="shared" si="185"/>
        <v>0</v>
      </c>
      <c r="P321" s="26">
        <f>SUMIFS('BRZ-2017'!L$7:L$36,'BRZ-2017'!$R$7:$R$36,$B321)+SUMIFS('BRZ-2017'!N$7:N$36,'BRZ-2017'!$R$7:$R$36,$B321)</f>
        <v>0</v>
      </c>
      <c r="Q321" s="26">
        <f>SUMIFS('BRZ-2017'!O$7:O$36,'BRZ-2017'!$R$7:$R$36,$B321)</f>
        <v>0</v>
      </c>
      <c r="R321" s="27">
        <f t="shared" si="186"/>
        <v>0</v>
      </c>
      <c r="S321" s="28">
        <f t="shared" si="182"/>
        <v>0</v>
      </c>
    </row>
    <row r="322" spans="1:19" ht="15" x14ac:dyDescent="0.25">
      <c r="A322" s="23">
        <v>47</v>
      </c>
      <c r="B322" s="23">
        <v>1815</v>
      </c>
      <c r="C322" s="24" t="s">
        <v>33</v>
      </c>
      <c r="D322" s="25">
        <f t="shared" si="183"/>
        <v>11813452.168158809</v>
      </c>
      <c r="E322" s="25"/>
      <c r="F322" s="25"/>
      <c r="G322" s="25">
        <f t="shared" si="187"/>
        <v>11813452.168158809</v>
      </c>
      <c r="H322" s="26">
        <f>SUMIFS('BRZ-2017'!G$7:G$36,'BRZ-2017'!$R$7:$R$36,$B322)</f>
        <v>30788.529999999329</v>
      </c>
      <c r="I322" s="26">
        <f>SUMIFS('BRZ-2017'!H$7:H$36,'BRZ-2017'!$R$7:$R$36,$B322)</f>
        <v>0</v>
      </c>
      <c r="J322" s="27">
        <f t="shared" si="188"/>
        <v>11844240.698158808</v>
      </c>
      <c r="K322" s="30"/>
      <c r="L322" s="25">
        <f t="shared" si="184"/>
        <v>-1970439.4559999998</v>
      </c>
      <c r="M322" s="25"/>
      <c r="N322" s="25"/>
      <c r="O322" s="25">
        <f t="shared" si="185"/>
        <v>-1970439.4559999998</v>
      </c>
      <c r="P322" s="26">
        <f>SUMIFS('BRZ-2017'!L$7:L$36,'BRZ-2017'!$R$7:$R$36,$B322)+SUMIFS('BRZ-2017'!N$7:N$36,'BRZ-2017'!$R$7:$R$36,$B322)</f>
        <v>-624994.09</v>
      </c>
      <c r="Q322" s="26">
        <f>SUMIFS('BRZ-2017'!O$7:O$36,'BRZ-2017'!$R$7:$R$36,$B322)</f>
        <v>0</v>
      </c>
      <c r="R322" s="27">
        <f t="shared" si="186"/>
        <v>-2595433.5459999996</v>
      </c>
      <c r="S322" s="28">
        <f t="shared" si="182"/>
        <v>9248807.152158808</v>
      </c>
    </row>
    <row r="323" spans="1:19" ht="15" x14ac:dyDescent="0.25">
      <c r="A323" s="23">
        <v>47</v>
      </c>
      <c r="B323" s="23">
        <v>1820</v>
      </c>
      <c r="C323" s="24" t="s">
        <v>34</v>
      </c>
      <c r="D323" s="25">
        <f t="shared" si="183"/>
        <v>8809769.6359333545</v>
      </c>
      <c r="E323" s="25"/>
      <c r="F323" s="25"/>
      <c r="G323" s="25">
        <f t="shared" si="187"/>
        <v>8809769.6359333545</v>
      </c>
      <c r="H323" s="26">
        <f>SUMIFS('BRZ-2017'!G$7:G$36,'BRZ-2017'!$R$7:$R$36,$B323)</f>
        <v>2881093.1499999985</v>
      </c>
      <c r="I323" s="26">
        <f>SUMIFS('BRZ-2017'!H$7:H$36,'BRZ-2017'!$R$7:$R$36,$B323)</f>
        <v>0</v>
      </c>
      <c r="J323" s="27">
        <f t="shared" si="188"/>
        <v>11690862.785933353</v>
      </c>
      <c r="K323" s="30"/>
      <c r="L323" s="25">
        <f t="shared" si="184"/>
        <v>-663347.37999999989</v>
      </c>
      <c r="M323" s="25"/>
      <c r="N323" s="25"/>
      <c r="O323" s="25">
        <f t="shared" si="185"/>
        <v>-663347.37999999989</v>
      </c>
      <c r="P323" s="26">
        <f>SUMIFS('BRZ-2017'!L$7:L$36,'BRZ-2017'!$R$7:$R$36,$B323)+SUMIFS('BRZ-2017'!N$7:N$36,'BRZ-2017'!$R$7:$R$36,$B323)</f>
        <v>-270905.99</v>
      </c>
      <c r="Q323" s="26">
        <f>SUMIFS('BRZ-2017'!O$7:O$36,'BRZ-2017'!$R$7:$R$36,$B323)</f>
        <v>0</v>
      </c>
      <c r="R323" s="27">
        <f t="shared" si="186"/>
        <v>-934253.36999999988</v>
      </c>
      <c r="S323" s="28">
        <f t="shared" si="182"/>
        <v>10756609.415933354</v>
      </c>
    </row>
    <row r="324" spans="1:19" ht="15" x14ac:dyDescent="0.25">
      <c r="A324" s="23">
        <v>47</v>
      </c>
      <c r="B324" s="23">
        <v>1825</v>
      </c>
      <c r="C324" s="24" t="s">
        <v>35</v>
      </c>
      <c r="D324" s="25">
        <f t="shared" si="183"/>
        <v>0</v>
      </c>
      <c r="E324" s="25"/>
      <c r="F324" s="25"/>
      <c r="G324" s="25">
        <f t="shared" si="187"/>
        <v>0</v>
      </c>
      <c r="H324" s="26">
        <f>SUMIFS('BRZ-2017'!G$7:G$36,'BRZ-2017'!$R$7:$R$36,$B324)</f>
        <v>0</v>
      </c>
      <c r="I324" s="26">
        <f>SUMIFS('BRZ-2017'!H$7:H$36,'BRZ-2017'!$R$7:$R$36,$B324)</f>
        <v>0</v>
      </c>
      <c r="J324" s="27">
        <f t="shared" si="188"/>
        <v>0</v>
      </c>
      <c r="K324" s="30"/>
      <c r="L324" s="25">
        <f t="shared" si="184"/>
        <v>0</v>
      </c>
      <c r="M324" s="25"/>
      <c r="N324" s="25"/>
      <c r="O324" s="25">
        <f t="shared" si="185"/>
        <v>0</v>
      </c>
      <c r="P324" s="26">
        <f>SUMIFS('BRZ-2017'!L$7:L$36,'BRZ-2017'!$R$7:$R$36,$B324)+SUMIFS('BRZ-2017'!N$7:N$36,'BRZ-2017'!$R$7:$R$36,$B324)</f>
        <v>0</v>
      </c>
      <c r="Q324" s="26">
        <f>SUMIFS('BRZ-2017'!O$7:O$36,'BRZ-2017'!$R$7:$R$36,$B324)</f>
        <v>0</v>
      </c>
      <c r="R324" s="27">
        <f t="shared" si="186"/>
        <v>0</v>
      </c>
      <c r="S324" s="28">
        <f t="shared" si="182"/>
        <v>0</v>
      </c>
    </row>
    <row r="325" spans="1:19" ht="15" x14ac:dyDescent="0.25">
      <c r="A325" s="23">
        <v>47</v>
      </c>
      <c r="B325" s="23">
        <v>1830</v>
      </c>
      <c r="C325" s="24" t="s">
        <v>36</v>
      </c>
      <c r="D325" s="25">
        <f t="shared" si="183"/>
        <v>28897422.789999999</v>
      </c>
      <c r="E325" s="25"/>
      <c r="F325" s="25"/>
      <c r="G325" s="25">
        <f t="shared" si="187"/>
        <v>28897422.789999999</v>
      </c>
      <c r="H325" s="26">
        <f>SUMIFS('BRZ-2017'!G$7:G$36,'BRZ-2017'!$R$7:$R$36,$B325)</f>
        <v>3542423.6800000025</v>
      </c>
      <c r="I325" s="26">
        <f>SUMIFS('BRZ-2017'!H$7:H$36,'BRZ-2017'!$R$7:$R$36,$B325)</f>
        <v>-200073.12</v>
      </c>
      <c r="J325" s="27">
        <f t="shared" si="188"/>
        <v>32239773.350000001</v>
      </c>
      <c r="K325" s="30"/>
      <c r="L325" s="25">
        <f t="shared" si="184"/>
        <v>-1390836.5599999998</v>
      </c>
      <c r="M325" s="25"/>
      <c r="N325" s="25"/>
      <c r="O325" s="25">
        <f t="shared" si="185"/>
        <v>-1390836.5599999998</v>
      </c>
      <c r="P325" s="26">
        <f>SUMIFS('BRZ-2017'!L$7:L$36,'BRZ-2017'!$R$7:$R$36,$B325)+SUMIFS('BRZ-2017'!N$7:N$36,'BRZ-2017'!$R$7:$R$36,$B325)</f>
        <v>-828315.07000000007</v>
      </c>
      <c r="Q325" s="26">
        <f>SUMIFS('BRZ-2017'!O$7:O$36,'BRZ-2017'!$R$7:$R$36,$B325)</f>
        <v>191467.8</v>
      </c>
      <c r="R325" s="27">
        <f t="shared" si="186"/>
        <v>-2027683.8299999998</v>
      </c>
      <c r="S325" s="28">
        <f t="shared" si="182"/>
        <v>30212089.520000003</v>
      </c>
    </row>
    <row r="326" spans="1:19" ht="15" x14ac:dyDescent="0.25">
      <c r="A326" s="23">
        <v>47</v>
      </c>
      <c r="B326" s="23">
        <v>1835</v>
      </c>
      <c r="C326" s="24" t="s">
        <v>37</v>
      </c>
      <c r="D326" s="25">
        <f t="shared" si="183"/>
        <v>37594398.07</v>
      </c>
      <c r="E326" s="25"/>
      <c r="F326" s="25"/>
      <c r="G326" s="25">
        <f t="shared" si="187"/>
        <v>37594398.07</v>
      </c>
      <c r="H326" s="26">
        <f>SUMIFS('BRZ-2017'!G$7:G$36,'BRZ-2017'!$R$7:$R$36,$B326)</f>
        <v>3437737.8399999966</v>
      </c>
      <c r="I326" s="26">
        <f>SUMIFS('BRZ-2017'!H$7:H$36,'BRZ-2017'!$R$7:$R$36,$B326)</f>
        <v>-188570.43</v>
      </c>
      <c r="J326" s="27">
        <f t="shared" si="188"/>
        <v>40843565.479999997</v>
      </c>
      <c r="K326" s="30"/>
      <c r="L326" s="25">
        <f t="shared" si="184"/>
        <v>-1617415.81</v>
      </c>
      <c r="M326" s="25"/>
      <c r="N326" s="25"/>
      <c r="O326" s="25">
        <f t="shared" si="185"/>
        <v>-1617415.81</v>
      </c>
      <c r="P326" s="26">
        <f>SUMIFS('BRZ-2017'!L$7:L$36,'BRZ-2017'!$R$7:$R$36,$B326)+SUMIFS('BRZ-2017'!N$7:N$36,'BRZ-2017'!$R$7:$R$36,$B326)</f>
        <v>-872127.76</v>
      </c>
      <c r="Q326" s="26">
        <f>SUMIFS('BRZ-2017'!O$7:O$36,'BRZ-2017'!$R$7:$R$36,$B326)</f>
        <v>0</v>
      </c>
      <c r="R326" s="27">
        <f t="shared" si="186"/>
        <v>-2489543.5700000003</v>
      </c>
      <c r="S326" s="28">
        <f t="shared" si="182"/>
        <v>38354021.909999996</v>
      </c>
    </row>
    <row r="327" spans="1:19" ht="15" x14ac:dyDescent="0.25">
      <c r="A327" s="23">
        <v>47</v>
      </c>
      <c r="B327" s="23">
        <v>1840</v>
      </c>
      <c r="C327" s="24" t="s">
        <v>38</v>
      </c>
      <c r="D327" s="25">
        <f t="shared" si="183"/>
        <v>45724989.559999995</v>
      </c>
      <c r="E327" s="25"/>
      <c r="F327" s="25"/>
      <c r="G327" s="25">
        <f t="shared" si="187"/>
        <v>45724989.559999995</v>
      </c>
      <c r="H327" s="26">
        <f>SUMIFS('BRZ-2017'!G$7:G$36,'BRZ-2017'!$R$7:$R$36,$B327)</f>
        <v>6747412.6300000018</v>
      </c>
      <c r="I327" s="26">
        <f>SUMIFS('BRZ-2017'!H$7:H$36,'BRZ-2017'!$R$7:$R$36,$B327)</f>
        <v>-74952.960000000006</v>
      </c>
      <c r="J327" s="27">
        <f t="shared" si="188"/>
        <v>52397449.229999997</v>
      </c>
      <c r="K327" s="30"/>
      <c r="L327" s="25">
        <f t="shared" si="184"/>
        <v>-2241753.0799999996</v>
      </c>
      <c r="M327" s="25"/>
      <c r="N327" s="25"/>
      <c r="O327" s="25">
        <f t="shared" si="185"/>
        <v>-2241753.0799999996</v>
      </c>
      <c r="P327" s="26">
        <f>SUMIFS('BRZ-2017'!L$7:L$36,'BRZ-2017'!$R$7:$R$36,$B327)+SUMIFS('BRZ-2017'!N$7:N$36,'BRZ-2017'!$R$7:$R$36,$B327)</f>
        <v>-976066.68</v>
      </c>
      <c r="Q327" s="26">
        <f>SUMIFS('BRZ-2017'!O$7:O$36,'BRZ-2017'!$R$7:$R$36,$B327)</f>
        <v>3377.71</v>
      </c>
      <c r="R327" s="27">
        <f t="shared" si="186"/>
        <v>-3214442.05</v>
      </c>
      <c r="S327" s="28">
        <f t="shared" si="182"/>
        <v>49183007.18</v>
      </c>
    </row>
    <row r="328" spans="1:19" ht="15" x14ac:dyDescent="0.25">
      <c r="A328" s="23">
        <v>47</v>
      </c>
      <c r="B328" s="23">
        <v>1845</v>
      </c>
      <c r="C328" s="24" t="s">
        <v>39</v>
      </c>
      <c r="D328" s="25">
        <f t="shared" si="183"/>
        <v>128837086.56999999</v>
      </c>
      <c r="E328" s="25"/>
      <c r="F328" s="25"/>
      <c r="G328" s="25">
        <f t="shared" si="187"/>
        <v>128837086.56999999</v>
      </c>
      <c r="H328" s="26">
        <f>SUMIFS('BRZ-2017'!G$7:G$36,'BRZ-2017'!$R$7:$R$36,$B328)</f>
        <v>9953278.0100000184</v>
      </c>
      <c r="I328" s="26">
        <f>SUMIFS('BRZ-2017'!H$7:H$36,'BRZ-2017'!$R$7:$R$36,$B328)</f>
        <v>-185225.56</v>
      </c>
      <c r="J328" s="27">
        <f t="shared" si="188"/>
        <v>138605139.02000001</v>
      </c>
      <c r="K328" s="30"/>
      <c r="L328" s="25">
        <f t="shared" si="184"/>
        <v>-14186179.600000001</v>
      </c>
      <c r="M328" s="25"/>
      <c r="N328" s="25"/>
      <c r="O328" s="25">
        <f t="shared" si="185"/>
        <v>-14186179.600000001</v>
      </c>
      <c r="P328" s="26">
        <f>SUMIFS('BRZ-2017'!L$7:L$36,'BRZ-2017'!$R$7:$R$36,$B328)+SUMIFS('BRZ-2017'!N$7:N$36,'BRZ-2017'!$R$7:$R$36,$B328)</f>
        <v>-5305593.3290714286</v>
      </c>
      <c r="Q328" s="26">
        <f>SUMIFS('BRZ-2017'!O$7:O$36,'BRZ-2017'!$R$7:$R$36,$B328)</f>
        <v>170025.60000000001</v>
      </c>
      <c r="R328" s="27">
        <f t="shared" si="186"/>
        <v>-19321747.329071429</v>
      </c>
      <c r="S328" s="28">
        <f t="shared" si="182"/>
        <v>119283391.69092858</v>
      </c>
    </row>
    <row r="329" spans="1:19" ht="15" x14ac:dyDescent="0.25">
      <c r="A329" s="23">
        <v>47</v>
      </c>
      <c r="B329" s="23">
        <v>1850</v>
      </c>
      <c r="C329" s="24" t="s">
        <v>40</v>
      </c>
      <c r="D329" s="25">
        <f t="shared" si="183"/>
        <v>42785199.979999997</v>
      </c>
      <c r="E329" s="25"/>
      <c r="F329" s="25"/>
      <c r="G329" s="25">
        <f t="shared" si="187"/>
        <v>42785199.979999997</v>
      </c>
      <c r="H329" s="26">
        <f>SUMIFS('BRZ-2017'!G$7:G$36,'BRZ-2017'!$R$7:$R$36,$B329)</f>
        <v>3886594.4000000022</v>
      </c>
      <c r="I329" s="26">
        <f>SUMIFS('BRZ-2017'!H$7:H$36,'BRZ-2017'!$R$7:$R$36,$B329)</f>
        <v>-568022.59</v>
      </c>
      <c r="J329" s="27">
        <f t="shared" si="188"/>
        <v>46103771.789999992</v>
      </c>
      <c r="K329" s="30"/>
      <c r="L329" s="25">
        <f t="shared" si="184"/>
        <v>-1984292.1400000001</v>
      </c>
      <c r="M329" s="25"/>
      <c r="N329" s="25"/>
      <c r="O329" s="25">
        <f t="shared" si="185"/>
        <v>-1984292.1400000001</v>
      </c>
      <c r="P329" s="26">
        <f>SUMIFS('BRZ-2017'!L$7:L$36,'BRZ-2017'!$R$7:$R$36,$B329)+SUMIFS('BRZ-2017'!N$7:N$36,'BRZ-2017'!$R$7:$R$36,$B329)</f>
        <v>-1346184.81</v>
      </c>
      <c r="Q329" s="26">
        <f>SUMIFS('BRZ-2017'!O$7:O$36,'BRZ-2017'!$R$7:$R$36,$B329)</f>
        <v>438265.65</v>
      </c>
      <c r="R329" s="27">
        <f t="shared" si="186"/>
        <v>-2892211.3000000003</v>
      </c>
      <c r="S329" s="28">
        <f t="shared" si="182"/>
        <v>43211560.489999995</v>
      </c>
    </row>
    <row r="330" spans="1:19" ht="15" x14ac:dyDescent="0.25">
      <c r="A330" s="23">
        <v>47</v>
      </c>
      <c r="B330" s="23">
        <v>1855</v>
      </c>
      <c r="C330" s="24" t="s">
        <v>41</v>
      </c>
      <c r="D330" s="25">
        <f t="shared" si="183"/>
        <v>16577082.119999999</v>
      </c>
      <c r="E330" s="25"/>
      <c r="F330" s="25"/>
      <c r="G330" s="25">
        <f t="shared" si="187"/>
        <v>16577082.119999999</v>
      </c>
      <c r="H330" s="26">
        <f>SUMIFS('BRZ-2017'!G$7:G$36,'BRZ-2017'!$R$7:$R$36,$B330)</f>
        <v>1299958.4700000007</v>
      </c>
      <c r="I330" s="26">
        <f>SUMIFS('BRZ-2017'!H$7:H$36,'BRZ-2017'!$R$7:$R$36,$B330)</f>
        <v>-6400</v>
      </c>
      <c r="J330" s="27">
        <f t="shared" si="188"/>
        <v>17870640.59</v>
      </c>
      <c r="K330" s="30"/>
      <c r="L330" s="25">
        <f t="shared" si="184"/>
        <v>-1096994.73</v>
      </c>
      <c r="M330" s="25"/>
      <c r="N330" s="25"/>
      <c r="O330" s="25">
        <f t="shared" si="185"/>
        <v>-1096994.73</v>
      </c>
      <c r="P330" s="26">
        <f>SUMIFS('BRZ-2017'!L$7:L$36,'BRZ-2017'!$R$7:$R$36,$B330)+SUMIFS('BRZ-2017'!N$7:N$36,'BRZ-2017'!$R$7:$R$36,$B330)</f>
        <v>-414648.7</v>
      </c>
      <c r="Q330" s="26">
        <f>SUMIFS('BRZ-2017'!O$7:O$36,'BRZ-2017'!$R$7:$R$36,$B330)</f>
        <v>0</v>
      </c>
      <c r="R330" s="27">
        <f t="shared" si="186"/>
        <v>-1511643.43</v>
      </c>
      <c r="S330" s="28">
        <f t="shared" si="182"/>
        <v>16358997.16</v>
      </c>
    </row>
    <row r="331" spans="1:19" ht="15" x14ac:dyDescent="0.25">
      <c r="A331" s="23">
        <v>47</v>
      </c>
      <c r="B331" s="23">
        <v>1860</v>
      </c>
      <c r="C331" s="24" t="s">
        <v>42</v>
      </c>
      <c r="D331" s="25">
        <f t="shared" si="183"/>
        <v>31873900.500000007</v>
      </c>
      <c r="E331" s="25"/>
      <c r="F331" s="25"/>
      <c r="G331" s="25">
        <f t="shared" si="187"/>
        <v>31873900.500000007</v>
      </c>
      <c r="H331" s="26">
        <f>SUMIFS('BRZ-2017'!G$7:G$36,'BRZ-2017'!$R$7:$R$36,$B331)</f>
        <v>3982949.8499999978</v>
      </c>
      <c r="I331" s="26">
        <f>SUMIFS('BRZ-2017'!H$7:H$36,'BRZ-2017'!$R$7:$R$36,$B331)</f>
        <v>-652978.65999999992</v>
      </c>
      <c r="J331" s="27">
        <f t="shared" si="188"/>
        <v>35203871.690000013</v>
      </c>
      <c r="K331" s="30"/>
      <c r="L331" s="25">
        <f t="shared" si="184"/>
        <v>-5889206.9800000014</v>
      </c>
      <c r="M331" s="25"/>
      <c r="N331" s="25"/>
      <c r="O331" s="25">
        <f t="shared" si="185"/>
        <v>-5889206.9800000014</v>
      </c>
      <c r="P331" s="26">
        <f>SUMIFS('BRZ-2017'!L$7:L$36,'BRZ-2017'!$R$7:$R$36,$B331)+SUMIFS('BRZ-2017'!N$7:N$36,'BRZ-2017'!$R$7:$R$36,$B331)</f>
        <v>-2657868.88</v>
      </c>
      <c r="Q331" s="26">
        <f>SUMIFS('BRZ-2017'!O$7:O$36,'BRZ-2017'!$R$7:$R$36,$B331)</f>
        <v>290111.54000000004</v>
      </c>
      <c r="R331" s="27">
        <f t="shared" si="186"/>
        <v>-8256964.3200000012</v>
      </c>
      <c r="S331" s="28">
        <f t="shared" si="182"/>
        <v>26946907.370000012</v>
      </c>
    </row>
    <row r="332" spans="1:19" ht="15" x14ac:dyDescent="0.25">
      <c r="A332" s="46">
        <v>47</v>
      </c>
      <c r="B332" s="46">
        <v>1865</v>
      </c>
      <c r="C332" s="47" t="s">
        <v>43</v>
      </c>
      <c r="D332" s="25">
        <f t="shared" si="183"/>
        <v>0</v>
      </c>
      <c r="E332" s="25"/>
      <c r="F332" s="25"/>
      <c r="G332" s="25"/>
      <c r="H332" s="26">
        <f>SUMIFS('BRZ-2017'!G$7:G$36,'BRZ-2017'!$R$7:$R$36,$B332)</f>
        <v>0</v>
      </c>
      <c r="I332" s="26">
        <f>SUMIFS('BRZ-2017'!H$7:H$36,'BRZ-2017'!$R$7:$R$36,$B332)</f>
        <v>0</v>
      </c>
      <c r="J332" s="27">
        <f t="shared" si="188"/>
        <v>0</v>
      </c>
      <c r="K332" s="30"/>
      <c r="L332" s="25">
        <f t="shared" si="184"/>
        <v>0</v>
      </c>
      <c r="M332" s="45"/>
      <c r="N332" s="45"/>
      <c r="O332" s="45">
        <f t="shared" si="185"/>
        <v>0</v>
      </c>
      <c r="P332" s="26">
        <f>SUMIFS('BRZ-2017'!L$7:L$36,'BRZ-2017'!$R$7:$R$36,$B332)+SUMIFS('BRZ-2017'!N$7:N$36,'BRZ-2017'!$R$7:$R$36,$B332)</f>
        <v>0</v>
      </c>
      <c r="Q332" s="26">
        <f>SUMIFS('BRZ-2017'!O$7:O$36,'BRZ-2017'!$R$7:$R$36,$B332)</f>
        <v>0</v>
      </c>
      <c r="R332" s="27">
        <f t="shared" si="186"/>
        <v>0</v>
      </c>
      <c r="S332" s="28">
        <f t="shared" si="182"/>
        <v>0</v>
      </c>
    </row>
    <row r="333" spans="1:19" ht="15" x14ac:dyDescent="0.25">
      <c r="A333" s="23">
        <v>47</v>
      </c>
      <c r="B333" s="23">
        <v>1875</v>
      </c>
      <c r="C333" s="24" t="s">
        <v>44</v>
      </c>
      <c r="D333" s="25">
        <f t="shared" si="183"/>
        <v>0</v>
      </c>
      <c r="E333" s="25"/>
      <c r="F333" s="25"/>
      <c r="G333" s="25">
        <f t="shared" si="187"/>
        <v>0</v>
      </c>
      <c r="H333" s="26">
        <f>SUMIFS('BRZ-2017'!G$7:G$36,'BRZ-2017'!$R$7:$R$36,$B333)</f>
        <v>0</v>
      </c>
      <c r="I333" s="26">
        <f>SUMIFS('BRZ-2017'!H$7:H$36,'BRZ-2017'!$R$7:$R$36,$B333)</f>
        <v>0</v>
      </c>
      <c r="J333" s="27">
        <f t="shared" si="188"/>
        <v>0</v>
      </c>
      <c r="K333" s="30"/>
      <c r="L333" s="25">
        <f t="shared" si="184"/>
        <v>0</v>
      </c>
      <c r="M333" s="25"/>
      <c r="N333" s="25"/>
      <c r="O333" s="25">
        <f t="shared" si="185"/>
        <v>0</v>
      </c>
      <c r="P333" s="26">
        <f>SUMIFS('BRZ-2017'!L$7:L$36,'BRZ-2017'!$R$7:$R$36,$B333)+SUMIFS('BRZ-2017'!N$7:N$36,'BRZ-2017'!$R$7:$R$36,$B333)</f>
        <v>0</v>
      </c>
      <c r="Q333" s="26">
        <f>SUMIFS('BRZ-2017'!O$7:O$36,'BRZ-2017'!$R$7:$R$36,$B333)</f>
        <v>0</v>
      </c>
      <c r="R333" s="27">
        <f t="shared" si="186"/>
        <v>0</v>
      </c>
      <c r="S333" s="28">
        <f t="shared" si="182"/>
        <v>0</v>
      </c>
    </row>
    <row r="334" spans="1:19" ht="15" x14ac:dyDescent="0.25">
      <c r="A334" s="23" t="s">
        <v>29</v>
      </c>
      <c r="B334" s="23">
        <v>1905</v>
      </c>
      <c r="C334" s="24" t="s">
        <v>30</v>
      </c>
      <c r="D334" s="25">
        <f t="shared" si="183"/>
        <v>0</v>
      </c>
      <c r="E334" s="25"/>
      <c r="F334" s="25"/>
      <c r="G334" s="25">
        <f t="shared" si="187"/>
        <v>0</v>
      </c>
      <c r="H334" s="26">
        <f>SUMIFS('BRZ-2017'!G$7:G$36,'BRZ-2017'!$R$7:$R$36,$B334)</f>
        <v>0</v>
      </c>
      <c r="I334" s="26">
        <f>SUMIFS('BRZ-2017'!H$7:H$36,'BRZ-2017'!$R$7:$R$36,$B334)</f>
        <v>0</v>
      </c>
      <c r="J334" s="27">
        <f t="shared" si="188"/>
        <v>0</v>
      </c>
      <c r="K334" s="30"/>
      <c r="L334" s="25">
        <f t="shared" si="184"/>
        <v>0</v>
      </c>
      <c r="M334" s="25"/>
      <c r="N334" s="25"/>
      <c r="O334" s="25">
        <f t="shared" si="185"/>
        <v>0</v>
      </c>
      <c r="P334" s="26">
        <f>SUMIFS('BRZ-2017'!L$7:L$36,'BRZ-2017'!$R$7:$R$36,$B334)+SUMIFS('BRZ-2017'!N$7:N$36,'BRZ-2017'!$R$7:$R$36,$B334)</f>
        <v>0</v>
      </c>
      <c r="Q334" s="26">
        <f>SUMIFS('BRZ-2017'!O$7:O$36,'BRZ-2017'!$R$7:$R$36,$B334)</f>
        <v>0</v>
      </c>
      <c r="R334" s="27">
        <f t="shared" si="186"/>
        <v>0</v>
      </c>
      <c r="S334" s="28">
        <f t="shared" si="182"/>
        <v>0</v>
      </c>
    </row>
    <row r="335" spans="1:19" ht="15" x14ac:dyDescent="0.25">
      <c r="A335" s="23">
        <v>47</v>
      </c>
      <c r="B335" s="23">
        <v>1908</v>
      </c>
      <c r="C335" s="24" t="s">
        <v>45</v>
      </c>
      <c r="D335" s="25">
        <f t="shared" si="183"/>
        <v>227340.99388372092</v>
      </c>
      <c r="E335" s="25"/>
      <c r="F335" s="25"/>
      <c r="G335" s="25">
        <f t="shared" si="187"/>
        <v>227340.99388372092</v>
      </c>
      <c r="H335" s="26">
        <f>SUMIFS('BRZ-2017'!G$7:G$36,'BRZ-2017'!$R$7:$R$36,$B335)</f>
        <v>0</v>
      </c>
      <c r="I335" s="26">
        <f>SUMIFS('BRZ-2017'!H$7:H$36,'BRZ-2017'!$R$7:$R$36,$B335)</f>
        <v>0</v>
      </c>
      <c r="J335" s="27">
        <f t="shared" si="188"/>
        <v>227340.99388372092</v>
      </c>
      <c r="K335" s="30"/>
      <c r="L335" s="25">
        <f t="shared" si="184"/>
        <v>-36866.089999999997</v>
      </c>
      <c r="M335" s="25"/>
      <c r="N335" s="25"/>
      <c r="O335" s="25">
        <f t="shared" si="185"/>
        <v>-36866.089999999997</v>
      </c>
      <c r="P335" s="26">
        <f>SUMIFS('BRZ-2017'!L$7:L$36,'BRZ-2017'!$R$7:$R$36,$B335)+SUMIFS('BRZ-2017'!N$7:N$36,'BRZ-2017'!$R$7:$R$36,$B335)</f>
        <v>-12288.7</v>
      </c>
      <c r="Q335" s="26">
        <f>SUMIFS('BRZ-2017'!O$7:O$36,'BRZ-2017'!$R$7:$R$36,$B335)</f>
        <v>0</v>
      </c>
      <c r="R335" s="27">
        <f t="shared" si="186"/>
        <v>-49154.789999999994</v>
      </c>
      <c r="S335" s="28">
        <f t="shared" si="182"/>
        <v>178186.20388372091</v>
      </c>
    </row>
    <row r="336" spans="1:19" ht="15" x14ac:dyDescent="0.25">
      <c r="A336" s="23">
        <v>13</v>
      </c>
      <c r="B336" s="23">
        <v>1910</v>
      </c>
      <c r="C336" s="24" t="s">
        <v>32</v>
      </c>
      <c r="D336" s="25">
        <f t="shared" si="183"/>
        <v>0</v>
      </c>
      <c r="E336" s="25"/>
      <c r="F336" s="25"/>
      <c r="G336" s="25">
        <f t="shared" si="187"/>
        <v>0</v>
      </c>
      <c r="H336" s="26">
        <f>SUMIFS('BRZ-2017'!G$7:G$36,'BRZ-2017'!$R$7:$R$36,$B336)</f>
        <v>0</v>
      </c>
      <c r="I336" s="26">
        <f>SUMIFS('BRZ-2017'!H$7:H$36,'BRZ-2017'!$R$7:$R$36,$B336)</f>
        <v>0</v>
      </c>
      <c r="J336" s="27">
        <f t="shared" si="188"/>
        <v>0</v>
      </c>
      <c r="K336" s="30"/>
      <c r="L336" s="25">
        <f t="shared" si="184"/>
        <v>0</v>
      </c>
      <c r="M336" s="25"/>
      <c r="N336" s="25"/>
      <c r="O336" s="25">
        <f t="shared" si="185"/>
        <v>0</v>
      </c>
      <c r="P336" s="26">
        <f>SUMIFS('BRZ-2017'!L$7:L$36,'BRZ-2017'!$R$7:$R$36,$B336)+SUMIFS('BRZ-2017'!N$7:N$36,'BRZ-2017'!$R$7:$R$36,$B336)</f>
        <v>0</v>
      </c>
      <c r="Q336" s="26">
        <f>SUMIFS('BRZ-2017'!O$7:O$36,'BRZ-2017'!$R$7:$R$36,$B336)</f>
        <v>0</v>
      </c>
      <c r="R336" s="27">
        <f t="shared" si="186"/>
        <v>0</v>
      </c>
      <c r="S336" s="28">
        <f t="shared" si="182"/>
        <v>0</v>
      </c>
    </row>
    <row r="337" spans="1:19" ht="15" x14ac:dyDescent="0.25">
      <c r="A337" s="23">
        <v>8</v>
      </c>
      <c r="B337" s="23">
        <v>1915</v>
      </c>
      <c r="C337" s="24" t="s">
        <v>46</v>
      </c>
      <c r="D337" s="25">
        <f t="shared" si="183"/>
        <v>586455.14250000019</v>
      </c>
      <c r="E337" s="25"/>
      <c r="F337" s="25"/>
      <c r="G337" s="25">
        <f t="shared" si="187"/>
        <v>586455.14250000019</v>
      </c>
      <c r="H337" s="26">
        <f>SUMIFS('BRZ-2017'!G$7:G$36,'BRZ-2017'!$R$7:$R$36,$B337)</f>
        <v>2920.3499999999767</v>
      </c>
      <c r="I337" s="26">
        <f>SUMIFS('BRZ-2017'!H$7:H$36,'BRZ-2017'!$R$7:$R$36,$B337)</f>
        <v>0</v>
      </c>
      <c r="J337" s="27">
        <f t="shared" si="188"/>
        <v>589375.49250000017</v>
      </c>
      <c r="K337" s="30"/>
      <c r="L337" s="25">
        <f t="shared" si="184"/>
        <v>-219786.52000000002</v>
      </c>
      <c r="M337" s="25"/>
      <c r="N337" s="25"/>
      <c r="O337" s="25">
        <f t="shared" si="185"/>
        <v>-219786.52000000002</v>
      </c>
      <c r="P337" s="26">
        <f>SUMIFS('BRZ-2017'!L$7:L$36,'BRZ-2017'!$R$7:$R$36,$B337)+SUMIFS('BRZ-2017'!N$7:N$36,'BRZ-2017'!$R$7:$R$36,$B337)</f>
        <v>-65725.709999999992</v>
      </c>
      <c r="Q337" s="26">
        <f>SUMIFS('BRZ-2017'!O$7:O$36,'BRZ-2017'!$R$7:$R$36,$B337)</f>
        <v>0</v>
      </c>
      <c r="R337" s="27">
        <f t="shared" si="186"/>
        <v>-285512.23</v>
      </c>
      <c r="S337" s="28">
        <f t="shared" si="182"/>
        <v>303863.26250000019</v>
      </c>
    </row>
    <row r="338" spans="1:19" ht="15" x14ac:dyDescent="0.25">
      <c r="A338" s="23">
        <v>10</v>
      </c>
      <c r="B338" s="23">
        <v>1920</v>
      </c>
      <c r="C338" s="24" t="s">
        <v>47</v>
      </c>
      <c r="D338" s="25">
        <f t="shared" si="183"/>
        <v>1900473.4880000004</v>
      </c>
      <c r="E338" s="25"/>
      <c r="F338" s="25"/>
      <c r="G338" s="25">
        <f t="shared" si="187"/>
        <v>1900473.4880000004</v>
      </c>
      <c r="H338" s="26">
        <f>SUMIFS('BRZ-2017'!G$7:G$36,'BRZ-2017'!$R$7:$R$36,$B338)</f>
        <v>23457.050000000047</v>
      </c>
      <c r="I338" s="26">
        <f>SUMIFS('BRZ-2017'!H$7:H$36,'BRZ-2017'!$R$7:$R$36,$B338)</f>
        <v>0</v>
      </c>
      <c r="J338" s="27">
        <f t="shared" si="188"/>
        <v>1923930.5380000004</v>
      </c>
      <c r="K338" s="30"/>
      <c r="L338" s="25">
        <f t="shared" si="184"/>
        <v>-1064101.02</v>
      </c>
      <c r="M338" s="25"/>
      <c r="N338" s="25"/>
      <c r="O338" s="25">
        <f t="shared" si="185"/>
        <v>-1064101.02</v>
      </c>
      <c r="P338" s="26">
        <f>SUMIFS('BRZ-2017'!L$7:L$36,'BRZ-2017'!$R$7:$R$36,$B338)+SUMIFS('BRZ-2017'!N$7:N$36,'BRZ-2017'!$R$7:$R$36,$B338)</f>
        <v>-295229.49</v>
      </c>
      <c r="Q338" s="26">
        <f>SUMIFS('BRZ-2017'!O$7:O$36,'BRZ-2017'!$R$7:$R$36,$B338)</f>
        <v>0</v>
      </c>
      <c r="R338" s="27">
        <f t="shared" si="186"/>
        <v>-1359330.51</v>
      </c>
      <c r="S338" s="28">
        <f t="shared" si="182"/>
        <v>564600.0280000004</v>
      </c>
    </row>
    <row r="339" spans="1:19" ht="15" x14ac:dyDescent="0.25">
      <c r="A339" s="23">
        <v>10</v>
      </c>
      <c r="B339" s="23">
        <v>1930</v>
      </c>
      <c r="C339" s="24" t="s">
        <v>48</v>
      </c>
      <c r="D339" s="25">
        <f t="shared" si="183"/>
        <v>7839618.1299999999</v>
      </c>
      <c r="E339" s="25"/>
      <c r="F339" s="25"/>
      <c r="G339" s="25">
        <f t="shared" si="187"/>
        <v>7839618.1299999999</v>
      </c>
      <c r="H339" s="26">
        <f>SUMIFS('BRZ-2017'!G$7:G$36,'BRZ-2017'!$R$7:$R$36,$B339)</f>
        <v>19770.649999999907</v>
      </c>
      <c r="I339" s="26">
        <f>SUMIFS('BRZ-2017'!H$7:H$36,'BRZ-2017'!$R$7:$R$36,$B339)</f>
        <v>-511009.48</v>
      </c>
      <c r="J339" s="27">
        <f t="shared" si="188"/>
        <v>7348379.2999999989</v>
      </c>
      <c r="K339" s="30"/>
      <c r="L339" s="25">
        <f t="shared" si="184"/>
        <v>-235806.42999999993</v>
      </c>
      <c r="M339" s="25"/>
      <c r="N339" s="25"/>
      <c r="O339" s="25">
        <f t="shared" si="185"/>
        <v>-235806.42999999993</v>
      </c>
      <c r="P339" s="26">
        <f>SUMIFS('BRZ-2017'!L$7:L$36,'BRZ-2017'!$R$7:$R$36,$B339)+SUMIFS('BRZ-2017'!N$7:N$36,'BRZ-2017'!$R$7:$R$36,$B339)</f>
        <v>-952912.57</v>
      </c>
      <c r="Q339" s="26">
        <f>SUMIFS('BRZ-2017'!O$7:O$36,'BRZ-2017'!$R$7:$R$36,$B339)</f>
        <v>396411.89</v>
      </c>
      <c r="R339" s="27">
        <f t="shared" si="186"/>
        <v>-792307.11</v>
      </c>
      <c r="S339" s="28">
        <f t="shared" si="182"/>
        <v>6556072.1899999985</v>
      </c>
    </row>
    <row r="340" spans="1:19" ht="15" x14ac:dyDescent="0.25">
      <c r="A340" s="23">
        <v>8</v>
      </c>
      <c r="B340" s="23">
        <v>1935</v>
      </c>
      <c r="C340" s="24" t="s">
        <v>49</v>
      </c>
      <c r="D340" s="25">
        <f t="shared" si="183"/>
        <v>178302.14242536633</v>
      </c>
      <c r="E340" s="25"/>
      <c r="F340" s="25"/>
      <c r="G340" s="25">
        <f t="shared" si="187"/>
        <v>178302.14242536633</v>
      </c>
      <c r="H340" s="26">
        <f>SUMIFS('BRZ-2017'!G$7:G$36,'BRZ-2017'!$R$7:$R$36,$B340)</f>
        <v>0</v>
      </c>
      <c r="I340" s="26">
        <f>SUMIFS('BRZ-2017'!H$7:H$36,'BRZ-2017'!$R$7:$R$36,$B340)</f>
        <v>0</v>
      </c>
      <c r="J340" s="27">
        <f t="shared" si="188"/>
        <v>178302.14242536633</v>
      </c>
      <c r="K340" s="30"/>
      <c r="L340" s="25">
        <f t="shared" si="184"/>
        <v>-80942.260000000009</v>
      </c>
      <c r="M340" s="25"/>
      <c r="N340" s="25"/>
      <c r="O340" s="25">
        <f t="shared" si="185"/>
        <v>-80942.260000000009</v>
      </c>
      <c r="P340" s="26">
        <f>SUMIFS('BRZ-2017'!L$7:L$36,'BRZ-2017'!$R$7:$R$36,$B340)+SUMIFS('BRZ-2017'!N$7:N$36,'BRZ-2017'!$R$7:$R$36,$B340)</f>
        <v>-18776.060000000001</v>
      </c>
      <c r="Q340" s="26">
        <f>SUMIFS('BRZ-2017'!O$7:O$36,'BRZ-2017'!$R$7:$R$36,$B340)</f>
        <v>0</v>
      </c>
      <c r="R340" s="27">
        <f t="shared" si="186"/>
        <v>-99718.32</v>
      </c>
      <c r="S340" s="28">
        <f t="shared" si="182"/>
        <v>78583.822425366321</v>
      </c>
    </row>
    <row r="341" spans="1:19" ht="15" x14ac:dyDescent="0.25">
      <c r="A341" s="23">
        <v>8</v>
      </c>
      <c r="B341" s="23">
        <v>1940</v>
      </c>
      <c r="C341" s="24" t="s">
        <v>50</v>
      </c>
      <c r="D341" s="25">
        <f t="shared" si="183"/>
        <v>1490077.066666668</v>
      </c>
      <c r="E341" s="25"/>
      <c r="F341" s="25"/>
      <c r="G341" s="25">
        <f t="shared" si="187"/>
        <v>1490077.066666668</v>
      </c>
      <c r="H341" s="26">
        <f>SUMIFS('BRZ-2017'!G$7:G$36,'BRZ-2017'!$R$7:$R$36,$B341)</f>
        <v>111801.37999999989</v>
      </c>
      <c r="I341" s="26">
        <f>SUMIFS('BRZ-2017'!H$7:H$36,'BRZ-2017'!$R$7:$R$36,$B341)</f>
        <v>0</v>
      </c>
      <c r="J341" s="27">
        <f t="shared" si="188"/>
        <v>1601878.4466666679</v>
      </c>
      <c r="K341" s="30"/>
      <c r="L341" s="25">
        <f t="shared" si="184"/>
        <v>-531515.57999999996</v>
      </c>
      <c r="M341" s="25"/>
      <c r="N341" s="25"/>
      <c r="O341" s="25">
        <f t="shared" si="185"/>
        <v>-531515.57999999996</v>
      </c>
      <c r="P341" s="26">
        <f>SUMIFS('BRZ-2017'!L$7:L$36,'BRZ-2017'!$R$7:$R$36,$B341)+SUMIFS('BRZ-2017'!N$7:N$36,'BRZ-2017'!$R$7:$R$36,$B341)</f>
        <v>-178379</v>
      </c>
      <c r="Q341" s="26">
        <f>SUMIFS('BRZ-2017'!O$7:O$36,'BRZ-2017'!$R$7:$R$36,$B341)</f>
        <v>0</v>
      </c>
      <c r="R341" s="27">
        <f t="shared" si="186"/>
        <v>-709894.58</v>
      </c>
      <c r="S341" s="28">
        <f t="shared" si="182"/>
        <v>891983.86666666798</v>
      </c>
    </row>
    <row r="342" spans="1:19" ht="15" x14ac:dyDescent="0.25">
      <c r="A342" s="23">
        <v>8</v>
      </c>
      <c r="B342" s="23">
        <v>1945</v>
      </c>
      <c r="C342" s="24" t="s">
        <v>51</v>
      </c>
      <c r="D342" s="25">
        <f t="shared" si="183"/>
        <v>0</v>
      </c>
      <c r="E342" s="25"/>
      <c r="F342" s="25"/>
      <c r="G342" s="25">
        <f t="shared" si="187"/>
        <v>0</v>
      </c>
      <c r="H342" s="26">
        <f>SUMIFS('BRZ-2017'!G$7:G$36,'BRZ-2017'!$R$7:$R$36,$B342)</f>
        <v>0</v>
      </c>
      <c r="I342" s="26">
        <f>SUMIFS('BRZ-2017'!H$7:H$36,'BRZ-2017'!$R$7:$R$36,$B342)</f>
        <v>0</v>
      </c>
      <c r="J342" s="27">
        <f t="shared" si="188"/>
        <v>0</v>
      </c>
      <c r="K342" s="30"/>
      <c r="L342" s="25">
        <f t="shared" si="184"/>
        <v>0</v>
      </c>
      <c r="M342" s="25"/>
      <c r="N342" s="25"/>
      <c r="O342" s="25">
        <f t="shared" si="185"/>
        <v>0</v>
      </c>
      <c r="P342" s="26">
        <f>SUMIFS('BRZ-2017'!L$7:L$36,'BRZ-2017'!$R$7:$R$36,$B342)+SUMIFS('BRZ-2017'!N$7:N$36,'BRZ-2017'!$R$7:$R$36,$B342)</f>
        <v>0</v>
      </c>
      <c r="Q342" s="26">
        <f>SUMIFS('BRZ-2017'!O$7:O$36,'BRZ-2017'!$R$7:$R$36,$B342)</f>
        <v>0</v>
      </c>
      <c r="R342" s="27">
        <f t="shared" si="186"/>
        <v>0</v>
      </c>
      <c r="S342" s="28">
        <f t="shared" si="182"/>
        <v>0</v>
      </c>
    </row>
    <row r="343" spans="1:19" ht="15" x14ac:dyDescent="0.25">
      <c r="A343" s="23">
        <v>8</v>
      </c>
      <c r="B343" s="23">
        <v>1950</v>
      </c>
      <c r="C343" s="24" t="s">
        <v>52</v>
      </c>
      <c r="D343" s="25">
        <f t="shared" si="183"/>
        <v>0</v>
      </c>
      <c r="E343" s="25"/>
      <c r="F343" s="25"/>
      <c r="G343" s="25">
        <f t="shared" si="187"/>
        <v>0</v>
      </c>
      <c r="H343" s="26">
        <f>SUMIFS('BRZ-2017'!G$7:G$36,'BRZ-2017'!$R$7:$R$36,$B343)</f>
        <v>0</v>
      </c>
      <c r="I343" s="26">
        <f>SUMIFS('BRZ-2017'!H$7:H$36,'BRZ-2017'!$R$7:$R$36,$B343)</f>
        <v>0</v>
      </c>
      <c r="J343" s="27">
        <f t="shared" si="188"/>
        <v>0</v>
      </c>
      <c r="K343" s="30"/>
      <c r="L343" s="25">
        <f t="shared" si="184"/>
        <v>0</v>
      </c>
      <c r="M343" s="25"/>
      <c r="N343" s="25"/>
      <c r="O343" s="25">
        <f t="shared" si="185"/>
        <v>0</v>
      </c>
      <c r="P343" s="26">
        <f>SUMIFS('BRZ-2017'!L$7:L$36,'BRZ-2017'!$R$7:$R$36,$B343)+SUMIFS('BRZ-2017'!N$7:N$36,'BRZ-2017'!$R$7:$R$36,$B343)</f>
        <v>0</v>
      </c>
      <c r="Q343" s="26">
        <f>SUMIFS('BRZ-2017'!O$7:O$36,'BRZ-2017'!$R$7:$R$36,$B343)</f>
        <v>0</v>
      </c>
      <c r="R343" s="27">
        <f t="shared" si="186"/>
        <v>0</v>
      </c>
      <c r="S343" s="28">
        <f t="shared" si="182"/>
        <v>0</v>
      </c>
    </row>
    <row r="344" spans="1:19" ht="15" x14ac:dyDescent="0.25">
      <c r="A344" s="23">
        <v>8</v>
      </c>
      <c r="B344" s="23">
        <v>1955</v>
      </c>
      <c r="C344" s="24" t="s">
        <v>53</v>
      </c>
      <c r="D344" s="25">
        <f t="shared" si="183"/>
        <v>1669422.1682265173</v>
      </c>
      <c r="E344" s="25"/>
      <c r="F344" s="25"/>
      <c r="G344" s="25">
        <f t="shared" si="187"/>
        <v>1669422.1682265173</v>
      </c>
      <c r="H344" s="26">
        <f>SUMIFS('BRZ-2017'!G$7:G$36,'BRZ-2017'!$R$7:$R$36,$B344)</f>
        <v>0</v>
      </c>
      <c r="I344" s="26">
        <f>SUMIFS('BRZ-2017'!H$7:H$36,'BRZ-2017'!$R$7:$R$36,$B344)</f>
        <v>0</v>
      </c>
      <c r="J344" s="27">
        <f t="shared" si="188"/>
        <v>1669422.1682265173</v>
      </c>
      <c r="K344" s="30"/>
      <c r="L344" s="25">
        <f t="shared" si="184"/>
        <v>-590262.72000000009</v>
      </c>
      <c r="M344" s="25"/>
      <c r="N344" s="25"/>
      <c r="O344" s="25">
        <f t="shared" si="185"/>
        <v>-590262.72000000009</v>
      </c>
      <c r="P344" s="26">
        <f>SUMIFS('BRZ-2017'!L$7:L$36,'BRZ-2017'!$R$7:$R$36,$B344)+SUMIFS('BRZ-2017'!N$7:N$36,'BRZ-2017'!$R$7:$R$36,$B344)</f>
        <v>-178449.7</v>
      </c>
      <c r="Q344" s="26">
        <f>SUMIFS('BRZ-2017'!O$7:O$36,'BRZ-2017'!$R$7:$R$36,$B344)</f>
        <v>0</v>
      </c>
      <c r="R344" s="27">
        <f t="shared" si="186"/>
        <v>-768712.42000000016</v>
      </c>
      <c r="S344" s="28">
        <f t="shared" si="182"/>
        <v>900709.74822651711</v>
      </c>
    </row>
    <row r="345" spans="1:19" ht="15" x14ac:dyDescent="0.25">
      <c r="A345" s="23">
        <v>8</v>
      </c>
      <c r="B345" s="23">
        <v>1960</v>
      </c>
      <c r="C345" s="24" t="s">
        <v>54</v>
      </c>
      <c r="D345" s="25">
        <f t="shared" si="183"/>
        <v>0</v>
      </c>
      <c r="E345" s="25"/>
      <c r="F345" s="25"/>
      <c r="G345" s="25">
        <f t="shared" si="187"/>
        <v>0</v>
      </c>
      <c r="H345" s="26">
        <f>SUMIFS('BRZ-2017'!G$7:G$36,'BRZ-2017'!$R$7:$R$36,$B345)</f>
        <v>0</v>
      </c>
      <c r="I345" s="26">
        <f>SUMIFS('BRZ-2017'!H$7:H$36,'BRZ-2017'!$R$7:$R$36,$B345)</f>
        <v>0</v>
      </c>
      <c r="J345" s="27">
        <f t="shared" si="188"/>
        <v>0</v>
      </c>
      <c r="K345" s="30"/>
      <c r="L345" s="25">
        <f t="shared" si="184"/>
        <v>4132.09</v>
      </c>
      <c r="M345" s="25"/>
      <c r="N345" s="25"/>
      <c r="O345" s="25">
        <f t="shared" si="185"/>
        <v>4132.09</v>
      </c>
      <c r="P345" s="26">
        <f>SUMIFS('BRZ-2017'!L$7:L$36,'BRZ-2017'!$R$7:$R$36,$B345)+SUMIFS('BRZ-2017'!N$7:N$36,'BRZ-2017'!$R$7:$R$36,$B345)</f>
        <v>-4132.09</v>
      </c>
      <c r="Q345" s="26">
        <f>SUMIFS('BRZ-2017'!O$7:O$36,'BRZ-2017'!$R$7:$R$36,$B345)</f>
        <v>0</v>
      </c>
      <c r="R345" s="27">
        <f t="shared" si="186"/>
        <v>0</v>
      </c>
      <c r="S345" s="28">
        <f t="shared" si="182"/>
        <v>0</v>
      </c>
    </row>
    <row r="346" spans="1:19" ht="25.5" x14ac:dyDescent="0.25">
      <c r="A346" s="1">
        <v>47</v>
      </c>
      <c r="B346" s="23">
        <v>1970</v>
      </c>
      <c r="C346" s="24" t="s">
        <v>55</v>
      </c>
      <c r="D346" s="25">
        <f t="shared" si="183"/>
        <v>0</v>
      </c>
      <c r="E346" s="25"/>
      <c r="F346" s="25"/>
      <c r="G346" s="25">
        <f t="shared" si="187"/>
        <v>0</v>
      </c>
      <c r="H346" s="26">
        <f>SUMIFS('BRZ-2017'!G$7:G$36,'BRZ-2017'!$R$7:$R$36,$B346)</f>
        <v>0</v>
      </c>
      <c r="I346" s="26">
        <f>SUMIFS('BRZ-2017'!H$7:H$36,'BRZ-2017'!$R$7:$R$36,$B346)</f>
        <v>0</v>
      </c>
      <c r="J346" s="27">
        <f t="shared" si="188"/>
        <v>0</v>
      </c>
      <c r="K346" s="30"/>
      <c r="L346" s="25">
        <f t="shared" si="184"/>
        <v>0</v>
      </c>
      <c r="M346" s="25"/>
      <c r="N346" s="25"/>
      <c r="O346" s="25">
        <f t="shared" si="185"/>
        <v>0</v>
      </c>
      <c r="P346" s="26">
        <f>SUMIFS('BRZ-2017'!L$7:L$36,'BRZ-2017'!$R$7:$R$36,$B346)+SUMIFS('BRZ-2017'!N$7:N$36,'BRZ-2017'!$R$7:$R$36,$B346)</f>
        <v>0</v>
      </c>
      <c r="Q346" s="26">
        <f>SUMIFS('BRZ-2017'!O$7:O$36,'BRZ-2017'!$R$7:$R$36,$B346)</f>
        <v>0</v>
      </c>
      <c r="R346" s="27">
        <f t="shared" si="186"/>
        <v>0</v>
      </c>
      <c r="S346" s="28">
        <f t="shared" si="182"/>
        <v>0</v>
      </c>
    </row>
    <row r="347" spans="1:19" ht="25.5" x14ac:dyDescent="0.25">
      <c r="A347" s="23">
        <v>47</v>
      </c>
      <c r="B347" s="23">
        <v>1975</v>
      </c>
      <c r="C347" s="24" t="s">
        <v>56</v>
      </c>
      <c r="D347" s="25">
        <f t="shared" si="183"/>
        <v>0</v>
      </c>
      <c r="E347" s="25"/>
      <c r="F347" s="25"/>
      <c r="G347" s="25">
        <f t="shared" si="187"/>
        <v>0</v>
      </c>
      <c r="H347" s="26">
        <f>SUMIFS('BRZ-2017'!G$7:G$36,'BRZ-2017'!$R$7:$R$36,$B347)</f>
        <v>0</v>
      </c>
      <c r="I347" s="26">
        <f>SUMIFS('BRZ-2017'!H$7:H$36,'BRZ-2017'!$R$7:$R$36,$B347)</f>
        <v>0</v>
      </c>
      <c r="J347" s="27">
        <f t="shared" si="188"/>
        <v>0</v>
      </c>
      <c r="K347" s="30"/>
      <c r="L347" s="25">
        <f t="shared" si="184"/>
        <v>0</v>
      </c>
      <c r="M347" s="25"/>
      <c r="N347" s="25"/>
      <c r="O347" s="25">
        <f t="shared" si="185"/>
        <v>0</v>
      </c>
      <c r="P347" s="26">
        <f>SUMIFS('BRZ-2017'!L$7:L$36,'BRZ-2017'!$R$7:$R$36,$B347)+SUMIFS('BRZ-2017'!N$7:N$36,'BRZ-2017'!$R$7:$R$36,$B347)</f>
        <v>0</v>
      </c>
      <c r="Q347" s="26">
        <f>SUMIFS('BRZ-2017'!O$7:O$36,'BRZ-2017'!$R$7:$R$36,$B347)</f>
        <v>0</v>
      </c>
      <c r="R347" s="27">
        <f t="shared" si="186"/>
        <v>0</v>
      </c>
      <c r="S347" s="28">
        <f t="shared" si="182"/>
        <v>0</v>
      </c>
    </row>
    <row r="348" spans="1:19" ht="15" x14ac:dyDescent="0.25">
      <c r="A348" s="23">
        <v>47</v>
      </c>
      <c r="B348" s="23">
        <v>1980</v>
      </c>
      <c r="C348" s="24" t="s">
        <v>57</v>
      </c>
      <c r="D348" s="25">
        <f t="shared" si="183"/>
        <v>2847268.9157766667</v>
      </c>
      <c r="E348" s="25"/>
      <c r="F348" s="25"/>
      <c r="G348" s="25">
        <f t="shared" si="187"/>
        <v>2847268.9157766667</v>
      </c>
      <c r="H348" s="26">
        <f>SUMIFS('BRZ-2017'!G$7:G$36,'BRZ-2017'!$R$7:$R$36,$B348)</f>
        <v>184948.64999999991</v>
      </c>
      <c r="I348" s="26">
        <f>SUMIFS('BRZ-2017'!H$7:H$36,'BRZ-2017'!$R$7:$R$36,$B348)</f>
        <v>0</v>
      </c>
      <c r="J348" s="27">
        <f t="shared" si="188"/>
        <v>3032217.5657766666</v>
      </c>
      <c r="K348" s="30"/>
      <c r="L348" s="25">
        <f t="shared" si="184"/>
        <v>-729383.62</v>
      </c>
      <c r="M348" s="25"/>
      <c r="N348" s="25"/>
      <c r="O348" s="25">
        <f t="shared" si="185"/>
        <v>-729383.62</v>
      </c>
      <c r="P348" s="26">
        <f>SUMIFS('BRZ-2017'!L$7:L$36,'BRZ-2017'!$R$7:$R$36,$B348)+SUMIFS('BRZ-2017'!N$7:N$36,'BRZ-2017'!$R$7:$R$36,$B348)</f>
        <v>-264018.92000000004</v>
      </c>
      <c r="Q348" s="26">
        <f>SUMIFS('BRZ-2017'!O$7:O$36,'BRZ-2017'!$R$7:$R$36,$B348)</f>
        <v>0</v>
      </c>
      <c r="R348" s="27">
        <f t="shared" si="186"/>
        <v>-993402.54</v>
      </c>
      <c r="S348" s="28">
        <f t="shared" si="182"/>
        <v>2038815.0257766666</v>
      </c>
    </row>
    <row r="349" spans="1:19" ht="15" x14ac:dyDescent="0.25">
      <c r="A349" s="23">
        <v>47</v>
      </c>
      <c r="B349" s="23">
        <v>1985</v>
      </c>
      <c r="C349" s="24" t="s">
        <v>58</v>
      </c>
      <c r="D349" s="25">
        <f t="shared" si="183"/>
        <v>0</v>
      </c>
      <c r="E349" s="25"/>
      <c r="F349" s="25"/>
      <c r="G349" s="25">
        <f t="shared" si="187"/>
        <v>0</v>
      </c>
      <c r="H349" s="26">
        <f>SUMIFS('BRZ-2017'!G$7:G$36,'BRZ-2017'!$R$7:$R$36,$B349)</f>
        <v>0</v>
      </c>
      <c r="I349" s="26">
        <f>SUMIFS('BRZ-2017'!H$7:H$36,'BRZ-2017'!$R$7:$R$36,$B349)</f>
        <v>0</v>
      </c>
      <c r="J349" s="27">
        <f t="shared" si="188"/>
        <v>0</v>
      </c>
      <c r="K349" s="30"/>
      <c r="L349" s="25">
        <f t="shared" si="184"/>
        <v>0</v>
      </c>
      <c r="M349" s="25"/>
      <c r="N349" s="25"/>
      <c r="O349" s="25">
        <f t="shared" si="185"/>
        <v>0</v>
      </c>
      <c r="P349" s="26">
        <f>SUMIFS('BRZ-2017'!L$7:L$36,'BRZ-2017'!$R$7:$R$36,$B349)+SUMIFS('BRZ-2017'!N$7:N$36,'BRZ-2017'!$R$7:$R$36,$B349)</f>
        <v>0</v>
      </c>
      <c r="Q349" s="26">
        <f>SUMIFS('BRZ-2017'!O$7:O$36,'BRZ-2017'!$R$7:$R$36,$B349)</f>
        <v>0</v>
      </c>
      <c r="R349" s="27">
        <f t="shared" si="186"/>
        <v>0</v>
      </c>
      <c r="S349" s="28">
        <f t="shared" si="182"/>
        <v>0</v>
      </c>
    </row>
    <row r="350" spans="1:19" ht="15" x14ac:dyDescent="0.25">
      <c r="A350" s="1">
        <v>47</v>
      </c>
      <c r="B350" s="23">
        <v>1990</v>
      </c>
      <c r="C350" s="31" t="s">
        <v>59</v>
      </c>
      <c r="D350" s="25">
        <f t="shared" si="183"/>
        <v>0</v>
      </c>
      <c r="E350" s="25"/>
      <c r="F350" s="25"/>
      <c r="G350" s="25">
        <f t="shared" si="187"/>
        <v>0</v>
      </c>
      <c r="H350" s="26">
        <f>SUMIFS('BRZ-2017'!G$7:G$36,'BRZ-2017'!$R$7:$R$36,$B350)</f>
        <v>0</v>
      </c>
      <c r="I350" s="26">
        <f>SUMIFS('BRZ-2017'!H$7:H$36,'BRZ-2017'!$R$7:$R$36,$B350)</f>
        <v>0</v>
      </c>
      <c r="J350" s="27">
        <f t="shared" si="188"/>
        <v>0</v>
      </c>
      <c r="K350" s="30"/>
      <c r="L350" s="25">
        <f t="shared" si="184"/>
        <v>0</v>
      </c>
      <c r="M350" s="25"/>
      <c r="N350" s="25"/>
      <c r="O350" s="25">
        <f t="shared" si="185"/>
        <v>0</v>
      </c>
      <c r="P350" s="26">
        <f>SUMIFS('BRZ-2017'!L$7:L$36,'BRZ-2017'!$R$7:$R$36,$B350)+SUMIFS('BRZ-2017'!N$7:N$36,'BRZ-2017'!$R$7:$R$36,$B350)</f>
        <v>0</v>
      </c>
      <c r="Q350" s="26">
        <f>SUMIFS('BRZ-2017'!O$7:O$36,'BRZ-2017'!$R$7:$R$36,$B350)</f>
        <v>0</v>
      </c>
      <c r="R350" s="27">
        <f t="shared" si="186"/>
        <v>0</v>
      </c>
      <c r="S350" s="28">
        <f t="shared" si="182"/>
        <v>0</v>
      </c>
    </row>
    <row r="351" spans="1:19" ht="15" x14ac:dyDescent="0.25">
      <c r="A351" s="23">
        <v>47</v>
      </c>
      <c r="B351" s="23">
        <v>1995</v>
      </c>
      <c r="C351" s="24" t="s">
        <v>60</v>
      </c>
      <c r="D351" s="25">
        <f t="shared" si="183"/>
        <v>0</v>
      </c>
      <c r="E351" s="25"/>
      <c r="F351" s="25"/>
      <c r="G351" s="25">
        <f t="shared" si="187"/>
        <v>0</v>
      </c>
      <c r="H351" s="26">
        <f>SUMIFS('BRZ-2017'!G$7:G$36,'BRZ-2017'!$R$7:$R$36,$B351)</f>
        <v>0</v>
      </c>
      <c r="I351" s="26">
        <f>SUMIFS('BRZ-2017'!H$7:H$36,'BRZ-2017'!$R$7:$R$36,$B351)</f>
        <v>0</v>
      </c>
      <c r="J351" s="27">
        <f t="shared" si="188"/>
        <v>0</v>
      </c>
      <c r="K351" s="30"/>
      <c r="L351" s="25">
        <f t="shared" si="184"/>
        <v>0</v>
      </c>
      <c r="M351" s="25"/>
      <c r="N351" s="25"/>
      <c r="O351" s="25">
        <f t="shared" si="185"/>
        <v>0</v>
      </c>
      <c r="P351" s="26">
        <f>SUMIFS('BRZ-2017'!L$7:L$36,'BRZ-2017'!$R$7:$R$36,$B351)+SUMIFS('BRZ-2017'!N$7:N$36,'BRZ-2017'!$R$7:$R$36,$B351)</f>
        <v>0</v>
      </c>
      <c r="Q351" s="26">
        <f>SUMIFS('BRZ-2017'!O$7:O$36,'BRZ-2017'!$R$7:$R$36,$B351)</f>
        <v>0</v>
      </c>
      <c r="R351" s="27">
        <f t="shared" si="186"/>
        <v>0</v>
      </c>
      <c r="S351" s="28">
        <f t="shared" si="182"/>
        <v>0</v>
      </c>
    </row>
    <row r="352" spans="1:19" ht="25.5" x14ac:dyDescent="0.25">
      <c r="A352" s="23">
        <v>47</v>
      </c>
      <c r="B352" s="32" t="s">
        <v>61</v>
      </c>
      <c r="C352" s="24" t="s">
        <v>62</v>
      </c>
      <c r="D352" s="25">
        <f t="shared" si="183"/>
        <v>0</v>
      </c>
      <c r="E352" s="25"/>
      <c r="F352" s="25"/>
      <c r="G352" s="25">
        <f t="shared" si="187"/>
        <v>0</v>
      </c>
      <c r="H352" s="26">
        <f>SUMIFS('BRZ-2017'!G$7:G$36,'BRZ-2017'!$R$7:$R$36,$B352)</f>
        <v>0</v>
      </c>
      <c r="I352" s="26">
        <f>SUMIFS('BRZ-2017'!H$7:H$36,'BRZ-2017'!$R$7:$R$36,$B352)</f>
        <v>0</v>
      </c>
      <c r="J352" s="27">
        <f t="shared" si="188"/>
        <v>0</v>
      </c>
      <c r="K352" s="30"/>
      <c r="L352" s="25">
        <f t="shared" si="184"/>
        <v>0</v>
      </c>
      <c r="M352" s="25"/>
      <c r="N352" s="25"/>
      <c r="O352" s="25">
        <f t="shared" ref="O352" si="189">SUM(L352:N352)</f>
        <v>0</v>
      </c>
      <c r="P352" s="26">
        <f>SUMIFS('BRZ-2017'!L$7:L$36,'BRZ-2017'!$R$7:$R$36,$B352)+SUMIFS('BRZ-2017'!N$7:N$36,'BRZ-2017'!$R$7:$R$36,$B352)</f>
        <v>0</v>
      </c>
      <c r="Q352" s="26">
        <f>SUMIFS('BRZ-2017'!O$7:O$36,'BRZ-2017'!$R$7:$R$36,$B352)</f>
        <v>0</v>
      </c>
      <c r="R352" s="27">
        <f t="shared" si="186"/>
        <v>0</v>
      </c>
      <c r="S352" s="28">
        <f t="shared" si="182"/>
        <v>0</v>
      </c>
    </row>
    <row r="353" spans="1:19" ht="15" x14ac:dyDescent="0.25">
      <c r="A353" s="23">
        <v>47</v>
      </c>
      <c r="B353" s="23">
        <v>2440</v>
      </c>
      <c r="C353" s="24" t="s">
        <v>63</v>
      </c>
      <c r="D353" s="25">
        <f t="shared" si="183"/>
        <v>-43733449.969999999</v>
      </c>
      <c r="E353" s="25"/>
      <c r="F353" s="25"/>
      <c r="G353" s="25">
        <f t="shared" si="187"/>
        <v>-43733449.969999999</v>
      </c>
      <c r="H353" s="26">
        <f>SUMIFS('BRZ-2017'!G$7:G$36,'BRZ-2017'!$R$7:$R$36,$B353)</f>
        <v>-10050206.6</v>
      </c>
      <c r="I353" s="26">
        <f>SUMIFS('BRZ-2017'!H$7:H$36,'BRZ-2017'!$R$7:$R$36,$B353)</f>
        <v>0</v>
      </c>
      <c r="J353" s="27">
        <f t="shared" si="188"/>
        <v>-53783656.57</v>
      </c>
      <c r="L353" s="25">
        <f t="shared" si="184"/>
        <v>1882879.03</v>
      </c>
      <c r="M353" s="25"/>
      <c r="N353" s="25"/>
      <c r="O353" s="25">
        <f t="shared" si="185"/>
        <v>1882879.03</v>
      </c>
      <c r="P353" s="26">
        <f>SUMIFS('BRZ-2017'!L$7:L$36,'BRZ-2017'!$R$7:$R$36,$B353)+SUMIFS('BRZ-2017'!N$7:N$36,'BRZ-2017'!$R$7:$R$36,$B353)</f>
        <v>1041903.87</v>
      </c>
      <c r="Q353" s="26">
        <f>SUMIFS('BRZ-2017'!O$7:O$36,'BRZ-2017'!$R$7:$R$36,$B353)</f>
        <v>0</v>
      </c>
      <c r="R353" s="27">
        <f t="shared" si="186"/>
        <v>2924782.9</v>
      </c>
      <c r="S353" s="28">
        <f t="shared" si="182"/>
        <v>-50858873.670000002</v>
      </c>
    </row>
    <row r="354" spans="1:19" ht="15" x14ac:dyDescent="0.25">
      <c r="A354" s="23">
        <v>47</v>
      </c>
      <c r="B354" s="32" t="s">
        <v>64</v>
      </c>
      <c r="C354" s="24" t="s">
        <v>65</v>
      </c>
      <c r="D354" s="25">
        <f t="shared" si="183"/>
        <v>0</v>
      </c>
      <c r="E354" s="33"/>
      <c r="F354" s="33"/>
      <c r="G354" s="25">
        <f t="shared" si="187"/>
        <v>0</v>
      </c>
      <c r="H354" s="26">
        <f>SUMIFS('BRZ-2017'!G$7:G$36,'BRZ-2017'!$R$7:$R$36,$B354)</f>
        <v>0</v>
      </c>
      <c r="I354" s="26">
        <f>SUMIFS('BRZ-2017'!H$7:H$36,'BRZ-2017'!$R$7:$R$36,$B354)</f>
        <v>0</v>
      </c>
      <c r="J354" s="27">
        <f t="shared" ref="J354" si="190">G354+H354+I354</f>
        <v>0</v>
      </c>
      <c r="L354" s="25">
        <f t="shared" si="184"/>
        <v>0</v>
      </c>
      <c r="M354" s="25"/>
      <c r="N354" s="25"/>
      <c r="O354" s="25">
        <f t="shared" ref="O354" si="191">SUM(L354:N354)</f>
        <v>0</v>
      </c>
      <c r="P354" s="26">
        <f>SUMIFS('BRZ-2017'!L$7:L$36,'BRZ-2017'!$R$7:$R$36,$B354)+SUMIFS('BRZ-2017'!N$7:N$36,'BRZ-2017'!$R$7:$R$36,$B354)</f>
        <v>0</v>
      </c>
      <c r="Q354" s="26">
        <f>SUMIFS('BRZ-2017'!O$7:O$36,'BRZ-2017'!$R$7:$R$36,$B354)</f>
        <v>0</v>
      </c>
      <c r="R354" s="27">
        <f t="shared" ref="R354" si="192">O354+P354+Q354</f>
        <v>0</v>
      </c>
      <c r="S354" s="28">
        <f t="shared" si="182"/>
        <v>0</v>
      </c>
    </row>
    <row r="355" spans="1:19" ht="15" x14ac:dyDescent="0.25">
      <c r="A355" s="32"/>
      <c r="B355" s="32">
        <v>2005</v>
      </c>
      <c r="C355" s="33" t="s">
        <v>66</v>
      </c>
      <c r="D355" s="25">
        <f t="shared" si="183"/>
        <v>0</v>
      </c>
      <c r="E355" s="25"/>
      <c r="F355" s="25"/>
      <c r="G355" s="25">
        <f t="shared" si="187"/>
        <v>0</v>
      </c>
      <c r="H355" s="26">
        <f>SUMIFS('BRZ-2017'!G$7:G$36,'BRZ-2017'!$R$7:$R$36,$B355)</f>
        <v>0</v>
      </c>
      <c r="I355" s="26">
        <f>SUMIFS('BRZ-2017'!H$7:H$36,'BRZ-2017'!$R$7:$R$36,$B355)</f>
        <v>0</v>
      </c>
      <c r="J355" s="27">
        <f t="shared" si="188"/>
        <v>0</v>
      </c>
      <c r="L355" s="25">
        <f t="shared" si="184"/>
        <v>0</v>
      </c>
      <c r="M355" s="25"/>
      <c r="N355" s="25"/>
      <c r="O355" s="25">
        <f t="shared" si="185"/>
        <v>0</v>
      </c>
      <c r="P355" s="26">
        <f>SUMIFS('BRZ-2017'!L$7:L$36,'BRZ-2017'!$R$7:$R$36,$B355)+SUMIFS('BRZ-2017'!N$7:N$36,'BRZ-2017'!$R$7:$R$36,$B355)</f>
        <v>0</v>
      </c>
      <c r="Q355" s="26">
        <f>SUMIFS('BRZ-2017'!O$7:O$36,'BRZ-2017'!$R$7:$R$36,$B355)</f>
        <v>0</v>
      </c>
      <c r="R355" s="27">
        <f t="shared" si="186"/>
        <v>0</v>
      </c>
      <c r="S355" s="28">
        <f t="shared" si="182"/>
        <v>0</v>
      </c>
    </row>
    <row r="356" spans="1:19" ht="15" x14ac:dyDescent="0.25">
      <c r="A356" s="32"/>
      <c r="B356" s="32">
        <v>2040</v>
      </c>
      <c r="C356" s="33" t="s">
        <v>67</v>
      </c>
      <c r="D356" s="25">
        <f t="shared" si="183"/>
        <v>4731252.2299999995</v>
      </c>
      <c r="E356" s="25"/>
      <c r="F356" s="25"/>
      <c r="G356" s="25">
        <f t="shared" si="187"/>
        <v>4731252.2299999995</v>
      </c>
      <c r="H356" s="26">
        <f>SUMIFS('BRZ-2017'!G$7:G$36,'BRZ-2017'!$R$7:$R$36,$B356)</f>
        <v>0</v>
      </c>
      <c r="I356" s="26">
        <f>SUMIFS('BRZ-2017'!H$7:H$36,'BRZ-2017'!$R$7:$R$36,$B356)</f>
        <v>0</v>
      </c>
      <c r="J356" s="27">
        <f t="shared" si="188"/>
        <v>4731252.2299999995</v>
      </c>
      <c r="L356" s="25">
        <f t="shared" si="184"/>
        <v>0</v>
      </c>
      <c r="M356" s="25"/>
      <c r="N356" s="25"/>
      <c r="O356" s="25">
        <f t="shared" si="185"/>
        <v>0</v>
      </c>
      <c r="P356" s="26">
        <f>SUMIFS('BRZ-2017'!L$7:L$36,'BRZ-2017'!$R$7:$R$36,$B356)+SUMIFS('BRZ-2017'!N$7:N$36,'BRZ-2017'!$R$7:$R$36,$B356)</f>
        <v>0</v>
      </c>
      <c r="Q356" s="26">
        <f>SUMIFS('BRZ-2017'!O$7:O$36,'BRZ-2017'!$R$7:$R$36,$B356)</f>
        <v>0</v>
      </c>
      <c r="R356" s="27">
        <f t="shared" si="186"/>
        <v>0</v>
      </c>
      <c r="S356" s="28">
        <f t="shared" si="182"/>
        <v>4731252.2299999995</v>
      </c>
    </row>
    <row r="357" spans="1:19" ht="15" x14ac:dyDescent="0.25">
      <c r="A357" s="32"/>
      <c r="B357" s="32">
        <v>2050</v>
      </c>
      <c r="C357" s="33" t="s">
        <v>68</v>
      </c>
      <c r="D357" s="25">
        <f t="shared" si="183"/>
        <v>0</v>
      </c>
      <c r="E357" s="25"/>
      <c r="F357" s="25"/>
      <c r="G357" s="25">
        <f t="shared" si="187"/>
        <v>0</v>
      </c>
      <c r="H357" s="26">
        <f>SUMIFS('BRZ-2017'!G$7:G$36,'BRZ-2017'!$R$7:$R$36,$B357)</f>
        <v>0</v>
      </c>
      <c r="I357" s="26">
        <f>SUMIFS('BRZ-2017'!H$7:H$36,'BRZ-2017'!$R$7:$R$36,$B357)</f>
        <v>0</v>
      </c>
      <c r="J357" s="27">
        <f t="shared" si="188"/>
        <v>0</v>
      </c>
      <c r="L357" s="25">
        <f t="shared" si="184"/>
        <v>0</v>
      </c>
      <c r="M357" s="25"/>
      <c r="N357" s="25"/>
      <c r="O357" s="25">
        <f t="shared" si="185"/>
        <v>0</v>
      </c>
      <c r="P357" s="26">
        <f>SUMIFS('BRZ-2017'!L$7:L$36,'BRZ-2017'!$R$7:$R$36,$B357)+SUMIFS('BRZ-2017'!N$7:N$36,'BRZ-2017'!$R$7:$R$36,$B357)</f>
        <v>0</v>
      </c>
      <c r="Q357" s="26">
        <f>SUMIFS('BRZ-2017'!O$7:O$36,'BRZ-2017'!$R$7:$R$36,$B357)</f>
        <v>0</v>
      </c>
      <c r="R357" s="27">
        <f t="shared" si="186"/>
        <v>0</v>
      </c>
      <c r="S357" s="28">
        <f t="shared" si="182"/>
        <v>0</v>
      </c>
    </row>
    <row r="358" spans="1:19" ht="15" x14ac:dyDescent="0.25">
      <c r="A358" s="32"/>
      <c r="B358" s="32">
        <v>2075</v>
      </c>
      <c r="C358" s="33" t="s">
        <v>69</v>
      </c>
      <c r="D358" s="25">
        <f t="shared" si="183"/>
        <v>0</v>
      </c>
      <c r="E358" s="25"/>
      <c r="F358" s="25"/>
      <c r="G358" s="25">
        <f t="shared" si="187"/>
        <v>0</v>
      </c>
      <c r="H358" s="26">
        <f>SUMIFS('BRZ-2017'!G$7:G$36,'BRZ-2017'!$R$7:$R$36,$B358)</f>
        <v>0</v>
      </c>
      <c r="I358" s="26">
        <f>SUMIFS('BRZ-2017'!H$7:H$36,'BRZ-2017'!$R$7:$R$36,$B358)</f>
        <v>0</v>
      </c>
      <c r="J358" s="27">
        <f t="shared" si="188"/>
        <v>0</v>
      </c>
      <c r="L358" s="25">
        <f t="shared" si="184"/>
        <v>0</v>
      </c>
      <c r="M358" s="25"/>
      <c r="N358" s="25"/>
      <c r="O358" s="25">
        <f t="shared" si="185"/>
        <v>0</v>
      </c>
      <c r="P358" s="26">
        <f>SUMIFS('BRZ-2017'!L$7:L$36,'BRZ-2017'!$R$7:$R$36,$B358)+SUMIFS('BRZ-2017'!N$7:N$36,'BRZ-2017'!$R$7:$R$36,$B358)</f>
        <v>0</v>
      </c>
      <c r="Q358" s="26">
        <f>SUMIFS('BRZ-2017'!O$7:O$36,'BRZ-2017'!$R$7:$R$36,$B358)</f>
        <v>0</v>
      </c>
      <c r="R358" s="27">
        <f t="shared" si="186"/>
        <v>0</v>
      </c>
      <c r="S358" s="28">
        <f t="shared" si="182"/>
        <v>0</v>
      </c>
    </row>
    <row r="359" spans="1:19" ht="15" x14ac:dyDescent="0.25">
      <c r="A359" s="32"/>
      <c r="B359" s="32">
        <v>2055</v>
      </c>
      <c r="C359" s="33" t="s">
        <v>70</v>
      </c>
      <c r="D359" s="25">
        <f t="shared" si="183"/>
        <v>6491351.8400000017</v>
      </c>
      <c r="E359" s="25"/>
      <c r="F359" s="25"/>
      <c r="G359" s="25">
        <f t="shared" si="187"/>
        <v>6491351.8400000017</v>
      </c>
      <c r="H359" s="26">
        <f>SUMIFS('BRZ-2017'!G$7:G$36,'BRZ-2017'!$R$7:$R$36,$B359)</f>
        <v>3359832.5500000003</v>
      </c>
      <c r="I359" s="26">
        <f>SUMIFS('BRZ-2017'!H$7:H$36,'BRZ-2017'!$R$7:$R$36,$B359)</f>
        <v>0</v>
      </c>
      <c r="J359" s="27">
        <f t="shared" si="188"/>
        <v>9851184.3900000025</v>
      </c>
      <c r="L359" s="25">
        <f t="shared" si="184"/>
        <v>0</v>
      </c>
      <c r="M359" s="25"/>
      <c r="N359" s="25"/>
      <c r="O359" s="25">
        <f t="shared" si="185"/>
        <v>0</v>
      </c>
      <c r="P359" s="26">
        <f>SUMIFS('BRZ-2017'!L$7:L$36,'BRZ-2017'!$R$7:$R$36,$B359)+SUMIFS('BRZ-2017'!N$7:N$36,'BRZ-2017'!$R$7:$R$36,$B359)</f>
        <v>0</v>
      </c>
      <c r="Q359" s="26">
        <f>SUMIFS('BRZ-2017'!O$7:O$36,'BRZ-2017'!$R$7:$R$36,$B359)</f>
        <v>0</v>
      </c>
      <c r="R359" s="27">
        <f t="shared" si="186"/>
        <v>0</v>
      </c>
      <c r="S359" s="28">
        <f t="shared" si="182"/>
        <v>9851184.3900000025</v>
      </c>
    </row>
    <row r="360" spans="1:19" ht="15" x14ac:dyDescent="0.25">
      <c r="A360" s="32"/>
      <c r="B360" s="32" t="s">
        <v>71</v>
      </c>
      <c r="C360" s="33" t="s">
        <v>72</v>
      </c>
      <c r="D360" s="25">
        <f t="shared" si="183"/>
        <v>0</v>
      </c>
      <c r="E360" s="25"/>
      <c r="F360" s="25"/>
      <c r="G360" s="25">
        <f t="shared" si="187"/>
        <v>0</v>
      </c>
      <c r="H360" s="26">
        <f>SUMIFS('BRZ-2017'!G$7:G$36,'BRZ-2017'!$R$7:$R$36,$B360)</f>
        <v>0</v>
      </c>
      <c r="I360" s="26">
        <f>SUMIFS('BRZ-2017'!H$7:H$36,'BRZ-2017'!$R$7:$R$36,$B360)</f>
        <v>0</v>
      </c>
      <c r="J360" s="27">
        <f t="shared" si="188"/>
        <v>0</v>
      </c>
      <c r="L360" s="25">
        <f t="shared" si="184"/>
        <v>0</v>
      </c>
      <c r="M360" s="25"/>
      <c r="N360" s="25"/>
      <c r="O360" s="25">
        <f t="shared" si="185"/>
        <v>0</v>
      </c>
      <c r="P360" s="26">
        <f>SUMIFS('BRZ-2017'!L$7:L$36,'BRZ-2017'!$R$7:$R$36,$B360)+SUMIFS('BRZ-2017'!N$7:N$36,'BRZ-2017'!$R$7:$R$36,$B360)</f>
        <v>0</v>
      </c>
      <c r="Q360" s="26">
        <f>SUMIFS('BRZ-2017'!O$7:O$36,'BRZ-2017'!$R$7:$R$36,$B360)</f>
        <v>0</v>
      </c>
      <c r="R360" s="27">
        <f t="shared" si="186"/>
        <v>0</v>
      </c>
      <c r="S360" s="28">
        <f t="shared" si="182"/>
        <v>0</v>
      </c>
    </row>
    <row r="361" spans="1:19" x14ac:dyDescent="0.2">
      <c r="A361" s="32"/>
      <c r="B361" s="32"/>
      <c r="C361" s="34" t="s">
        <v>73</v>
      </c>
      <c r="D361" s="35">
        <f t="shared" ref="D361:J361" si="193">SUM(D315:D360)</f>
        <v>392770080.5493775</v>
      </c>
      <c r="E361" s="35">
        <f t="shared" si="193"/>
        <v>0</v>
      </c>
      <c r="F361" s="35">
        <f t="shared" si="193"/>
        <v>0</v>
      </c>
      <c r="G361" s="35">
        <f t="shared" si="193"/>
        <v>392770080.5493775</v>
      </c>
      <c r="H361" s="35">
        <f t="shared" si="193"/>
        <v>30648331.880000021</v>
      </c>
      <c r="I361" s="35">
        <f t="shared" si="193"/>
        <v>-2733098.27</v>
      </c>
      <c r="J361" s="35">
        <f t="shared" si="193"/>
        <v>420685314.15937752</v>
      </c>
      <c r="K361" s="36"/>
      <c r="L361" s="35">
        <f t="shared" ref="L361:S361" si="194">SUM(L315:L360)</f>
        <v>-38405786.276000001</v>
      </c>
      <c r="M361" s="35">
        <f t="shared" si="194"/>
        <v>0</v>
      </c>
      <c r="N361" s="35">
        <f t="shared" si="194"/>
        <v>0</v>
      </c>
      <c r="O361" s="35">
        <f t="shared" si="194"/>
        <v>-38405786.276000001</v>
      </c>
      <c r="P361" s="35">
        <f t="shared" si="194"/>
        <v>-16014624.699071432</v>
      </c>
      <c r="Q361" s="35">
        <f t="shared" si="194"/>
        <v>1489660.19</v>
      </c>
      <c r="R361" s="35">
        <f t="shared" si="194"/>
        <v>-52930750.785071418</v>
      </c>
      <c r="S361" s="35">
        <f t="shared" si="194"/>
        <v>367754563.37430614</v>
      </c>
    </row>
    <row r="362" spans="1:19" ht="25.5" x14ac:dyDescent="0.25">
      <c r="A362" s="32"/>
      <c r="B362" s="32">
        <v>1531</v>
      </c>
      <c r="C362" s="24" t="s">
        <v>74</v>
      </c>
      <c r="D362" s="25">
        <f t="shared" ref="D362:F362" si="195">-D315</f>
        <v>0</v>
      </c>
      <c r="E362" s="25">
        <f t="shared" si="195"/>
        <v>0</v>
      </c>
      <c r="F362" s="25">
        <f t="shared" si="195"/>
        <v>0</v>
      </c>
      <c r="G362" s="25">
        <f t="shared" ref="G362:G369" si="196">SUM(D362:F362)</f>
        <v>0</v>
      </c>
      <c r="H362" s="26">
        <f t="shared" ref="H362:I362" si="197">-H315</f>
        <v>0</v>
      </c>
      <c r="I362" s="26">
        <f t="shared" si="197"/>
        <v>0</v>
      </c>
      <c r="J362" s="27">
        <f>G362+H362+I362</f>
        <v>0</v>
      </c>
      <c r="L362" s="25">
        <f t="shared" ref="L362:N362" si="198">-L315</f>
        <v>0</v>
      </c>
      <c r="M362" s="25">
        <f t="shared" si="198"/>
        <v>0</v>
      </c>
      <c r="N362" s="25">
        <f t="shared" si="198"/>
        <v>0</v>
      </c>
      <c r="O362" s="25">
        <f t="shared" ref="O362:O369" si="199">SUM(L362:N362)</f>
        <v>0</v>
      </c>
      <c r="P362" s="26">
        <f t="shared" ref="P362:Q362" si="200">-P315</f>
        <v>0</v>
      </c>
      <c r="Q362" s="26">
        <f t="shared" si="200"/>
        <v>0</v>
      </c>
      <c r="R362" s="27">
        <f>O362+P362+Q362</f>
        <v>0</v>
      </c>
      <c r="S362" s="28">
        <f t="shared" ref="S362:S369" si="201">J362+R362</f>
        <v>0</v>
      </c>
    </row>
    <row r="363" spans="1:19" ht="25.5" x14ac:dyDescent="0.25">
      <c r="A363" s="32"/>
      <c r="B363" s="32">
        <v>2075</v>
      </c>
      <c r="C363" s="37" t="s">
        <v>75</v>
      </c>
      <c r="D363" s="25">
        <f t="shared" ref="D363:F363" si="202">-D358</f>
        <v>0</v>
      </c>
      <c r="E363" s="33">
        <f t="shared" si="202"/>
        <v>0</v>
      </c>
      <c r="F363" s="33">
        <f t="shared" si="202"/>
        <v>0</v>
      </c>
      <c r="G363" s="25">
        <f t="shared" si="196"/>
        <v>0</v>
      </c>
      <c r="H363" s="26">
        <f t="shared" ref="H363:I363" si="203">-H358</f>
        <v>0</v>
      </c>
      <c r="I363" s="26">
        <f t="shared" si="203"/>
        <v>0</v>
      </c>
      <c r="J363" s="27">
        <f t="shared" ref="J363:J369" si="204">G363+H363+I363</f>
        <v>0</v>
      </c>
      <c r="L363" s="25">
        <f t="shared" ref="L363:N363" si="205">-L358</f>
        <v>0</v>
      </c>
      <c r="M363" s="25">
        <f t="shared" si="205"/>
        <v>0</v>
      </c>
      <c r="N363" s="25">
        <f t="shared" si="205"/>
        <v>0</v>
      </c>
      <c r="O363" s="25">
        <f t="shared" si="199"/>
        <v>0</v>
      </c>
      <c r="P363" s="26">
        <f t="shared" ref="P363:Q363" si="206">-P358</f>
        <v>0</v>
      </c>
      <c r="Q363" s="26">
        <f t="shared" si="206"/>
        <v>0</v>
      </c>
      <c r="R363" s="27">
        <f t="shared" ref="R363:R369" si="207">O363+P363+Q363</f>
        <v>0</v>
      </c>
      <c r="S363" s="28">
        <f t="shared" si="201"/>
        <v>0</v>
      </c>
    </row>
    <row r="364" spans="1:19" ht="25.5" x14ac:dyDescent="0.25">
      <c r="A364" s="32"/>
      <c r="B364" s="32">
        <v>1865</v>
      </c>
      <c r="C364" s="37" t="s">
        <v>76</v>
      </c>
      <c r="D364" s="25">
        <f t="shared" ref="D364:F364" si="208">-D332</f>
        <v>0</v>
      </c>
      <c r="E364" s="33">
        <f t="shared" si="208"/>
        <v>0</v>
      </c>
      <c r="F364" s="33">
        <f t="shared" si="208"/>
        <v>0</v>
      </c>
      <c r="G364" s="25">
        <f t="shared" si="196"/>
        <v>0</v>
      </c>
      <c r="H364" s="26">
        <f t="shared" ref="H364:I364" si="209">-H332</f>
        <v>0</v>
      </c>
      <c r="I364" s="26">
        <f t="shared" si="209"/>
        <v>0</v>
      </c>
      <c r="J364" s="27">
        <f t="shared" si="204"/>
        <v>0</v>
      </c>
      <c r="L364" s="25">
        <f t="shared" ref="L364:N364" si="210">-L332</f>
        <v>0</v>
      </c>
      <c r="M364" s="25">
        <f t="shared" si="210"/>
        <v>0</v>
      </c>
      <c r="N364" s="25">
        <f t="shared" si="210"/>
        <v>0</v>
      </c>
      <c r="O364" s="25">
        <f t="shared" si="199"/>
        <v>0</v>
      </c>
      <c r="P364" s="26">
        <f t="shared" ref="P364:Q364" si="211">-P332</f>
        <v>0</v>
      </c>
      <c r="Q364" s="26">
        <f t="shared" si="211"/>
        <v>0</v>
      </c>
      <c r="R364" s="27">
        <f t="shared" si="207"/>
        <v>0</v>
      </c>
      <c r="S364" s="28">
        <f t="shared" si="201"/>
        <v>0</v>
      </c>
    </row>
    <row r="365" spans="1:19" ht="15" x14ac:dyDescent="0.25">
      <c r="A365" s="32"/>
      <c r="B365" s="32">
        <v>1875</v>
      </c>
      <c r="C365" s="37" t="s">
        <v>77</v>
      </c>
      <c r="D365" s="25">
        <f t="shared" ref="D365:F365" si="212">-D347</f>
        <v>0</v>
      </c>
      <c r="E365" s="33">
        <f t="shared" si="212"/>
        <v>0</v>
      </c>
      <c r="F365" s="33">
        <f t="shared" si="212"/>
        <v>0</v>
      </c>
      <c r="G365" s="25">
        <f t="shared" si="196"/>
        <v>0</v>
      </c>
      <c r="H365" s="26">
        <f t="shared" ref="H365:I365" si="213">-H347</f>
        <v>0</v>
      </c>
      <c r="I365" s="26">
        <f t="shared" si="213"/>
        <v>0</v>
      </c>
      <c r="J365" s="27">
        <f t="shared" si="204"/>
        <v>0</v>
      </c>
      <c r="L365" s="25">
        <f t="shared" ref="L365:N365" si="214">-L347</f>
        <v>0</v>
      </c>
      <c r="M365" s="25">
        <f t="shared" si="214"/>
        <v>0</v>
      </c>
      <c r="N365" s="25">
        <f t="shared" si="214"/>
        <v>0</v>
      </c>
      <c r="O365" s="25">
        <f t="shared" si="199"/>
        <v>0</v>
      </c>
      <c r="P365" s="26">
        <f t="shared" ref="P365:Q365" si="215">-P347</f>
        <v>0</v>
      </c>
      <c r="Q365" s="26">
        <f t="shared" si="215"/>
        <v>0</v>
      </c>
      <c r="R365" s="27">
        <f t="shared" si="207"/>
        <v>0</v>
      </c>
      <c r="S365" s="28">
        <f t="shared" si="201"/>
        <v>0</v>
      </c>
    </row>
    <row r="366" spans="1:19" ht="25.5" x14ac:dyDescent="0.25">
      <c r="A366" s="32"/>
      <c r="B366" s="32" t="s">
        <v>61</v>
      </c>
      <c r="C366" s="37" t="s">
        <v>62</v>
      </c>
      <c r="D366" s="25">
        <f t="shared" ref="D366:F366" si="216">-D352</f>
        <v>0</v>
      </c>
      <c r="E366" s="33">
        <f t="shared" si="216"/>
        <v>0</v>
      </c>
      <c r="F366" s="33">
        <f t="shared" si="216"/>
        <v>0</v>
      </c>
      <c r="G366" s="25">
        <f t="shared" si="196"/>
        <v>0</v>
      </c>
      <c r="H366" s="26">
        <f t="shared" ref="H366:I366" si="217">-H352</f>
        <v>0</v>
      </c>
      <c r="I366" s="26">
        <f t="shared" si="217"/>
        <v>0</v>
      </c>
      <c r="J366" s="27">
        <f t="shared" si="204"/>
        <v>0</v>
      </c>
      <c r="L366" s="25">
        <f t="shared" ref="L366:N366" si="218">-L352</f>
        <v>0</v>
      </c>
      <c r="M366" s="25">
        <f t="shared" si="218"/>
        <v>0</v>
      </c>
      <c r="N366" s="25">
        <f t="shared" si="218"/>
        <v>0</v>
      </c>
      <c r="O366" s="25">
        <f t="shared" si="199"/>
        <v>0</v>
      </c>
      <c r="P366" s="26">
        <f t="shared" ref="P366:Q366" si="219">-P352</f>
        <v>0</v>
      </c>
      <c r="Q366" s="26">
        <f t="shared" si="219"/>
        <v>0</v>
      </c>
      <c r="R366" s="27">
        <f t="shared" si="207"/>
        <v>0</v>
      </c>
      <c r="S366" s="28">
        <f t="shared" si="201"/>
        <v>0</v>
      </c>
    </row>
    <row r="367" spans="1:19" ht="25.5" x14ac:dyDescent="0.25">
      <c r="A367" s="32"/>
      <c r="B367" s="32" t="s">
        <v>64</v>
      </c>
      <c r="C367" s="37" t="s">
        <v>78</v>
      </c>
      <c r="D367" s="25">
        <f t="shared" ref="D367:F367" si="220">-D354</f>
        <v>0</v>
      </c>
      <c r="E367" s="33">
        <f t="shared" si="220"/>
        <v>0</v>
      </c>
      <c r="F367" s="33">
        <f t="shared" si="220"/>
        <v>0</v>
      </c>
      <c r="G367" s="25">
        <f t="shared" si="196"/>
        <v>0</v>
      </c>
      <c r="H367" s="26">
        <f t="shared" ref="H367:I367" si="221">-H354</f>
        <v>0</v>
      </c>
      <c r="I367" s="26">
        <f t="shared" si="221"/>
        <v>0</v>
      </c>
      <c r="J367" s="27">
        <f t="shared" si="204"/>
        <v>0</v>
      </c>
      <c r="L367" s="25">
        <f t="shared" ref="L367:N367" si="222">-L354</f>
        <v>0</v>
      </c>
      <c r="M367" s="25">
        <f t="shared" si="222"/>
        <v>0</v>
      </c>
      <c r="N367" s="25">
        <f t="shared" si="222"/>
        <v>0</v>
      </c>
      <c r="O367" s="25">
        <f t="shared" si="199"/>
        <v>0</v>
      </c>
      <c r="P367" s="26">
        <f t="shared" ref="P367:Q367" si="223">-P354</f>
        <v>0</v>
      </c>
      <c r="Q367" s="26">
        <f t="shared" si="223"/>
        <v>0</v>
      </c>
      <c r="R367" s="27">
        <f t="shared" si="207"/>
        <v>0</v>
      </c>
      <c r="S367" s="28">
        <f t="shared" si="201"/>
        <v>0</v>
      </c>
    </row>
    <row r="368" spans="1:19" ht="15" x14ac:dyDescent="0.25">
      <c r="A368" s="32"/>
      <c r="B368" s="32">
        <v>2055</v>
      </c>
      <c r="C368" s="33" t="s">
        <v>70</v>
      </c>
      <c r="D368" s="25">
        <f t="shared" ref="D368:F369" si="224">-D359</f>
        <v>-6491351.8400000017</v>
      </c>
      <c r="E368" s="33">
        <f t="shared" si="224"/>
        <v>0</v>
      </c>
      <c r="F368" s="33">
        <f t="shared" si="224"/>
        <v>0</v>
      </c>
      <c r="G368" s="25">
        <f t="shared" si="196"/>
        <v>-6491351.8400000017</v>
      </c>
      <c r="H368" s="26">
        <f t="shared" ref="H368:I369" si="225">-H359</f>
        <v>-3359832.5500000003</v>
      </c>
      <c r="I368" s="26">
        <f t="shared" si="225"/>
        <v>0</v>
      </c>
      <c r="J368" s="27">
        <f t="shared" si="204"/>
        <v>-9851184.3900000025</v>
      </c>
      <c r="L368" s="25">
        <f t="shared" ref="L368:N369" si="226">-L359</f>
        <v>0</v>
      </c>
      <c r="M368" s="25">
        <f t="shared" si="226"/>
        <v>0</v>
      </c>
      <c r="N368" s="25">
        <f t="shared" si="226"/>
        <v>0</v>
      </c>
      <c r="O368" s="25">
        <f t="shared" si="199"/>
        <v>0</v>
      </c>
      <c r="P368" s="26">
        <f t="shared" ref="P368:Q369" si="227">-P359</f>
        <v>0</v>
      </c>
      <c r="Q368" s="26">
        <f t="shared" si="227"/>
        <v>0</v>
      </c>
      <c r="R368" s="27">
        <f t="shared" si="207"/>
        <v>0</v>
      </c>
      <c r="S368" s="28">
        <f t="shared" si="201"/>
        <v>-9851184.3900000025</v>
      </c>
    </row>
    <row r="369" spans="1:19" ht="15" x14ac:dyDescent="0.25">
      <c r="A369" s="32"/>
      <c r="B369" s="32" t="s">
        <v>71</v>
      </c>
      <c r="C369" s="33" t="s">
        <v>72</v>
      </c>
      <c r="D369" s="25">
        <f t="shared" si="224"/>
        <v>0</v>
      </c>
      <c r="E369" s="33">
        <f t="shared" si="224"/>
        <v>0</v>
      </c>
      <c r="F369" s="33">
        <f t="shared" si="224"/>
        <v>0</v>
      </c>
      <c r="G369" s="25">
        <f t="shared" si="196"/>
        <v>0</v>
      </c>
      <c r="H369" s="26">
        <f t="shared" si="225"/>
        <v>0</v>
      </c>
      <c r="I369" s="26">
        <f t="shared" si="225"/>
        <v>0</v>
      </c>
      <c r="J369" s="27">
        <f t="shared" si="204"/>
        <v>0</v>
      </c>
      <c r="L369" s="25">
        <f t="shared" si="226"/>
        <v>0</v>
      </c>
      <c r="M369" s="25">
        <f t="shared" si="226"/>
        <v>0</v>
      </c>
      <c r="N369" s="25">
        <f t="shared" si="226"/>
        <v>0</v>
      </c>
      <c r="O369" s="25">
        <f t="shared" si="199"/>
        <v>0</v>
      </c>
      <c r="P369" s="26">
        <f t="shared" si="227"/>
        <v>0</v>
      </c>
      <c r="Q369" s="26">
        <f t="shared" si="227"/>
        <v>0</v>
      </c>
      <c r="R369" s="27">
        <f t="shared" si="207"/>
        <v>0</v>
      </c>
      <c r="S369" s="28">
        <f t="shared" si="201"/>
        <v>0</v>
      </c>
    </row>
    <row r="370" spans="1:19" x14ac:dyDescent="0.2">
      <c r="A370" s="32"/>
      <c r="B370" s="32"/>
      <c r="C370" s="34" t="s">
        <v>79</v>
      </c>
      <c r="D370" s="35">
        <f>SUM(D361:D369)</f>
        <v>386278728.70937753</v>
      </c>
      <c r="E370" s="35">
        <f t="shared" ref="E370:J370" si="228">SUM(E361:E369)</f>
        <v>0</v>
      </c>
      <c r="F370" s="35">
        <f t="shared" si="228"/>
        <v>0</v>
      </c>
      <c r="G370" s="35">
        <f t="shared" si="228"/>
        <v>386278728.70937753</v>
      </c>
      <c r="H370" s="35">
        <f t="shared" si="228"/>
        <v>27288499.330000021</v>
      </c>
      <c r="I370" s="35">
        <f t="shared" si="228"/>
        <v>-2733098.27</v>
      </c>
      <c r="J370" s="35">
        <f t="shared" si="228"/>
        <v>410834129.76937753</v>
      </c>
      <c r="K370" s="36"/>
      <c r="L370" s="35">
        <f t="shared" ref="L370:S370" si="229">SUM(L361:L369)</f>
        <v>-38405786.276000001</v>
      </c>
      <c r="M370" s="35">
        <f t="shared" si="229"/>
        <v>0</v>
      </c>
      <c r="N370" s="35">
        <f t="shared" si="229"/>
        <v>0</v>
      </c>
      <c r="O370" s="35">
        <f t="shared" si="229"/>
        <v>-38405786.276000001</v>
      </c>
      <c r="P370" s="35">
        <f t="shared" si="229"/>
        <v>-16014624.699071432</v>
      </c>
      <c r="Q370" s="35">
        <f t="shared" si="229"/>
        <v>1489660.19</v>
      </c>
      <c r="R370" s="35">
        <f t="shared" si="229"/>
        <v>-52930750.785071418</v>
      </c>
      <c r="S370" s="35">
        <f t="shared" si="229"/>
        <v>357903378.98430616</v>
      </c>
    </row>
    <row r="371" spans="1:19" ht="15" x14ac:dyDescent="0.25">
      <c r="A371" s="32"/>
      <c r="B371" s="32"/>
      <c r="C371" s="1220" t="s">
        <v>80</v>
      </c>
      <c r="D371" s="1221"/>
      <c r="E371" s="1221"/>
      <c r="F371" s="1221"/>
      <c r="G371" s="1221"/>
      <c r="H371" s="1221"/>
      <c r="I371" s="1221"/>
      <c r="J371" s="1221"/>
      <c r="K371" s="1221"/>
      <c r="L371" s="1222"/>
      <c r="M371" s="38"/>
      <c r="N371" s="38"/>
      <c r="O371" s="38"/>
      <c r="P371" s="39"/>
      <c r="R371" s="40"/>
      <c r="S371" s="29"/>
    </row>
    <row r="372" spans="1:19" ht="15" x14ac:dyDescent="0.25">
      <c r="A372" s="32"/>
      <c r="B372" s="32"/>
      <c r="C372" s="1220" t="s">
        <v>81</v>
      </c>
      <c r="D372" s="1221"/>
      <c r="E372" s="1221"/>
      <c r="F372" s="1221"/>
      <c r="G372" s="1221"/>
      <c r="H372" s="1221"/>
      <c r="I372" s="1221"/>
      <c r="J372" s="1221"/>
      <c r="K372" s="1221"/>
      <c r="L372" s="1222"/>
      <c r="M372" s="38"/>
      <c r="N372" s="38"/>
      <c r="O372" s="38"/>
      <c r="P372" s="35">
        <f>+P370</f>
        <v>-16014624.699071432</v>
      </c>
      <c r="R372" s="40"/>
      <c r="S372" s="29"/>
    </row>
    <row r="373" spans="1:19" x14ac:dyDescent="0.2"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</row>
    <row r="374" spans="1:19" x14ac:dyDescent="0.2">
      <c r="L374" s="2" t="s">
        <v>82</v>
      </c>
    </row>
    <row r="375" spans="1:19" ht="15" x14ac:dyDescent="0.25">
      <c r="A375" s="32">
        <v>10</v>
      </c>
      <c r="B375" s="32"/>
      <c r="C375" s="12" t="s">
        <v>83</v>
      </c>
      <c r="D375" s="13"/>
      <c r="E375" s="13"/>
      <c r="F375" s="13"/>
      <c r="G375" s="13"/>
      <c r="H375" s="13"/>
      <c r="I375" s="13"/>
      <c r="J375" s="13"/>
      <c r="K375" s="13"/>
      <c r="L375" s="13" t="s">
        <v>83</v>
      </c>
      <c r="M375" s="13"/>
      <c r="N375" s="13"/>
      <c r="O375" s="13"/>
      <c r="P375" s="13"/>
      <c r="Q375" s="42">
        <f>P339</f>
        <v>-952912.57</v>
      </c>
    </row>
    <row r="376" spans="1:19" ht="15" x14ac:dyDescent="0.25">
      <c r="A376" s="32">
        <v>8</v>
      </c>
      <c r="B376" s="32"/>
      <c r="C376" s="12" t="s">
        <v>49</v>
      </c>
      <c r="D376" s="13"/>
      <c r="E376" s="13"/>
      <c r="F376" s="13"/>
      <c r="G376" s="13"/>
      <c r="H376" s="13"/>
      <c r="I376" s="13"/>
      <c r="J376" s="13"/>
      <c r="K376" s="13"/>
      <c r="L376" s="13" t="s">
        <v>49</v>
      </c>
      <c r="M376" s="13"/>
      <c r="N376" s="13"/>
      <c r="O376" s="13"/>
      <c r="P376" s="13"/>
      <c r="Q376" s="42">
        <f>P341+P340</f>
        <v>-197155.06</v>
      </c>
    </row>
    <row r="377" spans="1:19" ht="15" x14ac:dyDescent="0.25">
      <c r="A377" s="32">
        <v>47</v>
      </c>
      <c r="B377" s="32"/>
      <c r="C377" s="12" t="s">
        <v>84</v>
      </c>
      <c r="D377" s="13"/>
      <c r="E377" s="13"/>
      <c r="F377" s="13"/>
      <c r="G377" s="13"/>
      <c r="H377" s="13"/>
      <c r="I377" s="13"/>
      <c r="J377" s="13"/>
      <c r="K377" s="13"/>
      <c r="L377" s="13" t="s">
        <v>84</v>
      </c>
      <c r="M377" s="13"/>
      <c r="N377" s="13"/>
      <c r="O377" s="13"/>
      <c r="P377" s="13"/>
      <c r="Q377" s="42"/>
    </row>
    <row r="378" spans="1:19" x14ac:dyDescent="0.2">
      <c r="L378" s="1223" t="s">
        <v>85</v>
      </c>
      <c r="M378" s="1224"/>
      <c r="N378" s="1224"/>
      <c r="O378" s="1224"/>
      <c r="P378" s="1224"/>
      <c r="Q378" s="43">
        <f>P372-Q375-Q376-Q377</f>
        <v>-14864557.069071431</v>
      </c>
    </row>
    <row r="382" spans="1:19" ht="13.5" thickBot="1" x14ac:dyDescent="0.25">
      <c r="H382" s="8" t="s">
        <v>9</v>
      </c>
      <c r="I382" s="9" t="s">
        <v>10</v>
      </c>
    </row>
    <row r="383" spans="1:19" ht="15.75" thickBot="1" x14ac:dyDescent="0.3">
      <c r="H383" s="8" t="s">
        <v>11</v>
      </c>
      <c r="I383" s="10">
        <v>2018</v>
      </c>
      <c r="J383" s="11"/>
    </row>
    <row r="385" spans="1:19" x14ac:dyDescent="0.2">
      <c r="D385" s="1225" t="s">
        <v>12</v>
      </c>
      <c r="E385" s="1226"/>
      <c r="F385" s="1226"/>
      <c r="G385" s="1226"/>
      <c r="H385" s="1226"/>
      <c r="I385" s="1226"/>
      <c r="J385" s="1226"/>
      <c r="L385" s="12"/>
      <c r="M385" s="13"/>
      <c r="N385" s="13"/>
      <c r="O385" s="13"/>
      <c r="P385" s="14" t="s">
        <v>13</v>
      </c>
      <c r="Q385" s="14"/>
      <c r="R385" s="15"/>
    </row>
    <row r="386" spans="1:19" ht="30" customHeight="1" x14ac:dyDescent="0.2">
      <c r="A386" s="16" t="s">
        <v>14</v>
      </c>
      <c r="B386" s="16" t="s">
        <v>15</v>
      </c>
      <c r="C386" s="17" t="s">
        <v>16</v>
      </c>
      <c r="D386" s="18" t="s">
        <v>17</v>
      </c>
      <c r="E386" s="44" t="s">
        <v>90</v>
      </c>
      <c r="F386" s="44" t="s">
        <v>90</v>
      </c>
      <c r="G386" s="18" t="s">
        <v>18</v>
      </c>
      <c r="H386" s="19" t="s">
        <v>19</v>
      </c>
      <c r="I386" s="19" t="s">
        <v>20</v>
      </c>
      <c r="J386" s="16" t="s">
        <v>21</v>
      </c>
      <c r="K386" s="20"/>
      <c r="L386" s="18" t="s">
        <v>17</v>
      </c>
      <c r="M386" s="18" t="s">
        <v>86</v>
      </c>
      <c r="N386" s="18"/>
      <c r="O386" s="18" t="s">
        <v>18</v>
      </c>
      <c r="P386" s="21" t="s">
        <v>22</v>
      </c>
      <c r="Q386" s="21" t="s">
        <v>20</v>
      </c>
      <c r="R386" s="22" t="s">
        <v>21</v>
      </c>
      <c r="S386" s="16" t="s">
        <v>23</v>
      </c>
    </row>
    <row r="387" spans="1:19" ht="30" customHeight="1" x14ac:dyDescent="0.25">
      <c r="A387" s="16"/>
      <c r="B387" s="23">
        <v>1531</v>
      </c>
      <c r="C387" s="24" t="s">
        <v>24</v>
      </c>
      <c r="D387" s="25">
        <f t="shared" ref="D387:D403" si="230">J315</f>
        <v>0</v>
      </c>
      <c r="E387" s="25"/>
      <c r="F387" s="25"/>
      <c r="G387" s="25">
        <f>SUM(D387:F387)</f>
        <v>0</v>
      </c>
      <c r="H387" s="26">
        <f>SUMIFS('BRZ-2018'!G$8:G$35,'BRZ-2018'!$Q$8:$Q$35,$B387)</f>
        <v>0</v>
      </c>
      <c r="I387" s="26">
        <f>SUMIFS('BRZ-2018'!H$8:H$35,'BRZ-2018'!$Q$8:$Q$35,$B387)</f>
        <v>0</v>
      </c>
      <c r="J387" s="27">
        <f>G387+H387+I387</f>
        <v>0</v>
      </c>
      <c r="K387" s="20"/>
      <c r="L387" s="25">
        <f t="shared" ref="L387:L403" si="231">R315</f>
        <v>0</v>
      </c>
      <c r="M387" s="25"/>
      <c r="N387" s="25"/>
      <c r="O387" s="25">
        <f>SUM(L387:N387)</f>
        <v>0</v>
      </c>
      <c r="P387" s="26">
        <f>SUMIFS('BRZ-2018'!L$8:L$35,'BRZ-2018'!$Q$8:$Q$35,$B387)</f>
        <v>0</v>
      </c>
      <c r="Q387" s="26">
        <f>SUMIFS('BRZ-2018'!M$8:M$35,'BRZ-2018'!$Q$8:$Q$35,$B387)</f>
        <v>0</v>
      </c>
      <c r="R387" s="27">
        <f>O387+P387+Q387</f>
        <v>0</v>
      </c>
      <c r="S387" s="28">
        <f t="shared" ref="S387:S432" si="232">J387+R387</f>
        <v>0</v>
      </c>
    </row>
    <row r="388" spans="1:19" ht="25.5" customHeight="1" x14ac:dyDescent="0.25">
      <c r="A388" s="16"/>
      <c r="B388" s="23">
        <v>1609</v>
      </c>
      <c r="C388" s="24" t="s">
        <v>25</v>
      </c>
      <c r="D388" s="25">
        <f t="shared" si="230"/>
        <v>24121701.68</v>
      </c>
      <c r="E388" s="25"/>
      <c r="F388" s="25"/>
      <c r="G388" s="25">
        <f t="shared" ref="G388:G432" si="233">SUM(D388:F388)</f>
        <v>24121701.68</v>
      </c>
      <c r="H388" s="26">
        <f>SUMIFS('BRZ-2018'!G$8:G$35,'BRZ-2018'!$Q$8:$Q$35,$B388)</f>
        <v>7626848.9200000018</v>
      </c>
      <c r="I388" s="26">
        <f>SUMIFS('BRZ-2018'!H$8:H$35,'BRZ-2018'!$Q$8:$Q$35,$B388)</f>
        <v>0</v>
      </c>
      <c r="J388" s="27">
        <f t="shared" ref="J388:J432" si="234">G388+H388+I388</f>
        <v>31748550.600000001</v>
      </c>
      <c r="K388" s="20"/>
      <c r="L388" s="25">
        <f t="shared" si="231"/>
        <v>-4216462.0299999993</v>
      </c>
      <c r="M388" s="25"/>
      <c r="N388" s="25"/>
      <c r="O388" s="25">
        <f t="shared" ref="O388:O432" si="235">SUM(L388:N388)</f>
        <v>-4216462.0299999993</v>
      </c>
      <c r="P388" s="26">
        <f>SUMIFS('BRZ-2018'!L$8:L$35,'BRZ-2018'!$Q$8:$Q$35,$B388)</f>
        <v>-1010914.7100000001</v>
      </c>
      <c r="Q388" s="26">
        <f>SUMIFS('BRZ-2018'!M$8:M$35,'BRZ-2018'!$Q$8:$Q$35,$B388)</f>
        <v>0</v>
      </c>
      <c r="R388" s="27">
        <f t="shared" ref="R388:R432" si="236">O388+P388+Q388</f>
        <v>-5227376.7399999993</v>
      </c>
      <c r="S388" s="28">
        <f t="shared" si="232"/>
        <v>26521173.860000003</v>
      </c>
    </row>
    <row r="389" spans="1:19" ht="25.5" x14ac:dyDescent="0.25">
      <c r="A389" s="23">
        <v>12</v>
      </c>
      <c r="B389" s="23">
        <v>1611</v>
      </c>
      <c r="C389" s="24" t="s">
        <v>26</v>
      </c>
      <c r="D389" s="25">
        <f t="shared" si="230"/>
        <v>4.9476511776447296E-10</v>
      </c>
      <c r="E389" s="25"/>
      <c r="F389" s="25"/>
      <c r="G389" s="25">
        <f t="shared" si="233"/>
        <v>4.9476511776447296E-10</v>
      </c>
      <c r="H389" s="26">
        <f>SUMIFS('BRZ-2018'!G$8:G$35,'BRZ-2018'!$Q$8:$Q$35,$B389)</f>
        <v>0</v>
      </c>
      <c r="I389" s="26">
        <f>SUMIFS('BRZ-2018'!H$8:H$35,'BRZ-2018'!$Q$8:$Q$35,$B389)</f>
        <v>0</v>
      </c>
      <c r="J389" s="27">
        <f t="shared" si="234"/>
        <v>4.9476511776447296E-10</v>
      </c>
      <c r="K389" s="30"/>
      <c r="L389" s="25">
        <f t="shared" si="231"/>
        <v>-1.1641532182693481E-10</v>
      </c>
      <c r="M389" s="25"/>
      <c r="N389" s="25"/>
      <c r="O389" s="25">
        <f t="shared" si="235"/>
        <v>-1.1641532182693481E-10</v>
      </c>
      <c r="P389" s="26">
        <f>SUMIFS('BRZ-2018'!L$8:L$35,'BRZ-2018'!$Q$8:$Q$35,$B389)</f>
        <v>0</v>
      </c>
      <c r="Q389" s="26">
        <f>SUMIFS('BRZ-2018'!M$8:M$35,'BRZ-2018'!$Q$8:$Q$35,$B389)</f>
        <v>0</v>
      </c>
      <c r="R389" s="27">
        <f t="shared" si="236"/>
        <v>-1.1641532182693481E-10</v>
      </c>
      <c r="S389" s="28">
        <f t="shared" si="232"/>
        <v>3.7834979593753815E-10</v>
      </c>
    </row>
    <row r="390" spans="1:19" ht="25.5" x14ac:dyDescent="0.25">
      <c r="A390" s="23" t="s">
        <v>27</v>
      </c>
      <c r="B390" s="23">
        <v>1612</v>
      </c>
      <c r="C390" s="24" t="s">
        <v>28</v>
      </c>
      <c r="D390" s="25">
        <f t="shared" si="230"/>
        <v>1561590.69</v>
      </c>
      <c r="E390" s="25"/>
      <c r="F390" s="25"/>
      <c r="G390" s="25">
        <f t="shared" si="233"/>
        <v>1561590.69</v>
      </c>
      <c r="H390" s="26">
        <f>SUMIFS('BRZ-2018'!G$8:G$35,'BRZ-2018'!$Q$8:$Q$35,$B390)</f>
        <v>-0.48999999999068677</v>
      </c>
      <c r="I390" s="26">
        <f>SUMIFS('BRZ-2018'!H$8:H$35,'BRZ-2018'!$Q$8:$Q$35,$B390)</f>
        <v>0</v>
      </c>
      <c r="J390" s="27">
        <f t="shared" si="234"/>
        <v>1561590.2</v>
      </c>
      <c r="K390" s="30"/>
      <c r="L390" s="25">
        <f t="shared" si="231"/>
        <v>0</v>
      </c>
      <c r="M390" s="25"/>
      <c r="N390" s="25"/>
      <c r="O390" s="25">
        <f t="shared" si="235"/>
        <v>0</v>
      </c>
      <c r="P390" s="26">
        <f>SUMIFS('BRZ-2018'!L$8:L$35,'BRZ-2018'!$Q$8:$Q$35,$B390)</f>
        <v>0</v>
      </c>
      <c r="Q390" s="26">
        <f>SUMIFS('BRZ-2018'!M$8:M$35,'BRZ-2018'!$Q$8:$Q$35,$B390)</f>
        <v>0</v>
      </c>
      <c r="R390" s="27">
        <f t="shared" si="236"/>
        <v>0</v>
      </c>
      <c r="S390" s="28">
        <f t="shared" si="232"/>
        <v>1561590.2</v>
      </c>
    </row>
    <row r="391" spans="1:19" ht="15" x14ac:dyDescent="0.25">
      <c r="A391" s="23" t="s">
        <v>29</v>
      </c>
      <c r="B391" s="23">
        <v>1805</v>
      </c>
      <c r="C391" s="24" t="s">
        <v>30</v>
      </c>
      <c r="D391" s="25">
        <f t="shared" si="230"/>
        <v>8146891.6399999997</v>
      </c>
      <c r="E391" s="25"/>
      <c r="F391" s="25"/>
      <c r="G391" s="25">
        <f t="shared" si="233"/>
        <v>8146891.6399999997</v>
      </c>
      <c r="H391" s="26">
        <f>SUMIFS('BRZ-2018'!G$8:G$35,'BRZ-2018'!$Q$8:$Q$35,$B391)</f>
        <v>0</v>
      </c>
      <c r="I391" s="26">
        <f>SUMIFS('BRZ-2018'!H$8:H$35,'BRZ-2018'!$Q$8:$Q$35,$B391)</f>
        <v>0</v>
      </c>
      <c r="J391" s="27">
        <f t="shared" si="234"/>
        <v>8146891.6399999997</v>
      </c>
      <c r="K391" s="30"/>
      <c r="L391" s="25">
        <f t="shared" si="231"/>
        <v>0</v>
      </c>
      <c r="M391" s="25"/>
      <c r="N391" s="25"/>
      <c r="O391" s="25">
        <f t="shared" si="235"/>
        <v>0</v>
      </c>
      <c r="P391" s="26">
        <f>SUMIFS('BRZ-2018'!L$8:L$35,'BRZ-2018'!$Q$8:$Q$35,$B391)</f>
        <v>0</v>
      </c>
      <c r="Q391" s="26">
        <f>SUMIFS('BRZ-2018'!M$8:M$35,'BRZ-2018'!$Q$8:$Q$35,$B391)</f>
        <v>0</v>
      </c>
      <c r="R391" s="27">
        <f t="shared" si="236"/>
        <v>0</v>
      </c>
      <c r="S391" s="28">
        <f t="shared" si="232"/>
        <v>8146891.6399999997</v>
      </c>
    </row>
    <row r="392" spans="1:19" ht="15" x14ac:dyDescent="0.25">
      <c r="A392" s="23">
        <v>47</v>
      </c>
      <c r="B392" s="23">
        <v>1808</v>
      </c>
      <c r="C392" s="24" t="s">
        <v>31</v>
      </c>
      <c r="D392" s="25">
        <f t="shared" si="230"/>
        <v>22686188.817806438</v>
      </c>
      <c r="E392" s="25"/>
      <c r="F392" s="25"/>
      <c r="G392" s="25">
        <f t="shared" si="233"/>
        <v>22686188.817806438</v>
      </c>
      <c r="H392" s="26">
        <f>SUMIFS('BRZ-2018'!G$8:G$35,'BRZ-2018'!$Q$8:$Q$35,$B392)</f>
        <v>81661.75</v>
      </c>
      <c r="I392" s="26">
        <f>SUMIFS('BRZ-2018'!H$8:H$35,'BRZ-2018'!$Q$8:$Q$35,$B392)</f>
        <v>0</v>
      </c>
      <c r="J392" s="27">
        <f t="shared" si="234"/>
        <v>22767850.567806438</v>
      </c>
      <c r="K392" s="30"/>
      <c r="L392" s="25">
        <f t="shared" si="231"/>
        <v>-3337116.4099999992</v>
      </c>
      <c r="M392" s="25"/>
      <c r="N392" s="25"/>
      <c r="O392" s="25">
        <f t="shared" si="235"/>
        <v>-3337116.4099999992</v>
      </c>
      <c r="P392" s="26">
        <f>SUMIFS('BRZ-2018'!L$8:L$35,'BRZ-2018'!$Q$8:$Q$35,$B392)</f>
        <v>-856908.62</v>
      </c>
      <c r="Q392" s="26">
        <f>SUMIFS('BRZ-2018'!M$8:M$35,'BRZ-2018'!$Q$8:$Q$35,$B392)</f>
        <v>0</v>
      </c>
      <c r="R392" s="27">
        <f t="shared" si="236"/>
        <v>-4194025.0299999993</v>
      </c>
      <c r="S392" s="28">
        <f t="shared" si="232"/>
        <v>18573825.537806436</v>
      </c>
    </row>
    <row r="393" spans="1:19" ht="15" x14ac:dyDescent="0.25">
      <c r="A393" s="23">
        <v>13</v>
      </c>
      <c r="B393" s="23">
        <v>1810</v>
      </c>
      <c r="C393" s="24" t="s">
        <v>32</v>
      </c>
      <c r="D393" s="25">
        <f t="shared" si="230"/>
        <v>0</v>
      </c>
      <c r="E393" s="25"/>
      <c r="F393" s="25"/>
      <c r="G393" s="25">
        <f t="shared" si="233"/>
        <v>0</v>
      </c>
      <c r="H393" s="26">
        <f>SUMIFS('BRZ-2018'!G$8:G$35,'BRZ-2018'!$Q$8:$Q$35,$B393)</f>
        <v>0</v>
      </c>
      <c r="I393" s="26">
        <f>SUMIFS('BRZ-2018'!H$8:H$35,'BRZ-2018'!$Q$8:$Q$35,$B393)</f>
        <v>0</v>
      </c>
      <c r="J393" s="27">
        <f t="shared" si="234"/>
        <v>0</v>
      </c>
      <c r="K393" s="30"/>
      <c r="L393" s="25">
        <f t="shared" si="231"/>
        <v>0</v>
      </c>
      <c r="M393" s="25"/>
      <c r="N393" s="25"/>
      <c r="O393" s="25">
        <f t="shared" si="235"/>
        <v>0</v>
      </c>
      <c r="P393" s="26">
        <f>SUMIFS('BRZ-2018'!L$8:L$35,'BRZ-2018'!$Q$8:$Q$35,$B393)</f>
        <v>0</v>
      </c>
      <c r="Q393" s="26">
        <f>SUMIFS('BRZ-2018'!M$8:M$35,'BRZ-2018'!$Q$8:$Q$35,$B393)</f>
        <v>0</v>
      </c>
      <c r="R393" s="27">
        <f t="shared" si="236"/>
        <v>0</v>
      </c>
      <c r="S393" s="28">
        <f t="shared" si="232"/>
        <v>0</v>
      </c>
    </row>
    <row r="394" spans="1:19" ht="15" x14ac:dyDescent="0.25">
      <c r="A394" s="23">
        <v>47</v>
      </c>
      <c r="B394" s="23">
        <v>1815</v>
      </c>
      <c r="C394" s="24" t="s">
        <v>33</v>
      </c>
      <c r="D394" s="25">
        <f t="shared" si="230"/>
        <v>11844240.698158808</v>
      </c>
      <c r="E394" s="25"/>
      <c r="F394" s="25"/>
      <c r="G394" s="25">
        <f t="shared" si="233"/>
        <v>11844240.698158808</v>
      </c>
      <c r="H394" s="26">
        <f>SUMIFS('BRZ-2018'!G$8:G$35,'BRZ-2018'!$Q$8:$Q$35,$B394)</f>
        <v>-9.9999997764825821E-3</v>
      </c>
      <c r="I394" s="26">
        <f>SUMIFS('BRZ-2018'!H$8:H$35,'BRZ-2018'!$Q$8:$Q$35,$B394)</f>
        <v>0</v>
      </c>
      <c r="J394" s="27">
        <f t="shared" si="234"/>
        <v>11844240.688158808</v>
      </c>
      <c r="K394" s="30"/>
      <c r="L394" s="25">
        <f t="shared" si="231"/>
        <v>-2595433.5459999996</v>
      </c>
      <c r="M394" s="25"/>
      <c r="N394" s="25"/>
      <c r="O394" s="25">
        <f t="shared" si="235"/>
        <v>-2595433.5459999996</v>
      </c>
      <c r="P394" s="26">
        <f>SUMIFS('BRZ-2018'!L$8:L$35,'BRZ-2018'!$Q$8:$Q$35,$B394)</f>
        <v>-589566.82000000007</v>
      </c>
      <c r="Q394" s="26">
        <f>SUMIFS('BRZ-2018'!M$8:M$35,'BRZ-2018'!$Q$8:$Q$35,$B394)</f>
        <v>0</v>
      </c>
      <c r="R394" s="27">
        <f t="shared" si="236"/>
        <v>-3185000.3659999995</v>
      </c>
      <c r="S394" s="28">
        <f t="shared" si="232"/>
        <v>8659240.3221588098</v>
      </c>
    </row>
    <row r="395" spans="1:19" ht="15" x14ac:dyDescent="0.25">
      <c r="A395" s="23">
        <v>47</v>
      </c>
      <c r="B395" s="23">
        <v>1820</v>
      </c>
      <c r="C395" s="24" t="s">
        <v>34</v>
      </c>
      <c r="D395" s="25">
        <f t="shared" si="230"/>
        <v>11690862.785933353</v>
      </c>
      <c r="E395" s="25"/>
      <c r="F395" s="25"/>
      <c r="G395" s="25">
        <f t="shared" si="233"/>
        <v>11690862.785933353</v>
      </c>
      <c r="H395" s="26">
        <f>SUMIFS('BRZ-2018'!G$8:G$35,'BRZ-2018'!$Q$8:$Q$35,$B395)</f>
        <v>252316.29000000097</v>
      </c>
      <c r="I395" s="26">
        <f>SUMIFS('BRZ-2018'!H$8:H$35,'BRZ-2018'!$Q$8:$Q$35,$B395)</f>
        <v>0</v>
      </c>
      <c r="J395" s="27">
        <f t="shared" si="234"/>
        <v>11943179.075933354</v>
      </c>
      <c r="K395" s="30"/>
      <c r="L395" s="25">
        <f t="shared" si="231"/>
        <v>-934253.36999999988</v>
      </c>
      <c r="M395" s="25"/>
      <c r="N395" s="25"/>
      <c r="O395" s="25">
        <f t="shared" si="235"/>
        <v>-934253.36999999988</v>
      </c>
      <c r="P395" s="26">
        <f>SUMIFS('BRZ-2018'!L$8:L$35,'BRZ-2018'!$Q$8:$Q$35,$B395)</f>
        <v>-308639.11</v>
      </c>
      <c r="Q395" s="26">
        <f>SUMIFS('BRZ-2018'!M$8:M$35,'BRZ-2018'!$Q$8:$Q$35,$B395)</f>
        <v>0</v>
      </c>
      <c r="R395" s="27">
        <f t="shared" si="236"/>
        <v>-1242892.48</v>
      </c>
      <c r="S395" s="28">
        <f t="shared" si="232"/>
        <v>10700286.595933354</v>
      </c>
    </row>
    <row r="396" spans="1:19" ht="15" x14ac:dyDescent="0.25">
      <c r="A396" s="23">
        <v>47</v>
      </c>
      <c r="B396" s="23">
        <v>1825</v>
      </c>
      <c r="C396" s="24" t="s">
        <v>35</v>
      </c>
      <c r="D396" s="25">
        <f t="shared" si="230"/>
        <v>0</v>
      </c>
      <c r="E396" s="25"/>
      <c r="F396" s="25"/>
      <c r="G396" s="25">
        <f t="shared" si="233"/>
        <v>0</v>
      </c>
      <c r="H396" s="26">
        <f>SUMIFS('BRZ-2018'!G$8:G$35,'BRZ-2018'!$Q$8:$Q$35,$B396)</f>
        <v>0</v>
      </c>
      <c r="I396" s="26">
        <f>SUMIFS('BRZ-2018'!H$8:H$35,'BRZ-2018'!$Q$8:$Q$35,$B396)</f>
        <v>0</v>
      </c>
      <c r="J396" s="27">
        <f t="shared" si="234"/>
        <v>0</v>
      </c>
      <c r="K396" s="30"/>
      <c r="L396" s="25">
        <f t="shared" si="231"/>
        <v>0</v>
      </c>
      <c r="M396" s="25"/>
      <c r="N396" s="25"/>
      <c r="O396" s="25">
        <f t="shared" si="235"/>
        <v>0</v>
      </c>
      <c r="P396" s="26">
        <f>SUMIFS('BRZ-2018'!L$8:L$35,'BRZ-2018'!$Q$8:$Q$35,$B396)</f>
        <v>0</v>
      </c>
      <c r="Q396" s="26">
        <f>SUMIFS('BRZ-2018'!M$8:M$35,'BRZ-2018'!$Q$8:$Q$35,$B396)</f>
        <v>0</v>
      </c>
      <c r="R396" s="27">
        <f t="shared" si="236"/>
        <v>0</v>
      </c>
      <c r="S396" s="28">
        <f t="shared" si="232"/>
        <v>0</v>
      </c>
    </row>
    <row r="397" spans="1:19" ht="15" x14ac:dyDescent="0.25">
      <c r="A397" s="23">
        <v>47</v>
      </c>
      <c r="B397" s="23">
        <v>1830</v>
      </c>
      <c r="C397" s="24" t="s">
        <v>36</v>
      </c>
      <c r="D397" s="25">
        <f t="shared" si="230"/>
        <v>32239773.350000001</v>
      </c>
      <c r="E397" s="25"/>
      <c r="F397" s="25"/>
      <c r="G397" s="25">
        <f t="shared" si="233"/>
        <v>32239773.350000001</v>
      </c>
      <c r="H397" s="26">
        <f>SUMIFS('BRZ-2018'!G$8:G$35,'BRZ-2018'!$Q$8:$Q$35,$B397)</f>
        <v>3562238.8199999947</v>
      </c>
      <c r="I397" s="26">
        <f>SUMIFS('BRZ-2018'!H$8:H$35,'BRZ-2018'!$Q$8:$Q$35,$B397)</f>
        <v>-278095.26</v>
      </c>
      <c r="J397" s="27">
        <f t="shared" si="234"/>
        <v>35523916.909999996</v>
      </c>
      <c r="K397" s="30"/>
      <c r="L397" s="25">
        <f t="shared" si="231"/>
        <v>-2027683.8299999998</v>
      </c>
      <c r="M397" s="25"/>
      <c r="N397" s="25"/>
      <c r="O397" s="25">
        <f t="shared" si="235"/>
        <v>-2027683.8299999998</v>
      </c>
      <c r="P397" s="26">
        <f>SUMIFS('BRZ-2018'!L$8:L$35,'BRZ-2018'!$Q$8:$Q$35,$B397)</f>
        <v>-901066.1</v>
      </c>
      <c r="Q397" s="26">
        <f>SUMIFS('BRZ-2018'!M$8:M$35,'BRZ-2018'!$Q$8:$Q$35,$B397)</f>
        <v>250169.62</v>
      </c>
      <c r="R397" s="27">
        <f t="shared" si="236"/>
        <v>-2678580.3099999996</v>
      </c>
      <c r="S397" s="28">
        <f t="shared" si="232"/>
        <v>32845336.599999998</v>
      </c>
    </row>
    <row r="398" spans="1:19" ht="15" x14ac:dyDescent="0.25">
      <c r="A398" s="23">
        <v>47</v>
      </c>
      <c r="B398" s="23">
        <v>1835</v>
      </c>
      <c r="C398" s="24" t="s">
        <v>37</v>
      </c>
      <c r="D398" s="25">
        <f t="shared" si="230"/>
        <v>40843565.479999997</v>
      </c>
      <c r="E398" s="25"/>
      <c r="F398" s="25"/>
      <c r="G398" s="25">
        <f t="shared" si="233"/>
        <v>40843565.479999997</v>
      </c>
      <c r="H398" s="26">
        <f>SUMIFS('BRZ-2018'!G$8:G$35,'BRZ-2018'!$Q$8:$Q$35,$B398)</f>
        <v>3727975.3100000038</v>
      </c>
      <c r="I398" s="26">
        <f>SUMIFS('BRZ-2018'!H$8:H$35,'BRZ-2018'!$Q$8:$Q$35,$B398)</f>
        <v>-138695.22</v>
      </c>
      <c r="J398" s="27">
        <f t="shared" si="234"/>
        <v>44432845.57</v>
      </c>
      <c r="K398" s="30"/>
      <c r="L398" s="25">
        <f t="shared" si="231"/>
        <v>-2489543.5700000003</v>
      </c>
      <c r="M398" s="25"/>
      <c r="N398" s="25"/>
      <c r="O398" s="25">
        <f t="shared" si="235"/>
        <v>-2489543.5700000003</v>
      </c>
      <c r="P398" s="26">
        <f>SUMIFS('BRZ-2018'!L$8:L$35,'BRZ-2018'!$Q$8:$Q$35,$B398)</f>
        <v>-947317.52</v>
      </c>
      <c r="Q398" s="26">
        <f>SUMIFS('BRZ-2018'!M$8:M$35,'BRZ-2018'!$Q$8:$Q$35,$B398)</f>
        <v>71479.08</v>
      </c>
      <c r="R398" s="27">
        <f t="shared" si="236"/>
        <v>-3365382.0100000002</v>
      </c>
      <c r="S398" s="28">
        <f t="shared" si="232"/>
        <v>41067463.560000002</v>
      </c>
    </row>
    <row r="399" spans="1:19" ht="15" x14ac:dyDescent="0.25">
      <c r="A399" s="23">
        <v>47</v>
      </c>
      <c r="B399" s="23">
        <v>1840</v>
      </c>
      <c r="C399" s="24" t="s">
        <v>38</v>
      </c>
      <c r="D399" s="25">
        <f t="shared" si="230"/>
        <v>52397449.229999997</v>
      </c>
      <c r="E399" s="25"/>
      <c r="F399" s="25"/>
      <c r="G399" s="25">
        <f t="shared" si="233"/>
        <v>52397449.229999997</v>
      </c>
      <c r="H399" s="26">
        <f>SUMIFS('BRZ-2018'!G$8:G$35,'BRZ-2018'!$Q$8:$Q$35,$B399)</f>
        <v>5126337.3200000059</v>
      </c>
      <c r="I399" s="26">
        <f>SUMIFS('BRZ-2018'!H$8:H$35,'BRZ-2018'!$Q$8:$Q$35,$B399)</f>
        <v>-2977.74</v>
      </c>
      <c r="J399" s="27">
        <f t="shared" si="234"/>
        <v>57520808.810000002</v>
      </c>
      <c r="K399" s="30"/>
      <c r="L399" s="25">
        <f t="shared" si="231"/>
        <v>-3214442.05</v>
      </c>
      <c r="M399" s="25"/>
      <c r="N399" s="25"/>
      <c r="O399" s="25">
        <f t="shared" si="235"/>
        <v>-3214442.05</v>
      </c>
      <c r="P399" s="26">
        <f>SUMIFS('BRZ-2018'!L$8:L$35,'BRZ-2018'!$Q$8:$Q$35,$B399)</f>
        <v>-1062160.95</v>
      </c>
      <c r="Q399" s="26">
        <f>SUMIFS('BRZ-2018'!M$8:M$35,'BRZ-2018'!$Q$8:$Q$35,$B399)</f>
        <v>1020.46</v>
      </c>
      <c r="R399" s="27">
        <f t="shared" si="236"/>
        <v>-4275582.54</v>
      </c>
      <c r="S399" s="28">
        <f t="shared" si="232"/>
        <v>53245226.270000003</v>
      </c>
    </row>
    <row r="400" spans="1:19" ht="15" x14ac:dyDescent="0.25">
      <c r="A400" s="23">
        <v>47</v>
      </c>
      <c r="B400" s="23">
        <v>1845</v>
      </c>
      <c r="C400" s="24" t="s">
        <v>39</v>
      </c>
      <c r="D400" s="25">
        <f t="shared" si="230"/>
        <v>138605139.02000001</v>
      </c>
      <c r="E400" s="25"/>
      <c r="F400" s="25"/>
      <c r="G400" s="25">
        <f t="shared" si="233"/>
        <v>138605139.02000001</v>
      </c>
      <c r="H400" s="26">
        <f>SUMIFS('BRZ-2018'!G$8:G$35,'BRZ-2018'!$Q$8:$Q$35,$B400)</f>
        <v>8400814.6099999845</v>
      </c>
      <c r="I400" s="26">
        <f>SUMIFS('BRZ-2018'!H$8:H$35,'BRZ-2018'!$Q$8:$Q$35,$B400)</f>
        <v>-209811.25</v>
      </c>
      <c r="J400" s="27">
        <f t="shared" si="234"/>
        <v>146796142.38</v>
      </c>
      <c r="K400" s="30"/>
      <c r="L400" s="25">
        <f t="shared" si="231"/>
        <v>-19321747.329071429</v>
      </c>
      <c r="M400" s="25"/>
      <c r="N400" s="25"/>
      <c r="O400" s="25">
        <f t="shared" si="235"/>
        <v>-19321747.329071429</v>
      </c>
      <c r="P400" s="26">
        <f>SUMIFS('BRZ-2018'!L$8:L$35,'BRZ-2018'!$Q$8:$Q$35,$B400)</f>
        <v>-5538751.3799999999</v>
      </c>
      <c r="Q400" s="26">
        <f>SUMIFS('BRZ-2018'!M$8:M$35,'BRZ-2018'!$Q$8:$Q$35,$B400)</f>
        <v>209811.24999999997</v>
      </c>
      <c r="R400" s="27">
        <f t="shared" si="236"/>
        <v>-24650687.459071428</v>
      </c>
      <c r="S400" s="28">
        <f t="shared" si="232"/>
        <v>122145454.92092857</v>
      </c>
    </row>
    <row r="401" spans="1:19" ht="15" x14ac:dyDescent="0.25">
      <c r="A401" s="23">
        <v>47</v>
      </c>
      <c r="B401" s="23">
        <v>1850</v>
      </c>
      <c r="C401" s="24" t="s">
        <v>40</v>
      </c>
      <c r="D401" s="25">
        <f t="shared" si="230"/>
        <v>46103771.789999992</v>
      </c>
      <c r="E401" s="25"/>
      <c r="F401" s="25"/>
      <c r="G401" s="25">
        <f t="shared" si="233"/>
        <v>46103771.789999992</v>
      </c>
      <c r="H401" s="26">
        <f>SUMIFS('BRZ-2018'!G$8:G$35,'BRZ-2018'!$Q$8:$Q$35,$B401)</f>
        <v>3351121.2399999984</v>
      </c>
      <c r="I401" s="26">
        <f>SUMIFS('BRZ-2018'!H$8:H$35,'BRZ-2018'!$Q$8:$Q$35,$B401)</f>
        <v>-455492.16</v>
      </c>
      <c r="J401" s="27">
        <f t="shared" si="234"/>
        <v>48999400.86999999</v>
      </c>
      <c r="K401" s="30"/>
      <c r="L401" s="25">
        <f t="shared" si="231"/>
        <v>-2892211.3000000003</v>
      </c>
      <c r="M401" s="25"/>
      <c r="N401" s="25"/>
      <c r="O401" s="25">
        <f t="shared" si="235"/>
        <v>-2892211.3000000003</v>
      </c>
      <c r="P401" s="26">
        <f>SUMIFS('BRZ-2018'!L$8:L$35,'BRZ-2018'!$Q$8:$Q$35,$B401)</f>
        <v>-1435208.85</v>
      </c>
      <c r="Q401" s="26">
        <f>SUMIFS('BRZ-2018'!M$8:M$35,'BRZ-2018'!$Q$8:$Q$35,$B401)</f>
        <v>402529.5</v>
      </c>
      <c r="R401" s="27">
        <f t="shared" si="236"/>
        <v>-3924890.6500000004</v>
      </c>
      <c r="S401" s="28">
        <f t="shared" si="232"/>
        <v>45074510.219999991</v>
      </c>
    </row>
    <row r="402" spans="1:19" ht="15" x14ac:dyDescent="0.25">
      <c r="A402" s="23">
        <v>47</v>
      </c>
      <c r="B402" s="23">
        <v>1855</v>
      </c>
      <c r="C402" s="24" t="s">
        <v>41</v>
      </c>
      <c r="D402" s="25">
        <f t="shared" si="230"/>
        <v>17870640.59</v>
      </c>
      <c r="E402" s="25"/>
      <c r="F402" s="25"/>
      <c r="G402" s="25">
        <f t="shared" si="233"/>
        <v>17870640.59</v>
      </c>
      <c r="H402" s="26">
        <f>SUMIFS('BRZ-2018'!G$8:G$35,'BRZ-2018'!$Q$8:$Q$35,$B402)</f>
        <v>1197814.8200000003</v>
      </c>
      <c r="I402" s="26">
        <f>SUMIFS('BRZ-2018'!H$8:H$35,'BRZ-2018'!$Q$8:$Q$35,$B402)</f>
        <v>0</v>
      </c>
      <c r="J402" s="27">
        <f t="shared" si="234"/>
        <v>19068455.41</v>
      </c>
      <c r="K402" s="30"/>
      <c r="L402" s="25">
        <f t="shared" si="231"/>
        <v>-1511643.43</v>
      </c>
      <c r="M402" s="25"/>
      <c r="N402" s="25"/>
      <c r="O402" s="25">
        <f t="shared" si="235"/>
        <v>-1511643.43</v>
      </c>
      <c r="P402" s="26">
        <f>SUMIFS('BRZ-2018'!L$8:L$35,'BRZ-2018'!$Q$8:$Q$35,$B402)</f>
        <v>-437348.57</v>
      </c>
      <c r="Q402" s="26">
        <f>SUMIFS('BRZ-2018'!M$8:M$35,'BRZ-2018'!$Q$8:$Q$35,$B402)</f>
        <v>0</v>
      </c>
      <c r="R402" s="27">
        <f t="shared" si="236"/>
        <v>-1948992</v>
      </c>
      <c r="S402" s="28">
        <f t="shared" si="232"/>
        <v>17119463.41</v>
      </c>
    </row>
    <row r="403" spans="1:19" ht="15" x14ac:dyDescent="0.25">
      <c r="A403" s="23">
        <v>47</v>
      </c>
      <c r="B403" s="23">
        <v>1860</v>
      </c>
      <c r="C403" s="24" t="s">
        <v>42</v>
      </c>
      <c r="D403" s="25">
        <f t="shared" si="230"/>
        <v>35203871.690000013</v>
      </c>
      <c r="E403" s="25"/>
      <c r="F403" s="25"/>
      <c r="G403" s="25">
        <f t="shared" si="233"/>
        <v>35203871.690000013</v>
      </c>
      <c r="H403" s="26">
        <f>SUMIFS('BRZ-2018'!G$8:G$35,'BRZ-2018'!$Q$8:$Q$35,$B403)</f>
        <v>3888037.8800000036</v>
      </c>
      <c r="I403" s="26">
        <f>SUMIFS('BRZ-2018'!H$8:H$35,'BRZ-2018'!$Q$8:$Q$35,$B403)</f>
        <v>-1135337.27</v>
      </c>
      <c r="J403" s="27">
        <f t="shared" si="234"/>
        <v>37956572.300000012</v>
      </c>
      <c r="K403" s="30"/>
      <c r="L403" s="25">
        <f t="shared" si="231"/>
        <v>-8256964.3200000012</v>
      </c>
      <c r="M403" s="25"/>
      <c r="N403" s="25"/>
      <c r="O403" s="25">
        <f t="shared" si="235"/>
        <v>-8256964.3200000012</v>
      </c>
      <c r="P403" s="26">
        <f>SUMIFS('BRZ-2018'!L$8:L$35,'BRZ-2018'!$Q$8:$Q$35,$B403)</f>
        <v>-2937850.44</v>
      </c>
      <c r="Q403" s="26">
        <f>SUMIFS('BRZ-2018'!M$8:M$35,'BRZ-2018'!$Q$8:$Q$35,$B403)</f>
        <v>636031.71000000008</v>
      </c>
      <c r="R403" s="27">
        <f t="shared" si="236"/>
        <v>-10558783.050000001</v>
      </c>
      <c r="S403" s="28">
        <f t="shared" si="232"/>
        <v>27397789.250000011</v>
      </c>
    </row>
    <row r="404" spans="1:19" ht="15" x14ac:dyDescent="0.25">
      <c r="A404" s="46">
        <v>47</v>
      </c>
      <c r="B404" s="46">
        <v>1865</v>
      </c>
      <c r="C404" s="47" t="s">
        <v>43</v>
      </c>
      <c r="D404" s="25">
        <v>0</v>
      </c>
      <c r="E404" s="25"/>
      <c r="F404" s="25"/>
      <c r="G404" s="25"/>
      <c r="H404" s="26">
        <f>SUMIFS('BRZ-2018'!G$8:G$35,'BRZ-2018'!$Q$8:$Q$35,$B404)</f>
        <v>0</v>
      </c>
      <c r="I404" s="26">
        <f>SUMIFS('BRZ-2018'!H$8:H$35,'BRZ-2018'!$Q$8:$Q$35,$B404)</f>
        <v>0</v>
      </c>
      <c r="J404" s="27">
        <f t="shared" ref="J404" si="237">D404+H404+I404</f>
        <v>0</v>
      </c>
      <c r="K404" s="30"/>
      <c r="L404" s="45">
        <v>0</v>
      </c>
      <c r="M404" s="45"/>
      <c r="N404" s="25"/>
      <c r="O404" s="45">
        <f t="shared" si="235"/>
        <v>0</v>
      </c>
      <c r="P404" s="26">
        <f>SUMIFS('BRZ-2018'!L$8:L$35,'BRZ-2018'!$Q$8:$Q$35,$B404)</f>
        <v>0</v>
      </c>
      <c r="Q404" s="26">
        <f>SUMIFS('BRZ-2018'!M$8:M$35,'BRZ-2018'!$Q$8:$Q$35,$B404)</f>
        <v>0</v>
      </c>
      <c r="R404" s="27">
        <f t="shared" ref="R404" si="238">L404+P404+Q404</f>
        <v>0</v>
      </c>
      <c r="S404" s="28">
        <f t="shared" si="232"/>
        <v>0</v>
      </c>
    </row>
    <row r="405" spans="1:19" ht="15" x14ac:dyDescent="0.25">
      <c r="A405" s="23">
        <v>47</v>
      </c>
      <c r="B405" s="23">
        <v>1875</v>
      </c>
      <c r="C405" s="24" t="s">
        <v>44</v>
      </c>
      <c r="D405" s="25">
        <f t="shared" ref="D405:D432" si="239">J333</f>
        <v>0</v>
      </c>
      <c r="E405" s="25"/>
      <c r="F405" s="25"/>
      <c r="G405" s="25">
        <f t="shared" si="233"/>
        <v>0</v>
      </c>
      <c r="H405" s="26">
        <f>SUMIFS('BRZ-2018'!G$8:G$35,'BRZ-2018'!$Q$8:$Q$35,$B405)</f>
        <v>0</v>
      </c>
      <c r="I405" s="26">
        <f>SUMIFS('BRZ-2018'!H$8:H$35,'BRZ-2018'!$Q$8:$Q$35,$B405)</f>
        <v>0</v>
      </c>
      <c r="J405" s="27">
        <f t="shared" si="234"/>
        <v>0</v>
      </c>
      <c r="K405" s="30"/>
      <c r="L405" s="25">
        <f t="shared" ref="L405:L432" si="240">R333</f>
        <v>0</v>
      </c>
      <c r="M405" s="25"/>
      <c r="N405" s="25"/>
      <c r="O405" s="25">
        <f t="shared" si="235"/>
        <v>0</v>
      </c>
      <c r="P405" s="26">
        <f>SUMIFS('BRZ-2018'!L$8:L$35,'BRZ-2018'!$Q$8:$Q$35,$B405)</f>
        <v>0</v>
      </c>
      <c r="Q405" s="26">
        <f>SUMIFS('BRZ-2018'!M$8:M$35,'BRZ-2018'!$Q$8:$Q$35,$B405)</f>
        <v>0</v>
      </c>
      <c r="R405" s="27">
        <f t="shared" si="236"/>
        <v>0</v>
      </c>
      <c r="S405" s="28">
        <f t="shared" si="232"/>
        <v>0</v>
      </c>
    </row>
    <row r="406" spans="1:19" ht="15" x14ac:dyDescent="0.25">
      <c r="A406" s="23" t="s">
        <v>29</v>
      </c>
      <c r="B406" s="23">
        <v>1905</v>
      </c>
      <c r="C406" s="24" t="s">
        <v>30</v>
      </c>
      <c r="D406" s="25">
        <f t="shared" si="239"/>
        <v>0</v>
      </c>
      <c r="E406" s="25"/>
      <c r="F406" s="25"/>
      <c r="G406" s="25">
        <f t="shared" si="233"/>
        <v>0</v>
      </c>
      <c r="H406" s="26">
        <f>SUMIFS('BRZ-2018'!G$8:G$35,'BRZ-2018'!$Q$8:$Q$35,$B406)</f>
        <v>0</v>
      </c>
      <c r="I406" s="26">
        <f>SUMIFS('BRZ-2018'!H$8:H$35,'BRZ-2018'!$Q$8:$Q$35,$B406)</f>
        <v>0</v>
      </c>
      <c r="J406" s="27">
        <f t="shared" si="234"/>
        <v>0</v>
      </c>
      <c r="K406" s="30"/>
      <c r="L406" s="25">
        <f t="shared" si="240"/>
        <v>0</v>
      </c>
      <c r="M406" s="25"/>
      <c r="N406" s="25"/>
      <c r="O406" s="25">
        <f t="shared" si="235"/>
        <v>0</v>
      </c>
      <c r="P406" s="26">
        <f>SUMIFS('BRZ-2018'!L$8:L$35,'BRZ-2018'!$Q$8:$Q$35,$B406)</f>
        <v>0</v>
      </c>
      <c r="Q406" s="26">
        <f>SUMIFS('BRZ-2018'!M$8:M$35,'BRZ-2018'!$Q$8:$Q$35,$B406)</f>
        <v>0</v>
      </c>
      <c r="R406" s="27">
        <f t="shared" si="236"/>
        <v>0</v>
      </c>
      <c r="S406" s="28">
        <f t="shared" si="232"/>
        <v>0</v>
      </c>
    </row>
    <row r="407" spans="1:19" ht="15" x14ac:dyDescent="0.25">
      <c r="A407" s="23">
        <v>47</v>
      </c>
      <c r="B407" s="23">
        <v>1908</v>
      </c>
      <c r="C407" s="24" t="s">
        <v>45</v>
      </c>
      <c r="D407" s="25">
        <f t="shared" si="239"/>
        <v>227340.99388372092</v>
      </c>
      <c r="E407" s="25"/>
      <c r="F407" s="25"/>
      <c r="G407" s="25">
        <f t="shared" si="233"/>
        <v>227340.99388372092</v>
      </c>
      <c r="H407" s="26">
        <f>SUMIFS('BRZ-2018'!G$8:G$35,'BRZ-2018'!$Q$8:$Q$35,$B407)</f>
        <v>0</v>
      </c>
      <c r="I407" s="26">
        <f>SUMIFS('BRZ-2018'!H$8:H$35,'BRZ-2018'!$Q$8:$Q$35,$B407)</f>
        <v>0</v>
      </c>
      <c r="J407" s="27">
        <f t="shared" si="234"/>
        <v>227340.99388372092</v>
      </c>
      <c r="K407" s="30"/>
      <c r="L407" s="25">
        <f t="shared" si="240"/>
        <v>-49154.789999999994</v>
      </c>
      <c r="M407" s="25"/>
      <c r="N407" s="25"/>
      <c r="O407" s="25">
        <f t="shared" si="235"/>
        <v>-49154.789999999994</v>
      </c>
      <c r="P407" s="26">
        <f>SUMIFS('BRZ-2018'!L$8:L$35,'BRZ-2018'!$Q$8:$Q$35,$B407)</f>
        <v>-12288.7</v>
      </c>
      <c r="Q407" s="26">
        <f>SUMIFS('BRZ-2018'!M$8:M$35,'BRZ-2018'!$Q$8:$Q$35,$B407)</f>
        <v>0</v>
      </c>
      <c r="R407" s="27">
        <f t="shared" si="236"/>
        <v>-61443.489999999991</v>
      </c>
      <c r="S407" s="28">
        <f t="shared" si="232"/>
        <v>165897.50388372093</v>
      </c>
    </row>
    <row r="408" spans="1:19" ht="15" x14ac:dyDescent="0.25">
      <c r="A408" s="23">
        <v>13</v>
      </c>
      <c r="B408" s="23">
        <v>1910</v>
      </c>
      <c r="C408" s="24" t="s">
        <v>32</v>
      </c>
      <c r="D408" s="25">
        <f t="shared" si="239"/>
        <v>0</v>
      </c>
      <c r="E408" s="25"/>
      <c r="F408" s="25"/>
      <c r="G408" s="25">
        <f t="shared" si="233"/>
        <v>0</v>
      </c>
      <c r="H408" s="26">
        <f>SUMIFS('BRZ-2018'!G$8:G$35,'BRZ-2018'!$Q$8:$Q$35,$B408)</f>
        <v>0</v>
      </c>
      <c r="I408" s="26">
        <f>SUMIFS('BRZ-2018'!H$8:H$35,'BRZ-2018'!$Q$8:$Q$35,$B408)</f>
        <v>0</v>
      </c>
      <c r="J408" s="27">
        <f t="shared" si="234"/>
        <v>0</v>
      </c>
      <c r="K408" s="30"/>
      <c r="L408" s="25">
        <f t="shared" si="240"/>
        <v>0</v>
      </c>
      <c r="M408" s="25"/>
      <c r="N408" s="25"/>
      <c r="O408" s="25">
        <f t="shared" si="235"/>
        <v>0</v>
      </c>
      <c r="P408" s="26">
        <f>SUMIFS('BRZ-2018'!L$8:L$35,'BRZ-2018'!$Q$8:$Q$35,$B408)</f>
        <v>0</v>
      </c>
      <c r="Q408" s="26">
        <f>SUMIFS('BRZ-2018'!M$8:M$35,'BRZ-2018'!$Q$8:$Q$35,$B408)</f>
        <v>0</v>
      </c>
      <c r="R408" s="27">
        <f t="shared" si="236"/>
        <v>0</v>
      </c>
      <c r="S408" s="28">
        <f t="shared" si="232"/>
        <v>0</v>
      </c>
    </row>
    <row r="409" spans="1:19" ht="15" x14ac:dyDescent="0.25">
      <c r="A409" s="23">
        <v>8</v>
      </c>
      <c r="B409" s="23">
        <v>1915</v>
      </c>
      <c r="C409" s="24" t="s">
        <v>46</v>
      </c>
      <c r="D409" s="25">
        <f t="shared" si="239"/>
        <v>589375.49250000017</v>
      </c>
      <c r="E409" s="25"/>
      <c r="F409" s="25"/>
      <c r="G409" s="25">
        <f t="shared" si="233"/>
        <v>589375.49250000017</v>
      </c>
      <c r="H409" s="26">
        <f>SUMIFS('BRZ-2018'!G$8:G$35,'BRZ-2018'!$Q$8:$Q$35,$B409)</f>
        <v>0</v>
      </c>
      <c r="I409" s="26">
        <f>SUMIFS('BRZ-2018'!H$8:H$35,'BRZ-2018'!$Q$8:$Q$35,$B409)</f>
        <v>0</v>
      </c>
      <c r="J409" s="27">
        <f t="shared" si="234"/>
        <v>589375.49250000017</v>
      </c>
      <c r="K409" s="30"/>
      <c r="L409" s="25">
        <f t="shared" si="240"/>
        <v>-285512.23</v>
      </c>
      <c r="M409" s="25"/>
      <c r="N409" s="25"/>
      <c r="O409" s="25">
        <f t="shared" si="235"/>
        <v>-285512.23</v>
      </c>
      <c r="P409" s="26">
        <f>SUMIFS('BRZ-2018'!L$8:L$35,'BRZ-2018'!$Q$8:$Q$35,$B409)</f>
        <v>-57327.11</v>
      </c>
      <c r="Q409" s="26">
        <f>SUMIFS('BRZ-2018'!M$8:M$35,'BRZ-2018'!$Q$8:$Q$35,$B409)</f>
        <v>0</v>
      </c>
      <c r="R409" s="27">
        <f t="shared" si="236"/>
        <v>-342839.33999999997</v>
      </c>
      <c r="S409" s="28">
        <f t="shared" si="232"/>
        <v>246536.1525000002</v>
      </c>
    </row>
    <row r="410" spans="1:19" ht="15" x14ac:dyDescent="0.25">
      <c r="A410" s="23">
        <v>10</v>
      </c>
      <c r="B410" s="23">
        <v>1920</v>
      </c>
      <c r="C410" s="24" t="s">
        <v>47</v>
      </c>
      <c r="D410" s="25">
        <f t="shared" si="239"/>
        <v>1923930.5380000004</v>
      </c>
      <c r="E410" s="25"/>
      <c r="F410" s="25"/>
      <c r="G410" s="25">
        <f t="shared" si="233"/>
        <v>1923930.5380000004</v>
      </c>
      <c r="H410" s="26">
        <f>SUMIFS('BRZ-2018'!G$8:G$35,'BRZ-2018'!$Q$8:$Q$35,$B410)</f>
        <v>0</v>
      </c>
      <c r="I410" s="26">
        <f>SUMIFS('BRZ-2018'!H$8:H$35,'BRZ-2018'!$Q$8:$Q$35,$B410)</f>
        <v>0</v>
      </c>
      <c r="J410" s="27">
        <f t="shared" si="234"/>
        <v>1923930.5380000004</v>
      </c>
      <c r="K410" s="30"/>
      <c r="L410" s="25">
        <f t="shared" si="240"/>
        <v>-1359330.51</v>
      </c>
      <c r="M410" s="25"/>
      <c r="N410" s="25"/>
      <c r="O410" s="25">
        <f t="shared" si="235"/>
        <v>-1359330.51</v>
      </c>
      <c r="P410" s="26">
        <f>SUMIFS('BRZ-2018'!L$8:L$35,'BRZ-2018'!$Q$8:$Q$35,$B410)</f>
        <v>-242718.07</v>
      </c>
      <c r="Q410" s="26">
        <f>SUMIFS('BRZ-2018'!M$8:M$35,'BRZ-2018'!$Q$8:$Q$35,$B410)</f>
        <v>0</v>
      </c>
      <c r="R410" s="27">
        <f t="shared" si="236"/>
        <v>-1602048.58</v>
      </c>
      <c r="S410" s="28">
        <f t="shared" si="232"/>
        <v>321881.95800000033</v>
      </c>
    </row>
    <row r="411" spans="1:19" ht="15" x14ac:dyDescent="0.25">
      <c r="A411" s="23">
        <v>10</v>
      </c>
      <c r="B411" s="23">
        <v>1930</v>
      </c>
      <c r="C411" s="24" t="s">
        <v>48</v>
      </c>
      <c r="D411" s="25">
        <f t="shared" si="239"/>
        <v>7348379.2999999989</v>
      </c>
      <c r="E411" s="25"/>
      <c r="F411" s="25"/>
      <c r="G411" s="25">
        <f t="shared" si="233"/>
        <v>7348379.2999999989</v>
      </c>
      <c r="H411" s="26">
        <f>SUMIFS('BRZ-2018'!G$8:G$35,'BRZ-2018'!$Q$8:$Q$35,$B411)</f>
        <v>1842191.05</v>
      </c>
      <c r="I411" s="26">
        <f>SUMIFS('BRZ-2018'!H$8:H$35,'BRZ-2018'!$Q$8:$Q$35,$B411)</f>
        <v>2935071.35</v>
      </c>
      <c r="J411" s="27">
        <f t="shared" si="234"/>
        <v>12125641.699999999</v>
      </c>
      <c r="K411" s="30"/>
      <c r="L411" s="25">
        <f t="shared" si="240"/>
        <v>-792307.11</v>
      </c>
      <c r="M411" s="25"/>
      <c r="N411" s="25"/>
      <c r="O411" s="25">
        <f t="shared" si="235"/>
        <v>-792307.11</v>
      </c>
      <c r="P411" s="26">
        <f>SUMIFS('BRZ-2018'!L$8:L$35,'BRZ-2018'!$Q$8:$Q$35,$B411)</f>
        <v>-972711.17</v>
      </c>
      <c r="Q411" s="26">
        <f>SUMIFS('BRZ-2018'!M$8:M$35,'BRZ-2018'!$Q$8:$Q$35,$B411)</f>
        <v>-3025024.27</v>
      </c>
      <c r="R411" s="27">
        <f t="shared" si="236"/>
        <v>-4790042.55</v>
      </c>
      <c r="S411" s="28">
        <f t="shared" si="232"/>
        <v>7335599.1499999994</v>
      </c>
    </row>
    <row r="412" spans="1:19" ht="15" x14ac:dyDescent="0.25">
      <c r="A412" s="23">
        <v>8</v>
      </c>
      <c r="B412" s="23">
        <v>1935</v>
      </c>
      <c r="C412" s="24" t="s">
        <v>49</v>
      </c>
      <c r="D412" s="25">
        <f t="shared" si="239"/>
        <v>178302.14242536633</v>
      </c>
      <c r="E412" s="25"/>
      <c r="F412" s="25"/>
      <c r="G412" s="25">
        <f t="shared" si="233"/>
        <v>178302.14242536633</v>
      </c>
      <c r="H412" s="26">
        <f>SUMIFS('BRZ-2018'!G$8:G$35,'BRZ-2018'!$Q$8:$Q$35,$B412)</f>
        <v>0</v>
      </c>
      <c r="I412" s="26">
        <f>SUMIFS('BRZ-2018'!H$8:H$35,'BRZ-2018'!$Q$8:$Q$35,$B412)</f>
        <v>0</v>
      </c>
      <c r="J412" s="27">
        <f t="shared" si="234"/>
        <v>178302.14242536633</v>
      </c>
      <c r="K412" s="30"/>
      <c r="L412" s="25">
        <f t="shared" si="240"/>
        <v>-99718.32</v>
      </c>
      <c r="M412" s="25"/>
      <c r="N412" s="25"/>
      <c r="O412" s="25">
        <f t="shared" si="235"/>
        <v>-99718.32</v>
      </c>
      <c r="P412" s="26">
        <f>SUMIFS('BRZ-2018'!L$8:L$35,'BRZ-2018'!$Q$8:$Q$35,$B412)</f>
        <v>-18776.060000000001</v>
      </c>
      <c r="Q412" s="26">
        <f>SUMIFS('BRZ-2018'!M$8:M$35,'BRZ-2018'!$Q$8:$Q$35,$B412)</f>
        <v>0</v>
      </c>
      <c r="R412" s="27">
        <f t="shared" si="236"/>
        <v>-118494.38</v>
      </c>
      <c r="S412" s="28">
        <f t="shared" si="232"/>
        <v>59807.762425366323</v>
      </c>
    </row>
    <row r="413" spans="1:19" ht="15" x14ac:dyDescent="0.25">
      <c r="A413" s="23">
        <v>8</v>
      </c>
      <c r="B413" s="23">
        <v>1940</v>
      </c>
      <c r="C413" s="24" t="s">
        <v>50</v>
      </c>
      <c r="D413" s="25">
        <f t="shared" si="239"/>
        <v>1601878.4466666679</v>
      </c>
      <c r="E413" s="25"/>
      <c r="F413" s="25"/>
      <c r="G413" s="25">
        <f t="shared" si="233"/>
        <v>1601878.4466666679</v>
      </c>
      <c r="H413" s="26">
        <f>SUMIFS('BRZ-2018'!G$8:G$35,'BRZ-2018'!$Q$8:$Q$35,$B413)</f>
        <v>66776.880000000121</v>
      </c>
      <c r="I413" s="26">
        <f>SUMIFS('BRZ-2018'!H$8:H$35,'BRZ-2018'!$Q$8:$Q$35,$B413)</f>
        <v>0</v>
      </c>
      <c r="J413" s="27">
        <f t="shared" si="234"/>
        <v>1668655.3266666681</v>
      </c>
      <c r="K413" s="30"/>
      <c r="L413" s="25">
        <f t="shared" si="240"/>
        <v>-709894.58</v>
      </c>
      <c r="M413" s="25"/>
      <c r="N413" s="25"/>
      <c r="O413" s="25">
        <f t="shared" si="235"/>
        <v>-709894.58</v>
      </c>
      <c r="P413" s="26">
        <f>SUMIFS('BRZ-2018'!L$8:L$35,'BRZ-2018'!$Q$8:$Q$35,$B413)</f>
        <v>-166958.91</v>
      </c>
      <c r="Q413" s="26">
        <f>SUMIFS('BRZ-2018'!M$8:M$35,'BRZ-2018'!$Q$8:$Q$35,$B413)</f>
        <v>0</v>
      </c>
      <c r="R413" s="27">
        <f t="shared" si="236"/>
        <v>-876853.49</v>
      </c>
      <c r="S413" s="28">
        <f t="shared" si="232"/>
        <v>791801.83666666807</v>
      </c>
    </row>
    <row r="414" spans="1:19" ht="15" x14ac:dyDescent="0.25">
      <c r="A414" s="23">
        <v>8</v>
      </c>
      <c r="B414" s="23">
        <v>1945</v>
      </c>
      <c r="C414" s="24" t="s">
        <v>51</v>
      </c>
      <c r="D414" s="25">
        <f t="shared" si="239"/>
        <v>0</v>
      </c>
      <c r="E414" s="25"/>
      <c r="F414" s="25"/>
      <c r="G414" s="25">
        <f t="shared" si="233"/>
        <v>0</v>
      </c>
      <c r="H414" s="26">
        <f>SUMIFS('BRZ-2018'!G$8:G$35,'BRZ-2018'!$Q$8:$Q$35,$B414)</f>
        <v>0</v>
      </c>
      <c r="I414" s="26">
        <f>SUMIFS('BRZ-2018'!H$8:H$35,'BRZ-2018'!$Q$8:$Q$35,$B414)</f>
        <v>0</v>
      </c>
      <c r="J414" s="27">
        <f t="shared" si="234"/>
        <v>0</v>
      </c>
      <c r="K414" s="30"/>
      <c r="L414" s="25">
        <f t="shared" si="240"/>
        <v>0</v>
      </c>
      <c r="M414" s="25"/>
      <c r="N414" s="25"/>
      <c r="O414" s="25">
        <f t="shared" si="235"/>
        <v>0</v>
      </c>
      <c r="P414" s="26">
        <f>SUMIFS('BRZ-2018'!L$8:L$35,'BRZ-2018'!$Q$8:$Q$35,$B414)</f>
        <v>0</v>
      </c>
      <c r="Q414" s="26">
        <f>SUMIFS('BRZ-2018'!M$8:M$35,'BRZ-2018'!$Q$8:$Q$35,$B414)</f>
        <v>0</v>
      </c>
      <c r="R414" s="27">
        <f t="shared" si="236"/>
        <v>0</v>
      </c>
      <c r="S414" s="28">
        <f t="shared" si="232"/>
        <v>0</v>
      </c>
    </row>
    <row r="415" spans="1:19" ht="15" x14ac:dyDescent="0.25">
      <c r="A415" s="23">
        <v>8</v>
      </c>
      <c r="B415" s="23">
        <v>1950</v>
      </c>
      <c r="C415" s="24" t="s">
        <v>52</v>
      </c>
      <c r="D415" s="25">
        <f t="shared" si="239"/>
        <v>0</v>
      </c>
      <c r="E415" s="25"/>
      <c r="F415" s="25"/>
      <c r="G415" s="25">
        <f t="shared" si="233"/>
        <v>0</v>
      </c>
      <c r="H415" s="26">
        <f>SUMIFS('BRZ-2018'!G$8:G$35,'BRZ-2018'!$Q$8:$Q$35,$B415)</f>
        <v>0</v>
      </c>
      <c r="I415" s="26">
        <f>SUMIFS('BRZ-2018'!H$8:H$35,'BRZ-2018'!$Q$8:$Q$35,$B415)</f>
        <v>0</v>
      </c>
      <c r="J415" s="27">
        <f t="shared" si="234"/>
        <v>0</v>
      </c>
      <c r="K415" s="30"/>
      <c r="L415" s="25">
        <f t="shared" si="240"/>
        <v>0</v>
      </c>
      <c r="M415" s="25"/>
      <c r="N415" s="25"/>
      <c r="O415" s="25">
        <f t="shared" si="235"/>
        <v>0</v>
      </c>
      <c r="P415" s="26">
        <f>SUMIFS('BRZ-2018'!L$8:L$35,'BRZ-2018'!$Q$8:$Q$35,$B415)</f>
        <v>0</v>
      </c>
      <c r="Q415" s="26">
        <f>SUMIFS('BRZ-2018'!M$8:M$35,'BRZ-2018'!$Q$8:$Q$35,$B415)</f>
        <v>0</v>
      </c>
      <c r="R415" s="27">
        <f t="shared" si="236"/>
        <v>0</v>
      </c>
      <c r="S415" s="28">
        <f t="shared" si="232"/>
        <v>0</v>
      </c>
    </row>
    <row r="416" spans="1:19" ht="15" x14ac:dyDescent="0.25">
      <c r="A416" s="23">
        <v>8</v>
      </c>
      <c r="B416" s="23">
        <v>1955</v>
      </c>
      <c r="C416" s="24" t="s">
        <v>53</v>
      </c>
      <c r="D416" s="25">
        <f t="shared" si="239"/>
        <v>1669422.1682265173</v>
      </c>
      <c r="E416" s="25"/>
      <c r="F416" s="25"/>
      <c r="G416" s="25">
        <f t="shared" si="233"/>
        <v>1669422.1682265173</v>
      </c>
      <c r="H416" s="26">
        <f>SUMIFS('BRZ-2018'!G$8:G$35,'BRZ-2018'!$Q$8:$Q$35,$B416)</f>
        <v>88000</v>
      </c>
      <c r="I416" s="26">
        <f>SUMIFS('BRZ-2018'!H$8:H$35,'BRZ-2018'!$Q$8:$Q$35,$B416)</f>
        <v>0</v>
      </c>
      <c r="J416" s="27">
        <f t="shared" si="234"/>
        <v>1757422.1682265173</v>
      </c>
      <c r="K416" s="30"/>
      <c r="L416" s="25">
        <f t="shared" si="240"/>
        <v>-768712.42000000016</v>
      </c>
      <c r="M416" s="25"/>
      <c r="N416" s="25"/>
      <c r="O416" s="25">
        <f t="shared" si="235"/>
        <v>-768712.42000000016</v>
      </c>
      <c r="P416" s="26">
        <f>SUMIFS('BRZ-2018'!L$8:L$35,'BRZ-2018'!$Q$8:$Q$35,$B416)</f>
        <v>-177264.62</v>
      </c>
      <c r="Q416" s="26">
        <f>SUMIFS('BRZ-2018'!M$8:M$35,'BRZ-2018'!$Q$8:$Q$35,$B416)</f>
        <v>0</v>
      </c>
      <c r="R416" s="27">
        <f t="shared" si="236"/>
        <v>-945977.04000000015</v>
      </c>
      <c r="S416" s="28">
        <f t="shared" si="232"/>
        <v>811445.12822651712</v>
      </c>
    </row>
    <row r="417" spans="1:19" ht="15" x14ac:dyDescent="0.25">
      <c r="A417" s="23">
        <v>8</v>
      </c>
      <c r="B417" s="23">
        <v>1960</v>
      </c>
      <c r="C417" s="24" t="s">
        <v>54</v>
      </c>
      <c r="D417" s="25">
        <f t="shared" si="239"/>
        <v>0</v>
      </c>
      <c r="E417" s="25"/>
      <c r="F417" s="25"/>
      <c r="G417" s="25">
        <f t="shared" si="233"/>
        <v>0</v>
      </c>
      <c r="H417" s="26">
        <f>SUMIFS('BRZ-2018'!G$8:G$35,'BRZ-2018'!$Q$8:$Q$35,$B417)</f>
        <v>0</v>
      </c>
      <c r="I417" s="26">
        <f>SUMIFS('BRZ-2018'!H$8:H$35,'BRZ-2018'!$Q$8:$Q$35,$B417)</f>
        <v>0</v>
      </c>
      <c r="J417" s="27">
        <f t="shared" si="234"/>
        <v>0</v>
      </c>
      <c r="K417" s="30"/>
      <c r="L417" s="25">
        <f t="shared" si="240"/>
        <v>0</v>
      </c>
      <c r="M417" s="25"/>
      <c r="N417" s="25"/>
      <c r="O417" s="25">
        <f t="shared" si="235"/>
        <v>0</v>
      </c>
      <c r="P417" s="26">
        <f>SUMIFS('BRZ-2018'!L$8:L$35,'BRZ-2018'!$Q$8:$Q$35,$B417)</f>
        <v>0</v>
      </c>
      <c r="Q417" s="26">
        <f>SUMIFS('BRZ-2018'!M$8:M$35,'BRZ-2018'!$Q$8:$Q$35,$B417)</f>
        <v>0</v>
      </c>
      <c r="R417" s="27">
        <f t="shared" si="236"/>
        <v>0</v>
      </c>
      <c r="S417" s="28">
        <f t="shared" si="232"/>
        <v>0</v>
      </c>
    </row>
    <row r="418" spans="1:19" ht="25.5" x14ac:dyDescent="0.25">
      <c r="A418" s="1">
        <v>47</v>
      </c>
      <c r="B418" s="23">
        <v>1970</v>
      </c>
      <c r="C418" s="24" t="s">
        <v>55</v>
      </c>
      <c r="D418" s="25">
        <f t="shared" si="239"/>
        <v>0</v>
      </c>
      <c r="E418" s="25"/>
      <c r="F418" s="25"/>
      <c r="G418" s="25">
        <f t="shared" si="233"/>
        <v>0</v>
      </c>
      <c r="H418" s="26">
        <f>SUMIFS('BRZ-2018'!G$8:G$35,'BRZ-2018'!$Q$8:$Q$35,$B418)</f>
        <v>0</v>
      </c>
      <c r="I418" s="26">
        <f>SUMIFS('BRZ-2018'!H$8:H$35,'BRZ-2018'!$Q$8:$Q$35,$B418)</f>
        <v>0</v>
      </c>
      <c r="J418" s="27">
        <f t="shared" si="234"/>
        <v>0</v>
      </c>
      <c r="K418" s="30"/>
      <c r="L418" s="25">
        <f t="shared" si="240"/>
        <v>0</v>
      </c>
      <c r="M418" s="25"/>
      <c r="N418" s="25"/>
      <c r="O418" s="25">
        <f t="shared" si="235"/>
        <v>0</v>
      </c>
      <c r="P418" s="26">
        <f>SUMIFS('BRZ-2018'!L$8:L$35,'BRZ-2018'!$Q$8:$Q$35,$B418)</f>
        <v>0</v>
      </c>
      <c r="Q418" s="26">
        <f>SUMIFS('BRZ-2018'!M$8:M$35,'BRZ-2018'!$Q$8:$Q$35,$B418)</f>
        <v>0</v>
      </c>
      <c r="R418" s="27">
        <f t="shared" si="236"/>
        <v>0</v>
      </c>
      <c r="S418" s="28">
        <f t="shared" si="232"/>
        <v>0</v>
      </c>
    </row>
    <row r="419" spans="1:19" ht="25.5" x14ac:dyDescent="0.25">
      <c r="A419" s="23">
        <v>47</v>
      </c>
      <c r="B419" s="23">
        <v>1975</v>
      </c>
      <c r="C419" s="24" t="s">
        <v>56</v>
      </c>
      <c r="D419" s="25">
        <f t="shared" si="239"/>
        <v>0</v>
      </c>
      <c r="E419" s="25"/>
      <c r="F419" s="25"/>
      <c r="G419" s="25">
        <f t="shared" si="233"/>
        <v>0</v>
      </c>
      <c r="H419" s="26">
        <f>SUMIFS('BRZ-2018'!G$8:G$35,'BRZ-2018'!$Q$8:$Q$35,$B419)</f>
        <v>0</v>
      </c>
      <c r="I419" s="26">
        <f>SUMIFS('BRZ-2018'!H$8:H$35,'BRZ-2018'!$Q$8:$Q$35,$B419)</f>
        <v>0</v>
      </c>
      <c r="J419" s="27">
        <f t="shared" si="234"/>
        <v>0</v>
      </c>
      <c r="K419" s="30"/>
      <c r="L419" s="25">
        <f t="shared" si="240"/>
        <v>0</v>
      </c>
      <c r="M419" s="25"/>
      <c r="N419" s="25"/>
      <c r="O419" s="25">
        <f t="shared" si="235"/>
        <v>0</v>
      </c>
      <c r="P419" s="26">
        <f>SUMIFS('BRZ-2018'!L$8:L$35,'BRZ-2018'!$Q$8:$Q$35,$B419)</f>
        <v>0</v>
      </c>
      <c r="Q419" s="26">
        <f>SUMIFS('BRZ-2018'!M$8:M$35,'BRZ-2018'!$Q$8:$Q$35,$B419)</f>
        <v>0</v>
      </c>
      <c r="R419" s="27">
        <f t="shared" si="236"/>
        <v>0</v>
      </c>
      <c r="S419" s="28">
        <f t="shared" si="232"/>
        <v>0</v>
      </c>
    </row>
    <row r="420" spans="1:19" ht="15" x14ac:dyDescent="0.25">
      <c r="A420" s="23">
        <v>47</v>
      </c>
      <c r="B420" s="23">
        <v>1980</v>
      </c>
      <c r="C420" s="24" t="s">
        <v>57</v>
      </c>
      <c r="D420" s="25">
        <f t="shared" si="239"/>
        <v>3032217.5657766666</v>
      </c>
      <c r="E420" s="25"/>
      <c r="F420" s="25"/>
      <c r="G420" s="25">
        <f t="shared" si="233"/>
        <v>3032217.5657766666</v>
      </c>
      <c r="H420" s="26">
        <f>SUMIFS('BRZ-2018'!G$8:G$35,'BRZ-2018'!$Q$8:$Q$35,$B420)</f>
        <v>267877.77</v>
      </c>
      <c r="I420" s="26">
        <f>SUMIFS('BRZ-2018'!H$8:H$35,'BRZ-2018'!$Q$8:$Q$35,$B420)</f>
        <v>0</v>
      </c>
      <c r="J420" s="27">
        <f t="shared" si="234"/>
        <v>3300095.3357766666</v>
      </c>
      <c r="K420" s="30"/>
      <c r="L420" s="25">
        <f t="shared" si="240"/>
        <v>-993402.54</v>
      </c>
      <c r="M420" s="25"/>
      <c r="N420" s="25"/>
      <c r="O420" s="25">
        <f t="shared" si="235"/>
        <v>-993402.54</v>
      </c>
      <c r="P420" s="26">
        <f>SUMIFS('BRZ-2018'!L$8:L$35,'BRZ-2018'!$Q$8:$Q$35,$B420)</f>
        <v>-274806.41000000003</v>
      </c>
      <c r="Q420" s="26">
        <f>SUMIFS('BRZ-2018'!M$8:M$35,'BRZ-2018'!$Q$8:$Q$35,$B420)</f>
        <v>0</v>
      </c>
      <c r="R420" s="27">
        <f t="shared" si="236"/>
        <v>-1268208.9500000002</v>
      </c>
      <c r="S420" s="28">
        <f t="shared" si="232"/>
        <v>2031886.3857766665</v>
      </c>
    </row>
    <row r="421" spans="1:19" ht="15" x14ac:dyDescent="0.25">
      <c r="A421" s="23">
        <v>47</v>
      </c>
      <c r="B421" s="23">
        <v>1985</v>
      </c>
      <c r="C421" s="24" t="s">
        <v>58</v>
      </c>
      <c r="D421" s="25">
        <f t="shared" si="239"/>
        <v>0</v>
      </c>
      <c r="E421" s="25"/>
      <c r="F421" s="25"/>
      <c r="G421" s="25">
        <f t="shared" si="233"/>
        <v>0</v>
      </c>
      <c r="H421" s="26">
        <f>SUMIFS('BRZ-2018'!G$8:G$35,'BRZ-2018'!$Q$8:$Q$35,$B421)</f>
        <v>0</v>
      </c>
      <c r="I421" s="26">
        <f>SUMIFS('BRZ-2018'!H$8:H$35,'BRZ-2018'!$Q$8:$Q$35,$B421)</f>
        <v>0</v>
      </c>
      <c r="J421" s="27">
        <f t="shared" si="234"/>
        <v>0</v>
      </c>
      <c r="K421" s="30"/>
      <c r="L421" s="25">
        <f t="shared" si="240"/>
        <v>0</v>
      </c>
      <c r="M421" s="25"/>
      <c r="N421" s="25"/>
      <c r="O421" s="25">
        <f t="shared" si="235"/>
        <v>0</v>
      </c>
      <c r="P421" s="26">
        <f>SUMIFS('BRZ-2018'!L$8:L$35,'BRZ-2018'!$Q$8:$Q$35,$B421)</f>
        <v>0</v>
      </c>
      <c r="Q421" s="26">
        <f>SUMIFS('BRZ-2018'!M$8:M$35,'BRZ-2018'!$Q$8:$Q$35,$B421)</f>
        <v>0</v>
      </c>
      <c r="R421" s="27">
        <f t="shared" si="236"/>
        <v>0</v>
      </c>
      <c r="S421" s="28">
        <f t="shared" si="232"/>
        <v>0</v>
      </c>
    </row>
    <row r="422" spans="1:19" ht="15" x14ac:dyDescent="0.25">
      <c r="A422" s="1">
        <v>47</v>
      </c>
      <c r="B422" s="23">
        <v>1990</v>
      </c>
      <c r="C422" s="31" t="s">
        <v>59</v>
      </c>
      <c r="D422" s="25">
        <f t="shared" si="239"/>
        <v>0</v>
      </c>
      <c r="E422" s="25"/>
      <c r="F422" s="25"/>
      <c r="G422" s="25">
        <f t="shared" si="233"/>
        <v>0</v>
      </c>
      <c r="H422" s="26">
        <f>SUMIFS('BRZ-2018'!G$8:G$35,'BRZ-2018'!$Q$8:$Q$35,$B422)</f>
        <v>0</v>
      </c>
      <c r="I422" s="26">
        <f>SUMIFS('BRZ-2018'!H$8:H$35,'BRZ-2018'!$Q$8:$Q$35,$B422)</f>
        <v>0</v>
      </c>
      <c r="J422" s="27">
        <f t="shared" si="234"/>
        <v>0</v>
      </c>
      <c r="K422" s="30"/>
      <c r="L422" s="25">
        <f t="shared" si="240"/>
        <v>0</v>
      </c>
      <c r="M422" s="25"/>
      <c r="N422" s="25"/>
      <c r="O422" s="25">
        <f t="shared" si="235"/>
        <v>0</v>
      </c>
      <c r="P422" s="26">
        <f>SUMIFS('BRZ-2018'!L$8:L$35,'BRZ-2018'!$Q$8:$Q$35,$B422)</f>
        <v>0</v>
      </c>
      <c r="Q422" s="26">
        <f>SUMIFS('BRZ-2018'!M$8:M$35,'BRZ-2018'!$Q$8:$Q$35,$B422)</f>
        <v>0</v>
      </c>
      <c r="R422" s="27">
        <f t="shared" si="236"/>
        <v>0</v>
      </c>
      <c r="S422" s="28">
        <f t="shared" si="232"/>
        <v>0</v>
      </c>
    </row>
    <row r="423" spans="1:19" ht="15" x14ac:dyDescent="0.25">
      <c r="A423" s="23">
        <v>47</v>
      </c>
      <c r="B423" s="23">
        <v>1995</v>
      </c>
      <c r="C423" s="24" t="s">
        <v>60</v>
      </c>
      <c r="D423" s="25">
        <f t="shared" si="239"/>
        <v>0</v>
      </c>
      <c r="E423" s="25"/>
      <c r="F423" s="25"/>
      <c r="G423" s="25">
        <f t="shared" si="233"/>
        <v>0</v>
      </c>
      <c r="H423" s="26">
        <f>SUMIFS('BRZ-2018'!G$8:G$35,'BRZ-2018'!$Q$8:$Q$35,$B423)</f>
        <v>0</v>
      </c>
      <c r="I423" s="26">
        <f>SUMIFS('BRZ-2018'!H$8:H$35,'BRZ-2018'!$Q$8:$Q$35,$B423)</f>
        <v>0</v>
      </c>
      <c r="J423" s="27">
        <f t="shared" si="234"/>
        <v>0</v>
      </c>
      <c r="K423" s="30"/>
      <c r="L423" s="25">
        <f t="shared" si="240"/>
        <v>0</v>
      </c>
      <c r="M423" s="25"/>
      <c r="N423" s="25"/>
      <c r="O423" s="25">
        <f t="shared" si="235"/>
        <v>0</v>
      </c>
      <c r="P423" s="26">
        <f>SUMIFS('BRZ-2018'!L$8:L$35,'BRZ-2018'!$Q$8:$Q$35,$B423)</f>
        <v>0</v>
      </c>
      <c r="Q423" s="26">
        <f>SUMIFS('BRZ-2018'!M$8:M$35,'BRZ-2018'!$Q$8:$Q$35,$B423)</f>
        <v>0</v>
      </c>
      <c r="R423" s="27">
        <f t="shared" si="236"/>
        <v>0</v>
      </c>
      <c r="S423" s="28">
        <f t="shared" si="232"/>
        <v>0</v>
      </c>
    </row>
    <row r="424" spans="1:19" ht="25.5" x14ac:dyDescent="0.25">
      <c r="A424" s="23">
        <v>47</v>
      </c>
      <c r="B424" s="32" t="s">
        <v>61</v>
      </c>
      <c r="C424" s="24" t="s">
        <v>62</v>
      </c>
      <c r="D424" s="25">
        <f t="shared" si="239"/>
        <v>0</v>
      </c>
      <c r="E424" s="25"/>
      <c r="F424" s="25"/>
      <c r="G424" s="25">
        <f t="shared" ref="G424" si="241">SUM(D424:F424)</f>
        <v>0</v>
      </c>
      <c r="H424" s="26">
        <f>SUMIFS('BRZ-2018'!G$8:G$35,'BRZ-2018'!$Q$8:$Q$35,$B424)</f>
        <v>0</v>
      </c>
      <c r="I424" s="26">
        <f>SUMIFS('BRZ-2018'!H$8:H$35,'BRZ-2018'!$Q$8:$Q$35,$B424)</f>
        <v>0</v>
      </c>
      <c r="J424" s="27">
        <f t="shared" ref="J424" si="242">D424+H424+I424</f>
        <v>0</v>
      </c>
      <c r="K424" s="30"/>
      <c r="L424" s="25">
        <f t="shared" si="240"/>
        <v>0</v>
      </c>
      <c r="M424" s="25"/>
      <c r="N424" s="25"/>
      <c r="O424" s="25">
        <f t="shared" si="235"/>
        <v>0</v>
      </c>
      <c r="P424" s="26">
        <f>SUMIFS('BRZ-2018'!L$8:L$35,'BRZ-2018'!$Q$8:$Q$35,$B424)</f>
        <v>0</v>
      </c>
      <c r="Q424" s="26">
        <f>SUMIFS('BRZ-2018'!M$8:M$35,'BRZ-2018'!$Q$8:$Q$35,$B424)</f>
        <v>0</v>
      </c>
      <c r="R424" s="27">
        <f t="shared" ref="R424" si="243">L424+P424+Q424</f>
        <v>0</v>
      </c>
      <c r="S424" s="28">
        <f t="shared" si="232"/>
        <v>0</v>
      </c>
    </row>
    <row r="425" spans="1:19" ht="15" x14ac:dyDescent="0.25">
      <c r="A425" s="23">
        <v>47</v>
      </c>
      <c r="B425" s="23">
        <v>2440</v>
      </c>
      <c r="C425" s="24" t="s">
        <v>63</v>
      </c>
      <c r="D425" s="25">
        <f t="shared" si="239"/>
        <v>-53783656.57</v>
      </c>
      <c r="E425" s="25"/>
      <c r="F425" s="25"/>
      <c r="G425" s="25">
        <f t="shared" si="233"/>
        <v>-53783656.57</v>
      </c>
      <c r="H425" s="26">
        <f>SUMIFS('BRZ-2018'!G$8:G$35,'BRZ-2018'!$Q$8:$Q$35,$B425)</f>
        <v>-9416961.0200000014</v>
      </c>
      <c r="I425" s="26">
        <f>SUMIFS('BRZ-2018'!H$8:H$35,'BRZ-2018'!$Q$8:$Q$35,$B425)</f>
        <v>0</v>
      </c>
      <c r="J425" s="27">
        <f t="shared" si="234"/>
        <v>-63200617.590000004</v>
      </c>
      <c r="L425" s="25">
        <f t="shared" si="240"/>
        <v>2924782.9</v>
      </c>
      <c r="M425" s="25"/>
      <c r="N425" s="25"/>
      <c r="O425" s="25">
        <f t="shared" si="235"/>
        <v>2924782.9</v>
      </c>
      <c r="P425" s="26">
        <f>SUMIFS('BRZ-2018'!L$8:L$35,'BRZ-2018'!$Q$8:$Q$35,$B425)</f>
        <v>1378922.49</v>
      </c>
      <c r="Q425" s="26">
        <f>SUMIFS('BRZ-2018'!M$8:M$35,'BRZ-2018'!$Q$8:$Q$35,$B425)</f>
        <v>0</v>
      </c>
      <c r="R425" s="27">
        <f t="shared" si="236"/>
        <v>4303705.3899999997</v>
      </c>
      <c r="S425" s="28">
        <f t="shared" si="232"/>
        <v>-58896912.200000003</v>
      </c>
    </row>
    <row r="426" spans="1:19" ht="15" x14ac:dyDescent="0.25">
      <c r="A426" s="23">
        <v>47</v>
      </c>
      <c r="B426" s="32" t="s">
        <v>64</v>
      </c>
      <c r="C426" s="24" t="s">
        <v>65</v>
      </c>
      <c r="D426" s="25">
        <f t="shared" si="239"/>
        <v>0</v>
      </c>
      <c r="E426" s="33"/>
      <c r="F426" s="33"/>
      <c r="G426" s="25">
        <f t="shared" ref="G426" si="244">SUM(D426:F426)</f>
        <v>0</v>
      </c>
      <c r="H426" s="26">
        <f>SUMIFS('BRZ-2018'!G$8:G$35,'BRZ-2018'!$Q$8:$Q$35,$B426)</f>
        <v>0</v>
      </c>
      <c r="I426" s="26">
        <f>SUMIFS('BRZ-2018'!H$8:H$35,'BRZ-2018'!$Q$8:$Q$35,$B426)</f>
        <v>0</v>
      </c>
      <c r="J426" s="27">
        <f t="shared" si="234"/>
        <v>0</v>
      </c>
      <c r="L426" s="25">
        <f t="shared" si="240"/>
        <v>0</v>
      </c>
      <c r="M426" s="25"/>
      <c r="N426" s="25"/>
      <c r="O426" s="25">
        <f t="shared" si="235"/>
        <v>0</v>
      </c>
      <c r="P426" s="26">
        <f>SUMIFS('BRZ-2018'!L$8:L$35,'BRZ-2018'!$Q$8:$Q$35,$B426)</f>
        <v>0</v>
      </c>
      <c r="Q426" s="26">
        <f>SUMIFS('BRZ-2018'!M$8:M$35,'BRZ-2018'!$Q$8:$Q$35,$B426)</f>
        <v>0</v>
      </c>
      <c r="R426" s="27">
        <f t="shared" si="236"/>
        <v>0</v>
      </c>
      <c r="S426" s="28">
        <f t="shared" si="232"/>
        <v>0</v>
      </c>
    </row>
    <row r="427" spans="1:19" ht="15" x14ac:dyDescent="0.25">
      <c r="A427" s="32"/>
      <c r="B427" s="32">
        <v>2005</v>
      </c>
      <c r="C427" s="33" t="s">
        <v>66</v>
      </c>
      <c r="D427" s="25">
        <f t="shared" si="239"/>
        <v>0</v>
      </c>
      <c r="E427" s="25"/>
      <c r="F427" s="25"/>
      <c r="G427" s="25">
        <f t="shared" si="233"/>
        <v>0</v>
      </c>
      <c r="H427" s="26">
        <f>SUMIFS('BRZ-2018'!G$8:G$35,'BRZ-2018'!$Q$8:$Q$35,$B427)</f>
        <v>0</v>
      </c>
      <c r="I427" s="26">
        <f>SUMIFS('BRZ-2018'!H$8:H$35,'BRZ-2018'!$Q$8:$Q$35,$B427)</f>
        <v>0</v>
      </c>
      <c r="J427" s="27">
        <f t="shared" si="234"/>
        <v>0</v>
      </c>
      <c r="L427" s="25">
        <f t="shared" si="240"/>
        <v>0</v>
      </c>
      <c r="M427" s="25"/>
      <c r="N427" s="25"/>
      <c r="O427" s="25">
        <f t="shared" si="235"/>
        <v>0</v>
      </c>
      <c r="P427" s="26">
        <f>SUMIFS('BRZ-2018'!L$8:L$35,'BRZ-2018'!$Q$8:$Q$35,$B427)</f>
        <v>0</v>
      </c>
      <c r="Q427" s="26">
        <f>SUMIFS('BRZ-2018'!M$8:M$35,'BRZ-2018'!$Q$8:$Q$35,$B427)</f>
        <v>0</v>
      </c>
      <c r="R427" s="27">
        <f t="shared" si="236"/>
        <v>0</v>
      </c>
      <c r="S427" s="28">
        <f t="shared" si="232"/>
        <v>0</v>
      </c>
    </row>
    <row r="428" spans="1:19" ht="15" x14ac:dyDescent="0.25">
      <c r="A428" s="32"/>
      <c r="B428" s="32">
        <v>2040</v>
      </c>
      <c r="C428" s="33" t="s">
        <v>67</v>
      </c>
      <c r="D428" s="25">
        <f t="shared" si="239"/>
        <v>4731252.2299999995</v>
      </c>
      <c r="E428" s="25"/>
      <c r="F428" s="25"/>
      <c r="G428" s="25">
        <f t="shared" si="233"/>
        <v>4731252.2299999995</v>
      </c>
      <c r="H428" s="26">
        <f>SUMIFS('BRZ-2018'!G$8:G$35,'BRZ-2018'!$Q$8:$Q$35,$B428)</f>
        <v>358018.03999999911</v>
      </c>
      <c r="I428" s="26">
        <f>SUMIFS('BRZ-2018'!H$8:H$35,'BRZ-2018'!$Q$8:$Q$35,$B428)</f>
        <v>0</v>
      </c>
      <c r="J428" s="27">
        <f t="shared" si="234"/>
        <v>5089270.2699999986</v>
      </c>
      <c r="L428" s="25">
        <f t="shared" si="240"/>
        <v>0</v>
      </c>
      <c r="M428" s="25"/>
      <c r="N428" s="25"/>
      <c r="O428" s="25">
        <f t="shared" si="235"/>
        <v>0</v>
      </c>
      <c r="P428" s="26">
        <f>SUMIFS('BRZ-2018'!L$8:L$35,'BRZ-2018'!$Q$8:$Q$35,$B428)</f>
        <v>0</v>
      </c>
      <c r="Q428" s="26">
        <f>SUMIFS('BRZ-2018'!M$8:M$35,'BRZ-2018'!$Q$8:$Q$35,$B428)</f>
        <v>0</v>
      </c>
      <c r="R428" s="27">
        <f t="shared" si="236"/>
        <v>0</v>
      </c>
      <c r="S428" s="28">
        <f t="shared" si="232"/>
        <v>5089270.2699999986</v>
      </c>
    </row>
    <row r="429" spans="1:19" ht="15" x14ac:dyDescent="0.25">
      <c r="A429" s="32"/>
      <c r="B429" s="32">
        <v>2050</v>
      </c>
      <c r="C429" s="33" t="s">
        <v>68</v>
      </c>
      <c r="D429" s="25">
        <f t="shared" si="239"/>
        <v>0</v>
      </c>
      <c r="E429" s="25"/>
      <c r="F429" s="25"/>
      <c r="G429" s="25">
        <f t="shared" si="233"/>
        <v>0</v>
      </c>
      <c r="H429" s="26">
        <f>SUMIFS('BRZ-2018'!G$8:G$35,'BRZ-2018'!$Q$8:$Q$35,$B429)</f>
        <v>0</v>
      </c>
      <c r="I429" s="26">
        <f>SUMIFS('BRZ-2018'!H$8:H$35,'BRZ-2018'!$Q$8:$Q$35,$B429)</f>
        <v>0</v>
      </c>
      <c r="J429" s="27">
        <f t="shared" si="234"/>
        <v>0</v>
      </c>
      <c r="L429" s="25">
        <f t="shared" si="240"/>
        <v>0</v>
      </c>
      <c r="M429" s="25"/>
      <c r="N429" s="25"/>
      <c r="O429" s="25">
        <f t="shared" si="235"/>
        <v>0</v>
      </c>
      <c r="P429" s="26">
        <f>SUMIFS('BRZ-2018'!L$8:L$35,'BRZ-2018'!$Q$8:$Q$35,$B429)</f>
        <v>0</v>
      </c>
      <c r="Q429" s="26">
        <f>SUMIFS('BRZ-2018'!M$8:M$35,'BRZ-2018'!$Q$8:$Q$35,$B429)</f>
        <v>0</v>
      </c>
      <c r="R429" s="27">
        <f t="shared" si="236"/>
        <v>0</v>
      </c>
      <c r="S429" s="28">
        <f t="shared" si="232"/>
        <v>0</v>
      </c>
    </row>
    <row r="430" spans="1:19" ht="15" x14ac:dyDescent="0.25">
      <c r="A430" s="32"/>
      <c r="B430" s="32">
        <v>2075</v>
      </c>
      <c r="C430" s="33" t="s">
        <v>69</v>
      </c>
      <c r="D430" s="25">
        <f t="shared" si="239"/>
        <v>0</v>
      </c>
      <c r="E430" s="25"/>
      <c r="F430" s="25"/>
      <c r="G430" s="25">
        <f t="shared" si="233"/>
        <v>0</v>
      </c>
      <c r="H430" s="26">
        <f>SUMIFS('BRZ-2018'!G$8:G$35,'BRZ-2018'!$Q$8:$Q$35,$B430)</f>
        <v>0</v>
      </c>
      <c r="I430" s="26">
        <f>SUMIFS('BRZ-2018'!H$8:H$35,'BRZ-2018'!$Q$8:$Q$35,$B430)</f>
        <v>0</v>
      </c>
      <c r="J430" s="27">
        <f t="shared" si="234"/>
        <v>0</v>
      </c>
      <c r="L430" s="25">
        <f t="shared" si="240"/>
        <v>0</v>
      </c>
      <c r="M430" s="25"/>
      <c r="N430" s="25"/>
      <c r="O430" s="25">
        <f t="shared" si="235"/>
        <v>0</v>
      </c>
      <c r="P430" s="26">
        <f>SUMIFS('BRZ-2018'!L$8:L$35,'BRZ-2018'!$Q$8:$Q$35,$B430)</f>
        <v>0</v>
      </c>
      <c r="Q430" s="26">
        <f>SUMIFS('BRZ-2018'!M$8:M$35,'BRZ-2018'!$Q$8:$Q$35,$B430)</f>
        <v>0</v>
      </c>
      <c r="R430" s="27">
        <f t="shared" si="236"/>
        <v>0</v>
      </c>
      <c r="S430" s="28">
        <f t="shared" si="232"/>
        <v>0</v>
      </c>
    </row>
    <row r="431" spans="1:19" ht="15" x14ac:dyDescent="0.25">
      <c r="A431" s="32"/>
      <c r="B431" s="32">
        <v>2055</v>
      </c>
      <c r="C431" s="33" t="s">
        <v>70</v>
      </c>
      <c r="D431" s="25">
        <f t="shared" si="239"/>
        <v>9851184.3900000025</v>
      </c>
      <c r="E431" s="25"/>
      <c r="F431" s="25"/>
      <c r="G431" s="25">
        <f t="shared" si="233"/>
        <v>9851184.3900000025</v>
      </c>
      <c r="H431" s="26">
        <f>SUMIFS('BRZ-2018'!G$8:G$35,'BRZ-2018'!$Q$8:$Q$35,$B431)</f>
        <v>408063.43999999948</v>
      </c>
      <c r="I431" s="26">
        <f>SUMIFS('BRZ-2018'!H$8:H$35,'BRZ-2018'!$Q$8:$Q$35,$B431)</f>
        <v>0</v>
      </c>
      <c r="J431" s="27">
        <f t="shared" si="234"/>
        <v>10259247.830000002</v>
      </c>
      <c r="L431" s="25">
        <f t="shared" si="240"/>
        <v>0</v>
      </c>
      <c r="M431" s="25"/>
      <c r="N431" s="25"/>
      <c r="O431" s="25">
        <f t="shared" si="235"/>
        <v>0</v>
      </c>
      <c r="P431" s="26">
        <f>SUMIFS('BRZ-2018'!L$8:L$35,'BRZ-2018'!$Q$8:$Q$35,$B431)</f>
        <v>0</v>
      </c>
      <c r="Q431" s="26">
        <f>SUMIFS('BRZ-2018'!M$8:M$35,'BRZ-2018'!$Q$8:$Q$35,$B431)</f>
        <v>0</v>
      </c>
      <c r="R431" s="27">
        <f t="shared" si="236"/>
        <v>0</v>
      </c>
      <c r="S431" s="28">
        <f t="shared" si="232"/>
        <v>10259247.830000002</v>
      </c>
    </row>
    <row r="432" spans="1:19" ht="15" x14ac:dyDescent="0.25">
      <c r="A432" s="32"/>
      <c r="B432" s="32" t="s">
        <v>71</v>
      </c>
      <c r="C432" s="33" t="s">
        <v>72</v>
      </c>
      <c r="D432" s="25">
        <f t="shared" si="239"/>
        <v>0</v>
      </c>
      <c r="E432" s="25"/>
      <c r="F432" s="25"/>
      <c r="G432" s="25">
        <f t="shared" si="233"/>
        <v>0</v>
      </c>
      <c r="H432" s="26">
        <f>SUMIFS('BRZ-2018'!G$8:G$35,'BRZ-2018'!$Q$8:$Q$35,$B432)</f>
        <v>0</v>
      </c>
      <c r="I432" s="26">
        <f>SUMIFS('BRZ-2018'!H$8:H$35,'BRZ-2018'!$Q$8:$Q$35,$B432)</f>
        <v>0</v>
      </c>
      <c r="J432" s="27">
        <f t="shared" si="234"/>
        <v>0</v>
      </c>
      <c r="L432" s="25">
        <f t="shared" si="240"/>
        <v>0</v>
      </c>
      <c r="M432" s="25"/>
      <c r="N432" s="25"/>
      <c r="O432" s="25">
        <f t="shared" si="235"/>
        <v>0</v>
      </c>
      <c r="P432" s="26">
        <f>SUMIFS('BRZ-2018'!L$8:L$35,'BRZ-2018'!$Q$8:$Q$35,$B432)</f>
        <v>0</v>
      </c>
      <c r="Q432" s="26">
        <f>SUMIFS('BRZ-2018'!M$8:M$35,'BRZ-2018'!$Q$8:$Q$35,$B432)</f>
        <v>0</v>
      </c>
      <c r="R432" s="27">
        <f t="shared" si="236"/>
        <v>0</v>
      </c>
      <c r="S432" s="28">
        <f t="shared" si="232"/>
        <v>0</v>
      </c>
    </row>
    <row r="433" spans="1:19" x14ac:dyDescent="0.2">
      <c r="A433" s="32"/>
      <c r="B433" s="32"/>
      <c r="C433" s="34" t="s">
        <v>73</v>
      </c>
      <c r="D433" s="35">
        <f t="shared" ref="D433:J433" si="245">SUM(D387:D432)</f>
        <v>420685314.15937752</v>
      </c>
      <c r="E433" s="35">
        <f t="shared" si="245"/>
        <v>0</v>
      </c>
      <c r="F433" s="35">
        <f t="shared" si="245"/>
        <v>0</v>
      </c>
      <c r="G433" s="35">
        <f t="shared" si="245"/>
        <v>420685314.15937752</v>
      </c>
      <c r="H433" s="35">
        <f t="shared" si="245"/>
        <v>30829132.61999999</v>
      </c>
      <c r="I433" s="35">
        <f t="shared" si="245"/>
        <v>714662.45000000019</v>
      </c>
      <c r="J433" s="35">
        <f t="shared" si="245"/>
        <v>452229109.22937757</v>
      </c>
      <c r="K433" s="36"/>
      <c r="L433" s="35">
        <f t="shared" ref="L433:S433" si="246">SUM(L387:L432)</f>
        <v>-52930750.785071418</v>
      </c>
      <c r="M433" s="35">
        <f t="shared" si="246"/>
        <v>0</v>
      </c>
      <c r="N433" s="35">
        <f t="shared" si="246"/>
        <v>0</v>
      </c>
      <c r="O433" s="35">
        <f t="shared" si="246"/>
        <v>-52930750.785071418</v>
      </c>
      <c r="P433" s="35">
        <f t="shared" si="246"/>
        <v>-16569661.630000001</v>
      </c>
      <c r="Q433" s="35">
        <f t="shared" si="246"/>
        <v>-1453982.65</v>
      </c>
      <c r="R433" s="35">
        <f t="shared" si="246"/>
        <v>-70954395.065071434</v>
      </c>
      <c r="S433" s="35">
        <f t="shared" si="246"/>
        <v>381274714.16430598</v>
      </c>
    </row>
    <row r="434" spans="1:19" ht="25.5" x14ac:dyDescent="0.25">
      <c r="A434" s="32"/>
      <c r="B434" s="32">
        <v>1531</v>
      </c>
      <c r="C434" s="24" t="s">
        <v>74</v>
      </c>
      <c r="D434" s="25">
        <f t="shared" ref="D434:F434" si="247">-D387</f>
        <v>0</v>
      </c>
      <c r="E434" s="25">
        <f t="shared" si="247"/>
        <v>0</v>
      </c>
      <c r="F434" s="25">
        <f t="shared" si="247"/>
        <v>0</v>
      </c>
      <c r="G434" s="25">
        <f t="shared" ref="G434:G441" si="248">SUM(D434:F434)</f>
        <v>0</v>
      </c>
      <c r="H434" s="26">
        <f t="shared" ref="H434:I434" si="249">-H387</f>
        <v>0</v>
      </c>
      <c r="I434" s="26">
        <f t="shared" si="249"/>
        <v>0</v>
      </c>
      <c r="J434" s="27">
        <f t="shared" ref="J434:J441" si="250">G434+H434+I434</f>
        <v>0</v>
      </c>
      <c r="L434" s="25">
        <f t="shared" ref="L434:N434" si="251">-L387</f>
        <v>0</v>
      </c>
      <c r="M434" s="25">
        <f t="shared" si="251"/>
        <v>0</v>
      </c>
      <c r="N434" s="25">
        <f t="shared" si="251"/>
        <v>0</v>
      </c>
      <c r="O434" s="25">
        <f t="shared" ref="O434:O441" si="252">SUM(L434:N434)</f>
        <v>0</v>
      </c>
      <c r="P434" s="26">
        <f t="shared" ref="P434:Q434" si="253">-P387</f>
        <v>0</v>
      </c>
      <c r="Q434" s="26">
        <f t="shared" si="253"/>
        <v>0</v>
      </c>
      <c r="R434" s="27">
        <f t="shared" ref="R434:R441" si="254">O434+P434+Q434</f>
        <v>0</v>
      </c>
      <c r="S434" s="28">
        <f t="shared" ref="S434:S441" si="255">J434+R434</f>
        <v>0</v>
      </c>
    </row>
    <row r="435" spans="1:19" ht="25.5" x14ac:dyDescent="0.25">
      <c r="A435" s="32"/>
      <c r="B435" s="32">
        <v>2075</v>
      </c>
      <c r="C435" s="37" t="s">
        <v>75</v>
      </c>
      <c r="D435" s="25">
        <f t="shared" ref="D435:F435" si="256">-D430</f>
        <v>0</v>
      </c>
      <c r="E435" s="25">
        <f t="shared" si="256"/>
        <v>0</v>
      </c>
      <c r="F435" s="25">
        <f t="shared" si="256"/>
        <v>0</v>
      </c>
      <c r="G435" s="25">
        <f t="shared" si="248"/>
        <v>0</v>
      </c>
      <c r="H435" s="26">
        <f t="shared" ref="H435:I435" si="257">-H430</f>
        <v>0</v>
      </c>
      <c r="I435" s="26">
        <f t="shared" si="257"/>
        <v>0</v>
      </c>
      <c r="J435" s="27">
        <f t="shared" si="250"/>
        <v>0</v>
      </c>
      <c r="L435" s="25">
        <f t="shared" ref="L435:N435" si="258">-L430</f>
        <v>0</v>
      </c>
      <c r="M435" s="25">
        <f t="shared" si="258"/>
        <v>0</v>
      </c>
      <c r="N435" s="25">
        <f t="shared" si="258"/>
        <v>0</v>
      </c>
      <c r="O435" s="25">
        <f t="shared" si="252"/>
        <v>0</v>
      </c>
      <c r="P435" s="26">
        <f t="shared" ref="P435:Q435" si="259">-P430</f>
        <v>0</v>
      </c>
      <c r="Q435" s="26">
        <f t="shared" si="259"/>
        <v>0</v>
      </c>
      <c r="R435" s="27">
        <f t="shared" si="254"/>
        <v>0</v>
      </c>
      <c r="S435" s="28">
        <f t="shared" si="255"/>
        <v>0</v>
      </c>
    </row>
    <row r="436" spans="1:19" ht="25.5" x14ac:dyDescent="0.25">
      <c r="A436" s="32"/>
      <c r="B436" s="32">
        <v>1865</v>
      </c>
      <c r="C436" s="37" t="s">
        <v>76</v>
      </c>
      <c r="D436" s="25">
        <f t="shared" ref="D436:F436" si="260">-D404</f>
        <v>0</v>
      </c>
      <c r="E436" s="25">
        <f t="shared" si="260"/>
        <v>0</v>
      </c>
      <c r="F436" s="25">
        <f t="shared" si="260"/>
        <v>0</v>
      </c>
      <c r="G436" s="25">
        <f t="shared" si="248"/>
        <v>0</v>
      </c>
      <c r="H436" s="26">
        <f t="shared" ref="H436:I436" si="261">-H404</f>
        <v>0</v>
      </c>
      <c r="I436" s="26">
        <f t="shared" si="261"/>
        <v>0</v>
      </c>
      <c r="J436" s="27">
        <f t="shared" si="250"/>
        <v>0</v>
      </c>
      <c r="L436" s="25">
        <f t="shared" ref="L436:N436" si="262">-L404</f>
        <v>0</v>
      </c>
      <c r="M436" s="25">
        <f t="shared" si="262"/>
        <v>0</v>
      </c>
      <c r="N436" s="25">
        <f t="shared" si="262"/>
        <v>0</v>
      </c>
      <c r="O436" s="25">
        <f t="shared" si="252"/>
        <v>0</v>
      </c>
      <c r="P436" s="26">
        <f t="shared" ref="P436:Q436" si="263">-P404</f>
        <v>0</v>
      </c>
      <c r="Q436" s="26">
        <f t="shared" si="263"/>
        <v>0</v>
      </c>
      <c r="R436" s="27">
        <f t="shared" si="254"/>
        <v>0</v>
      </c>
      <c r="S436" s="28">
        <f t="shared" si="255"/>
        <v>0</v>
      </c>
    </row>
    <row r="437" spans="1:19" ht="15" x14ac:dyDescent="0.25">
      <c r="A437" s="32"/>
      <c r="B437" s="32">
        <v>1875</v>
      </c>
      <c r="C437" s="37" t="s">
        <v>77</v>
      </c>
      <c r="D437" s="25">
        <f t="shared" ref="D437:F437" si="264">-D419</f>
        <v>0</v>
      </c>
      <c r="E437" s="25">
        <f t="shared" si="264"/>
        <v>0</v>
      </c>
      <c r="F437" s="25">
        <f t="shared" si="264"/>
        <v>0</v>
      </c>
      <c r="G437" s="25">
        <f t="shared" si="248"/>
        <v>0</v>
      </c>
      <c r="H437" s="26">
        <f t="shared" ref="H437:I437" si="265">-H419</f>
        <v>0</v>
      </c>
      <c r="I437" s="26">
        <f t="shared" si="265"/>
        <v>0</v>
      </c>
      <c r="J437" s="27">
        <f t="shared" si="250"/>
        <v>0</v>
      </c>
      <c r="L437" s="25">
        <f t="shared" ref="L437:N437" si="266">-L419</f>
        <v>0</v>
      </c>
      <c r="M437" s="25">
        <f t="shared" si="266"/>
        <v>0</v>
      </c>
      <c r="N437" s="25">
        <f t="shared" si="266"/>
        <v>0</v>
      </c>
      <c r="O437" s="25">
        <f t="shared" si="252"/>
        <v>0</v>
      </c>
      <c r="P437" s="26">
        <f t="shared" ref="P437:Q437" si="267">-P419</f>
        <v>0</v>
      </c>
      <c r="Q437" s="26">
        <f t="shared" si="267"/>
        <v>0</v>
      </c>
      <c r="R437" s="27">
        <f t="shared" si="254"/>
        <v>0</v>
      </c>
      <c r="S437" s="28">
        <f t="shared" si="255"/>
        <v>0</v>
      </c>
    </row>
    <row r="438" spans="1:19" ht="25.5" x14ac:dyDescent="0.25">
      <c r="A438" s="32"/>
      <c r="B438" s="32" t="s">
        <v>61</v>
      </c>
      <c r="C438" s="37" t="s">
        <v>62</v>
      </c>
      <c r="D438" s="25">
        <f t="shared" ref="D438:F438" si="268">-D424</f>
        <v>0</v>
      </c>
      <c r="E438" s="25">
        <f t="shared" si="268"/>
        <v>0</v>
      </c>
      <c r="F438" s="25">
        <f t="shared" si="268"/>
        <v>0</v>
      </c>
      <c r="G438" s="25">
        <f t="shared" si="248"/>
        <v>0</v>
      </c>
      <c r="H438" s="26">
        <f t="shared" ref="H438:I438" si="269">-H424</f>
        <v>0</v>
      </c>
      <c r="I438" s="26">
        <f t="shared" si="269"/>
        <v>0</v>
      </c>
      <c r="J438" s="27">
        <f t="shared" si="250"/>
        <v>0</v>
      </c>
      <c r="L438" s="25">
        <f t="shared" ref="L438:N438" si="270">-L424</f>
        <v>0</v>
      </c>
      <c r="M438" s="25">
        <f t="shared" si="270"/>
        <v>0</v>
      </c>
      <c r="N438" s="25">
        <f t="shared" si="270"/>
        <v>0</v>
      </c>
      <c r="O438" s="25">
        <f t="shared" si="252"/>
        <v>0</v>
      </c>
      <c r="P438" s="26">
        <f t="shared" ref="P438:Q438" si="271">-P424</f>
        <v>0</v>
      </c>
      <c r="Q438" s="26">
        <f t="shared" si="271"/>
        <v>0</v>
      </c>
      <c r="R438" s="27">
        <f t="shared" si="254"/>
        <v>0</v>
      </c>
      <c r="S438" s="28">
        <f t="shared" si="255"/>
        <v>0</v>
      </c>
    </row>
    <row r="439" spans="1:19" ht="25.5" x14ac:dyDescent="0.25">
      <c r="A439" s="32"/>
      <c r="B439" s="32" t="s">
        <v>64</v>
      </c>
      <c r="C439" s="37" t="s">
        <v>78</v>
      </c>
      <c r="D439" s="25">
        <f t="shared" ref="D439:F439" si="272">-D426</f>
        <v>0</v>
      </c>
      <c r="E439" s="25">
        <f t="shared" si="272"/>
        <v>0</v>
      </c>
      <c r="F439" s="25">
        <f t="shared" si="272"/>
        <v>0</v>
      </c>
      <c r="G439" s="25">
        <f t="shared" si="248"/>
        <v>0</v>
      </c>
      <c r="H439" s="26">
        <f t="shared" ref="H439:I439" si="273">-H426</f>
        <v>0</v>
      </c>
      <c r="I439" s="26">
        <f t="shared" si="273"/>
        <v>0</v>
      </c>
      <c r="J439" s="27">
        <f t="shared" si="250"/>
        <v>0</v>
      </c>
      <c r="L439" s="25">
        <f t="shared" ref="L439:N439" si="274">-L426</f>
        <v>0</v>
      </c>
      <c r="M439" s="25">
        <f t="shared" si="274"/>
        <v>0</v>
      </c>
      <c r="N439" s="25">
        <f t="shared" si="274"/>
        <v>0</v>
      </c>
      <c r="O439" s="25">
        <f t="shared" si="252"/>
        <v>0</v>
      </c>
      <c r="P439" s="26">
        <f t="shared" ref="P439:Q439" si="275">-P426</f>
        <v>0</v>
      </c>
      <c r="Q439" s="26">
        <f t="shared" si="275"/>
        <v>0</v>
      </c>
      <c r="R439" s="27">
        <f t="shared" si="254"/>
        <v>0</v>
      </c>
      <c r="S439" s="28">
        <f t="shared" si="255"/>
        <v>0</v>
      </c>
    </row>
    <row r="440" spans="1:19" ht="15" x14ac:dyDescent="0.25">
      <c r="A440" s="32"/>
      <c r="B440" s="32">
        <v>2055</v>
      </c>
      <c r="C440" s="33" t="s">
        <v>70</v>
      </c>
      <c r="D440" s="25">
        <f t="shared" ref="D440:F441" si="276">-D431</f>
        <v>-9851184.3900000025</v>
      </c>
      <c r="E440" s="25">
        <f t="shared" si="276"/>
        <v>0</v>
      </c>
      <c r="F440" s="25">
        <f t="shared" si="276"/>
        <v>0</v>
      </c>
      <c r="G440" s="25">
        <f t="shared" si="248"/>
        <v>-9851184.3900000025</v>
      </c>
      <c r="H440" s="26">
        <f t="shared" ref="H440:I441" si="277">-H431</f>
        <v>-408063.43999999948</v>
      </c>
      <c r="I440" s="26">
        <f t="shared" si="277"/>
        <v>0</v>
      </c>
      <c r="J440" s="27">
        <f t="shared" si="250"/>
        <v>-10259247.830000002</v>
      </c>
      <c r="L440" s="25">
        <f t="shared" ref="L440:N441" si="278">-L431</f>
        <v>0</v>
      </c>
      <c r="M440" s="25">
        <f t="shared" si="278"/>
        <v>0</v>
      </c>
      <c r="N440" s="25">
        <f t="shared" si="278"/>
        <v>0</v>
      </c>
      <c r="O440" s="25">
        <f t="shared" si="252"/>
        <v>0</v>
      </c>
      <c r="P440" s="26">
        <f t="shared" ref="P440:Q441" si="279">-P431</f>
        <v>0</v>
      </c>
      <c r="Q440" s="26">
        <f t="shared" si="279"/>
        <v>0</v>
      </c>
      <c r="R440" s="27">
        <f t="shared" si="254"/>
        <v>0</v>
      </c>
      <c r="S440" s="28">
        <f t="shared" si="255"/>
        <v>-10259247.830000002</v>
      </c>
    </row>
    <row r="441" spans="1:19" ht="15" x14ac:dyDescent="0.25">
      <c r="A441" s="32"/>
      <c r="B441" s="32" t="s">
        <v>71</v>
      </c>
      <c r="C441" s="33" t="s">
        <v>72</v>
      </c>
      <c r="D441" s="25">
        <f t="shared" si="276"/>
        <v>0</v>
      </c>
      <c r="E441" s="25">
        <f t="shared" si="276"/>
        <v>0</v>
      </c>
      <c r="F441" s="25">
        <f t="shared" si="276"/>
        <v>0</v>
      </c>
      <c r="G441" s="25">
        <f t="shared" si="248"/>
        <v>0</v>
      </c>
      <c r="H441" s="26">
        <f t="shared" si="277"/>
        <v>0</v>
      </c>
      <c r="I441" s="26">
        <f t="shared" si="277"/>
        <v>0</v>
      </c>
      <c r="J441" s="27">
        <f t="shared" si="250"/>
        <v>0</v>
      </c>
      <c r="L441" s="25">
        <f t="shared" si="278"/>
        <v>0</v>
      </c>
      <c r="M441" s="25">
        <f t="shared" si="278"/>
        <v>0</v>
      </c>
      <c r="N441" s="25">
        <f t="shared" si="278"/>
        <v>0</v>
      </c>
      <c r="O441" s="25">
        <f t="shared" si="252"/>
        <v>0</v>
      </c>
      <c r="P441" s="26">
        <f t="shared" si="279"/>
        <v>0</v>
      </c>
      <c r="Q441" s="26">
        <f t="shared" si="279"/>
        <v>0</v>
      </c>
      <c r="R441" s="27">
        <f t="shared" si="254"/>
        <v>0</v>
      </c>
      <c r="S441" s="28">
        <f t="shared" si="255"/>
        <v>0</v>
      </c>
    </row>
    <row r="442" spans="1:19" x14ac:dyDescent="0.2">
      <c r="A442" s="32"/>
      <c r="B442" s="32"/>
      <c r="C442" s="34" t="s">
        <v>79</v>
      </c>
      <c r="D442" s="35">
        <f>SUM(D433:D441)</f>
        <v>410834129.76937753</v>
      </c>
      <c r="E442" s="35">
        <f t="shared" ref="E442:J442" si="280">SUM(E433:E441)</f>
        <v>0</v>
      </c>
      <c r="F442" s="35">
        <f t="shared" si="280"/>
        <v>0</v>
      </c>
      <c r="G442" s="35">
        <f t="shared" si="280"/>
        <v>410834129.76937753</v>
      </c>
      <c r="H442" s="35">
        <f t="shared" si="280"/>
        <v>30421069.179999992</v>
      </c>
      <c r="I442" s="35">
        <f t="shared" si="280"/>
        <v>714662.45000000019</v>
      </c>
      <c r="J442" s="35">
        <f t="shared" si="280"/>
        <v>441969861.39937758</v>
      </c>
      <c r="K442" s="36"/>
      <c r="L442" s="35">
        <f>SUM(L433:L441)</f>
        <v>-52930750.785071418</v>
      </c>
      <c r="M442" s="35">
        <f t="shared" ref="M442:S442" si="281">SUM(M433:M441)</f>
        <v>0</v>
      </c>
      <c r="N442" s="35">
        <f t="shared" si="281"/>
        <v>0</v>
      </c>
      <c r="O442" s="35">
        <f t="shared" si="281"/>
        <v>-52930750.785071418</v>
      </c>
      <c r="P442" s="35">
        <f t="shared" si="281"/>
        <v>-16569661.630000001</v>
      </c>
      <c r="Q442" s="35">
        <f t="shared" si="281"/>
        <v>-1453982.65</v>
      </c>
      <c r="R442" s="35">
        <f t="shared" si="281"/>
        <v>-70954395.065071434</v>
      </c>
      <c r="S442" s="35">
        <f t="shared" si="281"/>
        <v>371015466.334306</v>
      </c>
    </row>
    <row r="443" spans="1:19" ht="15" x14ac:dyDescent="0.25">
      <c r="A443" s="32"/>
      <c r="B443" s="32"/>
      <c r="C443" s="1220" t="s">
        <v>80</v>
      </c>
      <c r="D443" s="1221"/>
      <c r="E443" s="1221"/>
      <c r="F443" s="1221"/>
      <c r="G443" s="1221"/>
      <c r="H443" s="1221"/>
      <c r="I443" s="1221"/>
      <c r="J443" s="1221"/>
      <c r="K443" s="1221"/>
      <c r="L443" s="1222"/>
      <c r="M443" s="38"/>
      <c r="N443" s="38"/>
      <c r="O443" s="38"/>
      <c r="P443" s="39"/>
      <c r="R443" s="40"/>
      <c r="S443" s="29"/>
    </row>
    <row r="444" spans="1:19" ht="15" x14ac:dyDescent="0.25">
      <c r="A444" s="32"/>
      <c r="B444" s="32"/>
      <c r="C444" s="1220" t="s">
        <v>81</v>
      </c>
      <c r="D444" s="1221"/>
      <c r="E444" s="1221"/>
      <c r="F444" s="1221"/>
      <c r="G444" s="1221"/>
      <c r="H444" s="1221"/>
      <c r="I444" s="1221"/>
      <c r="J444" s="1221"/>
      <c r="K444" s="1221"/>
      <c r="L444" s="1222"/>
      <c r="M444" s="38"/>
      <c r="N444" s="38"/>
      <c r="O444" s="38"/>
      <c r="P444" s="35">
        <f>+P442</f>
        <v>-16569661.630000001</v>
      </c>
      <c r="R444" s="40"/>
      <c r="S444" s="29"/>
    </row>
    <row r="445" spans="1:19" x14ac:dyDescent="0.2">
      <c r="D445" s="41"/>
      <c r="E445" s="41"/>
      <c r="F445" s="41"/>
      <c r="G445" s="41"/>
      <c r="H445" s="41"/>
      <c r="I445" s="41"/>
      <c r="J445" s="41"/>
      <c r="L445" s="41"/>
      <c r="M445" s="41"/>
      <c r="N445" s="41"/>
      <c r="O445" s="41"/>
      <c r="P445" s="41"/>
      <c r="Q445" s="41"/>
      <c r="R445" s="41"/>
      <c r="S445" s="41"/>
    </row>
    <row r="446" spans="1:19" x14ac:dyDescent="0.2">
      <c r="L446" s="2" t="s">
        <v>82</v>
      </c>
    </row>
    <row r="447" spans="1:19" ht="15" x14ac:dyDescent="0.25">
      <c r="A447" s="32">
        <v>10</v>
      </c>
      <c r="B447" s="32"/>
      <c r="C447" s="12" t="s">
        <v>83</v>
      </c>
      <c r="D447" s="13"/>
      <c r="E447" s="13"/>
      <c r="F447" s="13"/>
      <c r="G447" s="13"/>
      <c r="H447" s="13"/>
      <c r="I447" s="13"/>
      <c r="J447" s="13"/>
      <c r="K447" s="13"/>
      <c r="L447" s="13" t="s">
        <v>83</v>
      </c>
      <c r="M447" s="13"/>
      <c r="N447" s="13"/>
      <c r="O447" s="13"/>
      <c r="P447" s="13"/>
      <c r="Q447" s="42">
        <f>+P411</f>
        <v>-972711.17</v>
      </c>
    </row>
    <row r="448" spans="1:19" ht="15" x14ac:dyDescent="0.25">
      <c r="A448" s="32">
        <v>8</v>
      </c>
      <c r="B448" s="32"/>
      <c r="C448" s="12" t="s">
        <v>49</v>
      </c>
      <c r="D448" s="13"/>
      <c r="E448" s="13"/>
      <c r="F448" s="13"/>
      <c r="G448" s="13"/>
      <c r="H448" s="13"/>
      <c r="I448" s="13"/>
      <c r="J448" s="13"/>
      <c r="K448" s="13"/>
      <c r="L448" s="13" t="s">
        <v>49</v>
      </c>
      <c r="M448" s="13"/>
      <c r="N448" s="13"/>
      <c r="O448" s="13"/>
      <c r="P448" s="13"/>
      <c r="Q448" s="42">
        <f>P413+P412</f>
        <v>-185734.97</v>
      </c>
    </row>
    <row r="449" spans="1:17" ht="15" x14ac:dyDescent="0.25">
      <c r="A449" s="32">
        <v>47</v>
      </c>
      <c r="B449" s="32"/>
      <c r="C449" s="12" t="s">
        <v>84</v>
      </c>
      <c r="D449" s="13"/>
      <c r="E449" s="13"/>
      <c r="F449" s="13"/>
      <c r="G449" s="13"/>
      <c r="H449" s="13"/>
      <c r="I449" s="13"/>
      <c r="J449" s="13"/>
      <c r="K449" s="13"/>
      <c r="L449" s="13" t="s">
        <v>84</v>
      </c>
      <c r="M449" s="13"/>
      <c r="N449" s="13"/>
      <c r="O449" s="13"/>
      <c r="P449" s="13"/>
      <c r="Q449" s="42"/>
    </row>
    <row r="450" spans="1:17" x14ac:dyDescent="0.2">
      <c r="L450" s="1223" t="s">
        <v>85</v>
      </c>
      <c r="M450" s="1224"/>
      <c r="N450" s="1224"/>
      <c r="O450" s="1224"/>
      <c r="P450" s="1224"/>
      <c r="Q450" s="43">
        <f>P444-Q447-Q448-Q449</f>
        <v>-15411215.49</v>
      </c>
    </row>
  </sheetData>
  <mergeCells count="26">
    <mergeCell ref="L82:P82"/>
    <mergeCell ref="A9:S9"/>
    <mergeCell ref="A10:S10"/>
    <mergeCell ref="D17:J17"/>
    <mergeCell ref="C75:L75"/>
    <mergeCell ref="C76:L76"/>
    <mergeCell ref="L304:P304"/>
    <mergeCell ref="D91:J91"/>
    <mergeCell ref="C149:L149"/>
    <mergeCell ref="C150:L150"/>
    <mergeCell ref="L156:P156"/>
    <mergeCell ref="D165:J165"/>
    <mergeCell ref="C223:L223"/>
    <mergeCell ref="C224:L224"/>
    <mergeCell ref="L230:P230"/>
    <mergeCell ref="D239:J239"/>
    <mergeCell ref="C297:L297"/>
    <mergeCell ref="C298:L298"/>
    <mergeCell ref="C444:L444"/>
    <mergeCell ref="L450:P450"/>
    <mergeCell ref="D313:J313"/>
    <mergeCell ref="C371:L371"/>
    <mergeCell ref="C372:L372"/>
    <mergeCell ref="L378:P378"/>
    <mergeCell ref="D385:J385"/>
    <mergeCell ref="C443:L443"/>
  </mergeCells>
  <dataValidations count="1">
    <dataValidation type="list" allowBlank="1" showErrorMessage="1" error="Use the following date format when inserting a date:_x000a__x000a_Eg:  &quot;January 1, 2013&quot;" prompt="Use the following format eg: January 1, 2013" sqref="I310 I382 I236 I162 I88 I14" xr:uid="{DEC9FD83-9D15-4674-9D4A-269653E96F52}">
      <formula1>"CGAAP, MIFRS,USGAAP, ASPE"</formula1>
    </dataValidation>
  </dataValidations>
  <printOptions horizontalCentered="1"/>
  <pageMargins left="0.74803149606299213" right="0.74803149606299213" top="0.74803149606299213" bottom="0.70866141732283472" header="0.51181102362204722" footer="0.51181102362204722"/>
  <pageSetup scale="2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2D86-2841-4C5A-AB36-7E8AB55F58D3}">
  <sheetPr>
    <pageSetUpPr fitToPage="1"/>
  </sheetPr>
  <dimension ref="A1:S450"/>
  <sheetViews>
    <sheetView topLeftCell="A419" zoomScale="90" zoomScaleNormal="90" workbookViewId="0">
      <selection activeCell="H451" sqref="H451"/>
    </sheetView>
  </sheetViews>
  <sheetFormatPr defaultColWidth="9.42578125" defaultRowHeight="12.75" x14ac:dyDescent="0.2"/>
  <cols>
    <col min="1" max="1" width="7.5703125" style="1" customWidth="1"/>
    <col min="2" max="2" width="10.42578125" style="1" customWidth="1"/>
    <col min="3" max="3" width="37.5703125" style="2" customWidth="1"/>
    <col min="4" max="4" width="17.42578125" style="2" customWidth="1"/>
    <col min="5" max="5" width="18.5703125" style="2" customWidth="1"/>
    <col min="6" max="10" width="17.42578125" style="2" customWidth="1"/>
    <col min="11" max="11" width="1.5703125" style="2" customWidth="1"/>
    <col min="12" max="19" width="17.42578125" style="2" customWidth="1"/>
    <col min="20" max="16384" width="9.42578125" style="2"/>
  </cols>
  <sheetData>
    <row r="1" spans="1:19" x14ac:dyDescent="0.2">
      <c r="R1" s="3" t="s">
        <v>0</v>
      </c>
      <c r="S1" s="4" t="s">
        <v>1</v>
      </c>
    </row>
    <row r="2" spans="1:19" x14ac:dyDescent="0.2">
      <c r="R2" s="3" t="s">
        <v>2</v>
      </c>
      <c r="S2" s="5"/>
    </row>
    <row r="3" spans="1:19" x14ac:dyDescent="0.2">
      <c r="R3" s="3" t="s">
        <v>3</v>
      </c>
      <c r="S3" s="5"/>
    </row>
    <row r="4" spans="1:19" x14ac:dyDescent="0.2">
      <c r="R4" s="3" t="s">
        <v>4</v>
      </c>
      <c r="S4" s="5"/>
    </row>
    <row r="5" spans="1:19" x14ac:dyDescent="0.2">
      <c r="R5" s="3" t="s">
        <v>5</v>
      </c>
      <c r="S5" s="6"/>
    </row>
    <row r="6" spans="1:19" ht="9" customHeight="1" x14ac:dyDescent="0.2">
      <c r="R6" s="3"/>
      <c r="S6" s="7"/>
    </row>
    <row r="7" spans="1:19" x14ac:dyDescent="0.2">
      <c r="R7" s="3" t="s">
        <v>6</v>
      </c>
      <c r="S7" s="6"/>
    </row>
    <row r="8" spans="1:19" ht="9" customHeight="1" x14ac:dyDescent="0.2"/>
    <row r="9" spans="1:19" ht="20.25" customHeight="1" x14ac:dyDescent="0.2">
      <c r="A9" s="1227" t="s">
        <v>7</v>
      </c>
      <c r="B9" s="1227"/>
      <c r="C9" s="1227"/>
      <c r="D9" s="1227"/>
      <c r="E9" s="1227"/>
      <c r="F9" s="1227"/>
      <c r="G9" s="1227"/>
      <c r="H9" s="1227"/>
      <c r="I9" s="1227"/>
      <c r="J9" s="1227"/>
      <c r="K9" s="1227"/>
      <c r="L9" s="1227"/>
      <c r="M9" s="1227"/>
      <c r="N9" s="1227"/>
      <c r="O9" s="1227"/>
      <c r="P9" s="1227"/>
      <c r="Q9" s="1227"/>
      <c r="R9" s="1227"/>
      <c r="S9" s="1227"/>
    </row>
    <row r="10" spans="1:19" ht="21" x14ac:dyDescent="0.2">
      <c r="A10" s="1227" t="s">
        <v>8</v>
      </c>
      <c r="B10" s="1227"/>
      <c r="C10" s="1227"/>
      <c r="D10" s="1227"/>
      <c r="E10" s="1227"/>
      <c r="F10" s="1227"/>
      <c r="G10" s="1227"/>
      <c r="H10" s="1227"/>
      <c r="I10" s="1227"/>
      <c r="J10" s="1227"/>
      <c r="K10" s="1227"/>
      <c r="L10" s="1227"/>
      <c r="M10" s="1227"/>
      <c r="N10" s="1227"/>
      <c r="O10" s="1227"/>
      <c r="P10" s="1227"/>
      <c r="Q10" s="1227"/>
      <c r="R10" s="1227"/>
      <c r="S10" s="1227"/>
    </row>
    <row r="11" spans="1:19" ht="20.25" x14ac:dyDescent="0.3">
      <c r="I11" s="51" t="s">
        <v>92</v>
      </c>
    </row>
    <row r="12" spans="1:19" ht="32.1" customHeight="1" x14ac:dyDescent="0.2"/>
    <row r="14" spans="1:19" ht="13.5" thickBot="1" x14ac:dyDescent="0.25">
      <c r="H14" s="8" t="s">
        <v>9</v>
      </c>
      <c r="I14" s="9" t="s">
        <v>10</v>
      </c>
    </row>
    <row r="15" spans="1:19" ht="15.75" thickBot="1" x14ac:dyDescent="0.3">
      <c r="H15" s="8" t="s">
        <v>11</v>
      </c>
      <c r="I15" s="10">
        <v>2013</v>
      </c>
      <c r="J15" s="11"/>
    </row>
    <row r="17" spans="1:19" x14ac:dyDescent="0.2">
      <c r="D17" s="1225" t="s">
        <v>12</v>
      </c>
      <c r="E17" s="1226"/>
      <c r="F17" s="1226"/>
      <c r="G17" s="1226"/>
      <c r="H17" s="1226"/>
      <c r="I17" s="1226"/>
      <c r="J17" s="1226"/>
      <c r="L17" s="12"/>
      <c r="M17" s="13"/>
      <c r="N17" s="13"/>
      <c r="O17" s="13"/>
      <c r="P17" s="14" t="s">
        <v>13</v>
      </c>
      <c r="Q17" s="14"/>
      <c r="R17" s="15"/>
    </row>
    <row r="18" spans="1:19" ht="30" customHeight="1" x14ac:dyDescent="0.2">
      <c r="A18" s="16" t="s">
        <v>14</v>
      </c>
      <c r="B18" s="16" t="s">
        <v>15</v>
      </c>
      <c r="C18" s="17" t="s">
        <v>16</v>
      </c>
      <c r="D18" s="18" t="s">
        <v>17</v>
      </c>
      <c r="E18" s="44" t="s">
        <v>90</v>
      </c>
      <c r="F18" s="44" t="s">
        <v>90</v>
      </c>
      <c r="G18" s="18" t="s">
        <v>18</v>
      </c>
      <c r="H18" s="19" t="s">
        <v>19</v>
      </c>
      <c r="I18" s="19" t="s">
        <v>20</v>
      </c>
      <c r="J18" s="16" t="s">
        <v>21</v>
      </c>
      <c r="K18" s="20"/>
      <c r="L18" s="18" t="s">
        <v>17</v>
      </c>
      <c r="M18" s="44" t="s">
        <v>90</v>
      </c>
      <c r="N18" s="44" t="s">
        <v>90</v>
      </c>
      <c r="O18" s="18" t="s">
        <v>18</v>
      </c>
      <c r="P18" s="21" t="s">
        <v>22</v>
      </c>
      <c r="Q18" s="21" t="s">
        <v>20</v>
      </c>
      <c r="R18" s="22" t="s">
        <v>21</v>
      </c>
      <c r="S18" s="16" t="s">
        <v>23</v>
      </c>
    </row>
    <row r="19" spans="1:19" ht="25.5" customHeight="1" x14ac:dyDescent="0.25">
      <c r="A19" s="16"/>
      <c r="B19" s="23">
        <v>1531</v>
      </c>
      <c r="C19" s="24" t="s">
        <v>24</v>
      </c>
      <c r="D19" s="802"/>
      <c r="E19" s="25"/>
      <c r="F19" s="25"/>
      <c r="G19" s="25">
        <f>SUM(D19:F19)</f>
        <v>0</v>
      </c>
      <c r="H19" s="803"/>
      <c r="I19" s="803"/>
      <c r="J19" s="27">
        <f>D19+H19+I19</f>
        <v>0</v>
      </c>
      <c r="K19" s="20"/>
      <c r="L19" s="802"/>
      <c r="M19" s="25"/>
      <c r="N19" s="25"/>
      <c r="O19" s="25">
        <f>SUM(L19:N19)</f>
        <v>0</v>
      </c>
      <c r="P19" s="803"/>
      <c r="Q19" s="803"/>
      <c r="R19" s="27">
        <f>L19+P19+Q19</f>
        <v>0</v>
      </c>
      <c r="S19" s="28">
        <f t="shared" ref="S19:S64" si="0">J19+R19</f>
        <v>0</v>
      </c>
    </row>
    <row r="20" spans="1:19" ht="25.5" customHeight="1" x14ac:dyDescent="0.25">
      <c r="A20" s="16"/>
      <c r="B20" s="23">
        <v>1609</v>
      </c>
      <c r="C20" s="24" t="s">
        <v>25</v>
      </c>
      <c r="D20" s="802"/>
      <c r="E20" s="25"/>
      <c r="F20" s="25"/>
      <c r="G20" s="25">
        <f>SUM(D20:F20)</f>
        <v>0</v>
      </c>
      <c r="H20" s="803"/>
      <c r="I20" s="803"/>
      <c r="J20" s="27">
        <f>D20+H20+I20</f>
        <v>0</v>
      </c>
      <c r="K20" s="20"/>
      <c r="L20" s="802"/>
      <c r="M20" s="25"/>
      <c r="N20" s="25"/>
      <c r="O20" s="25">
        <f t="shared" ref="O20:O64" si="1">SUM(L20:N20)</f>
        <v>0</v>
      </c>
      <c r="P20" s="803"/>
      <c r="Q20" s="803"/>
      <c r="R20" s="27">
        <f t="shared" ref="R20:R57" si="2">L20+P20+Q20</f>
        <v>0</v>
      </c>
      <c r="S20" s="28">
        <f t="shared" si="0"/>
        <v>0</v>
      </c>
    </row>
    <row r="21" spans="1:19" ht="25.5" x14ac:dyDescent="0.25">
      <c r="A21" s="23">
        <v>12</v>
      </c>
      <c r="B21" s="23">
        <v>1611</v>
      </c>
      <c r="C21" s="24" t="s">
        <v>26</v>
      </c>
      <c r="D21" s="802"/>
      <c r="E21" s="25"/>
      <c r="F21" s="25"/>
      <c r="G21" s="25">
        <f t="shared" ref="G21:G35" si="3">SUM(D21:F21)</f>
        <v>0</v>
      </c>
      <c r="H21" s="803"/>
      <c r="I21" s="803"/>
      <c r="J21" s="27">
        <f>D21+H21+I21</f>
        <v>0</v>
      </c>
      <c r="K21" s="30"/>
      <c r="L21" s="802"/>
      <c r="M21" s="25"/>
      <c r="N21" s="25"/>
      <c r="O21" s="25">
        <f t="shared" si="1"/>
        <v>0</v>
      </c>
      <c r="P21" s="803"/>
      <c r="Q21" s="803"/>
      <c r="R21" s="27">
        <f t="shared" si="2"/>
        <v>0</v>
      </c>
      <c r="S21" s="28">
        <f t="shared" si="0"/>
        <v>0</v>
      </c>
    </row>
    <row r="22" spans="1:19" ht="25.5" x14ac:dyDescent="0.25">
      <c r="A22" s="23" t="s">
        <v>27</v>
      </c>
      <c r="B22" s="23">
        <v>1612</v>
      </c>
      <c r="C22" s="24" t="s">
        <v>28</v>
      </c>
      <c r="D22" s="802"/>
      <c r="E22" s="25"/>
      <c r="F22" s="25"/>
      <c r="G22" s="25">
        <f t="shared" si="3"/>
        <v>0</v>
      </c>
      <c r="H22" s="803"/>
      <c r="I22" s="803"/>
      <c r="J22" s="27">
        <f>D22+H22+I22</f>
        <v>0</v>
      </c>
      <c r="K22" s="30"/>
      <c r="L22" s="802"/>
      <c r="M22" s="25"/>
      <c r="N22" s="25"/>
      <c r="O22" s="25">
        <f t="shared" si="1"/>
        <v>0</v>
      </c>
      <c r="P22" s="803"/>
      <c r="Q22" s="803"/>
      <c r="R22" s="27">
        <f t="shared" si="2"/>
        <v>0</v>
      </c>
      <c r="S22" s="28">
        <f t="shared" si="0"/>
        <v>0</v>
      </c>
    </row>
    <row r="23" spans="1:19" ht="15" x14ac:dyDescent="0.25">
      <c r="A23" s="23" t="s">
        <v>29</v>
      </c>
      <c r="B23" s="23">
        <v>1805</v>
      </c>
      <c r="C23" s="24" t="s">
        <v>30</v>
      </c>
      <c r="D23" s="802"/>
      <c r="E23" s="25"/>
      <c r="F23" s="25"/>
      <c r="G23" s="25">
        <f t="shared" si="3"/>
        <v>0</v>
      </c>
      <c r="H23" s="803"/>
      <c r="I23" s="803"/>
      <c r="J23" s="27">
        <f>D23+H23+I23</f>
        <v>0</v>
      </c>
      <c r="K23" s="30"/>
      <c r="L23" s="802"/>
      <c r="M23" s="25"/>
      <c r="N23" s="25"/>
      <c r="O23" s="25">
        <f t="shared" si="1"/>
        <v>0</v>
      </c>
      <c r="P23" s="803"/>
      <c r="Q23" s="803"/>
      <c r="R23" s="27">
        <f t="shared" si="2"/>
        <v>0</v>
      </c>
      <c r="S23" s="28">
        <f t="shared" si="0"/>
        <v>0</v>
      </c>
    </row>
    <row r="24" spans="1:19" ht="15" x14ac:dyDescent="0.25">
      <c r="A24" s="23">
        <v>47</v>
      </c>
      <c r="B24" s="23">
        <v>1808</v>
      </c>
      <c r="C24" s="24" t="s">
        <v>31</v>
      </c>
      <c r="D24" s="802"/>
      <c r="E24" s="25"/>
      <c r="F24" s="25"/>
      <c r="G24" s="25">
        <f t="shared" si="3"/>
        <v>0</v>
      </c>
      <c r="H24" s="803"/>
      <c r="I24" s="803"/>
      <c r="J24" s="27">
        <f t="shared" ref="J24:J57" si="4">D24+H24+I24</f>
        <v>0</v>
      </c>
      <c r="K24" s="30"/>
      <c r="L24" s="802"/>
      <c r="M24" s="25"/>
      <c r="N24" s="25"/>
      <c r="O24" s="25">
        <f t="shared" si="1"/>
        <v>0</v>
      </c>
      <c r="P24" s="803"/>
      <c r="Q24" s="803"/>
      <c r="R24" s="27">
        <f t="shared" si="2"/>
        <v>0</v>
      </c>
      <c r="S24" s="28">
        <f t="shared" si="0"/>
        <v>0</v>
      </c>
    </row>
    <row r="25" spans="1:19" ht="15" x14ac:dyDescent="0.25">
      <c r="A25" s="23">
        <v>13</v>
      </c>
      <c r="B25" s="23">
        <v>1810</v>
      </c>
      <c r="C25" s="24" t="s">
        <v>32</v>
      </c>
      <c r="D25" s="802"/>
      <c r="E25" s="25"/>
      <c r="F25" s="25"/>
      <c r="G25" s="25">
        <f t="shared" si="3"/>
        <v>0</v>
      </c>
      <c r="H25" s="803"/>
      <c r="I25" s="803"/>
      <c r="J25" s="27">
        <f t="shared" si="4"/>
        <v>0</v>
      </c>
      <c r="K25" s="30"/>
      <c r="L25" s="802"/>
      <c r="M25" s="25"/>
      <c r="N25" s="25"/>
      <c r="O25" s="25">
        <f t="shared" si="1"/>
        <v>0</v>
      </c>
      <c r="P25" s="803"/>
      <c r="Q25" s="803"/>
      <c r="R25" s="27">
        <f t="shared" si="2"/>
        <v>0</v>
      </c>
      <c r="S25" s="28">
        <f t="shared" si="0"/>
        <v>0</v>
      </c>
    </row>
    <row r="26" spans="1:19" ht="15" x14ac:dyDescent="0.25">
      <c r="A26" s="23">
        <v>47</v>
      </c>
      <c r="B26" s="23">
        <v>1815</v>
      </c>
      <c r="C26" s="24" t="s">
        <v>33</v>
      </c>
      <c r="D26" s="802"/>
      <c r="E26" s="25"/>
      <c r="F26" s="25"/>
      <c r="G26" s="25">
        <f t="shared" si="3"/>
        <v>0</v>
      </c>
      <c r="H26" s="803"/>
      <c r="I26" s="803"/>
      <c r="J26" s="27">
        <f t="shared" si="4"/>
        <v>0</v>
      </c>
      <c r="K26" s="30"/>
      <c r="L26" s="802"/>
      <c r="M26" s="25"/>
      <c r="N26" s="25"/>
      <c r="O26" s="25">
        <f t="shared" si="1"/>
        <v>0</v>
      </c>
      <c r="P26" s="803"/>
      <c r="Q26" s="803"/>
      <c r="R26" s="27">
        <f t="shared" si="2"/>
        <v>0</v>
      </c>
      <c r="S26" s="28">
        <f t="shared" si="0"/>
        <v>0</v>
      </c>
    </row>
    <row r="27" spans="1:19" ht="15" x14ac:dyDescent="0.25">
      <c r="A27" s="23">
        <v>47</v>
      </c>
      <c r="B27" s="23">
        <v>1820</v>
      </c>
      <c r="C27" s="24" t="s">
        <v>34</v>
      </c>
      <c r="D27" s="802"/>
      <c r="E27" s="25"/>
      <c r="F27" s="25"/>
      <c r="G27" s="25">
        <f t="shared" si="3"/>
        <v>0</v>
      </c>
      <c r="H27" s="803"/>
      <c r="I27" s="803"/>
      <c r="J27" s="27">
        <f t="shared" si="4"/>
        <v>0</v>
      </c>
      <c r="K27" s="30"/>
      <c r="L27" s="802"/>
      <c r="M27" s="25"/>
      <c r="N27" s="25"/>
      <c r="O27" s="25">
        <f t="shared" si="1"/>
        <v>0</v>
      </c>
      <c r="P27" s="803"/>
      <c r="Q27" s="803"/>
      <c r="R27" s="27">
        <f t="shared" si="2"/>
        <v>0</v>
      </c>
      <c r="S27" s="28">
        <f t="shared" si="0"/>
        <v>0</v>
      </c>
    </row>
    <row r="28" spans="1:19" ht="15" x14ac:dyDescent="0.25">
      <c r="A28" s="23">
        <v>47</v>
      </c>
      <c r="B28" s="23">
        <v>1825</v>
      </c>
      <c r="C28" s="24" t="s">
        <v>35</v>
      </c>
      <c r="D28" s="802"/>
      <c r="E28" s="25"/>
      <c r="F28" s="25"/>
      <c r="G28" s="25">
        <f t="shared" si="3"/>
        <v>0</v>
      </c>
      <c r="H28" s="803"/>
      <c r="I28" s="803"/>
      <c r="J28" s="27">
        <f t="shared" si="4"/>
        <v>0</v>
      </c>
      <c r="K28" s="30"/>
      <c r="L28" s="802"/>
      <c r="M28" s="25"/>
      <c r="N28" s="25"/>
      <c r="O28" s="25">
        <f t="shared" si="1"/>
        <v>0</v>
      </c>
      <c r="P28" s="803"/>
      <c r="Q28" s="803"/>
      <c r="R28" s="27">
        <f t="shared" si="2"/>
        <v>0</v>
      </c>
      <c r="S28" s="28">
        <f t="shared" si="0"/>
        <v>0</v>
      </c>
    </row>
    <row r="29" spans="1:19" ht="15" x14ac:dyDescent="0.25">
      <c r="A29" s="23">
        <v>47</v>
      </c>
      <c r="B29" s="23">
        <v>1830</v>
      </c>
      <c r="C29" s="24" t="s">
        <v>36</v>
      </c>
      <c r="D29" s="802"/>
      <c r="E29" s="25"/>
      <c r="F29" s="25"/>
      <c r="G29" s="25">
        <f t="shared" si="3"/>
        <v>0</v>
      </c>
      <c r="H29" s="803"/>
      <c r="I29" s="803"/>
      <c r="J29" s="27">
        <f t="shared" si="4"/>
        <v>0</v>
      </c>
      <c r="K29" s="30"/>
      <c r="L29" s="802"/>
      <c r="M29" s="25"/>
      <c r="N29" s="25"/>
      <c r="O29" s="25">
        <f t="shared" si="1"/>
        <v>0</v>
      </c>
      <c r="P29" s="803"/>
      <c r="Q29" s="803"/>
      <c r="R29" s="27">
        <f t="shared" si="2"/>
        <v>0</v>
      </c>
      <c r="S29" s="28">
        <f t="shared" si="0"/>
        <v>0</v>
      </c>
    </row>
    <row r="30" spans="1:19" ht="15" x14ac:dyDescent="0.25">
      <c r="A30" s="23">
        <v>47</v>
      </c>
      <c r="B30" s="23">
        <v>1835</v>
      </c>
      <c r="C30" s="24" t="s">
        <v>37</v>
      </c>
      <c r="D30" s="802"/>
      <c r="E30" s="25"/>
      <c r="F30" s="25"/>
      <c r="G30" s="25">
        <f t="shared" si="3"/>
        <v>0</v>
      </c>
      <c r="H30" s="803"/>
      <c r="I30" s="803"/>
      <c r="J30" s="27">
        <f t="shared" si="4"/>
        <v>0</v>
      </c>
      <c r="K30" s="30"/>
      <c r="L30" s="802"/>
      <c r="M30" s="25"/>
      <c r="N30" s="25"/>
      <c r="O30" s="25">
        <f t="shared" si="1"/>
        <v>0</v>
      </c>
      <c r="P30" s="803"/>
      <c r="Q30" s="803"/>
      <c r="R30" s="27">
        <f t="shared" si="2"/>
        <v>0</v>
      </c>
      <c r="S30" s="28">
        <f t="shared" si="0"/>
        <v>0</v>
      </c>
    </row>
    <row r="31" spans="1:19" ht="15" x14ac:dyDescent="0.25">
      <c r="A31" s="23">
        <v>47</v>
      </c>
      <c r="B31" s="23">
        <v>1840</v>
      </c>
      <c r="C31" s="24" t="s">
        <v>38</v>
      </c>
      <c r="D31" s="802"/>
      <c r="E31" s="25"/>
      <c r="F31" s="25"/>
      <c r="G31" s="25">
        <f t="shared" si="3"/>
        <v>0</v>
      </c>
      <c r="H31" s="803"/>
      <c r="I31" s="803"/>
      <c r="J31" s="27">
        <f t="shared" si="4"/>
        <v>0</v>
      </c>
      <c r="K31" s="30"/>
      <c r="L31" s="802"/>
      <c r="M31" s="25"/>
      <c r="N31" s="25"/>
      <c r="O31" s="25">
        <f t="shared" si="1"/>
        <v>0</v>
      </c>
      <c r="P31" s="803"/>
      <c r="Q31" s="803"/>
      <c r="R31" s="27">
        <f t="shared" si="2"/>
        <v>0</v>
      </c>
      <c r="S31" s="28">
        <f t="shared" si="0"/>
        <v>0</v>
      </c>
    </row>
    <row r="32" spans="1:19" ht="15" x14ac:dyDescent="0.25">
      <c r="A32" s="23">
        <v>47</v>
      </c>
      <c r="B32" s="23">
        <v>1845</v>
      </c>
      <c r="C32" s="24" t="s">
        <v>39</v>
      </c>
      <c r="D32" s="802"/>
      <c r="E32" s="25"/>
      <c r="F32" s="25"/>
      <c r="G32" s="25">
        <f t="shared" si="3"/>
        <v>0</v>
      </c>
      <c r="H32" s="803"/>
      <c r="I32" s="803"/>
      <c r="J32" s="27">
        <f t="shared" si="4"/>
        <v>0</v>
      </c>
      <c r="K32" s="30"/>
      <c r="L32" s="802"/>
      <c r="M32" s="25"/>
      <c r="N32" s="25"/>
      <c r="O32" s="25">
        <f t="shared" si="1"/>
        <v>0</v>
      </c>
      <c r="P32" s="803"/>
      <c r="Q32" s="803"/>
      <c r="R32" s="27">
        <f t="shared" si="2"/>
        <v>0</v>
      </c>
      <c r="S32" s="28">
        <f t="shared" si="0"/>
        <v>0</v>
      </c>
    </row>
    <row r="33" spans="1:19" ht="15" x14ac:dyDescent="0.25">
      <c r="A33" s="23">
        <v>47</v>
      </c>
      <c r="B33" s="23">
        <v>1850</v>
      </c>
      <c r="C33" s="24" t="s">
        <v>40</v>
      </c>
      <c r="D33" s="802"/>
      <c r="E33" s="25"/>
      <c r="F33" s="25"/>
      <c r="G33" s="25">
        <f t="shared" si="3"/>
        <v>0</v>
      </c>
      <c r="H33" s="803"/>
      <c r="I33" s="803"/>
      <c r="J33" s="27">
        <f t="shared" si="4"/>
        <v>0</v>
      </c>
      <c r="K33" s="30"/>
      <c r="L33" s="802"/>
      <c r="M33" s="25"/>
      <c r="N33" s="25"/>
      <c r="O33" s="25">
        <f t="shared" si="1"/>
        <v>0</v>
      </c>
      <c r="P33" s="803"/>
      <c r="Q33" s="803"/>
      <c r="R33" s="27">
        <f t="shared" si="2"/>
        <v>0</v>
      </c>
      <c r="S33" s="28">
        <f t="shared" si="0"/>
        <v>0</v>
      </c>
    </row>
    <row r="34" spans="1:19" ht="15" x14ac:dyDescent="0.25">
      <c r="A34" s="23">
        <v>47</v>
      </c>
      <c r="B34" s="23">
        <v>1855</v>
      </c>
      <c r="C34" s="24" t="s">
        <v>41</v>
      </c>
      <c r="D34" s="802"/>
      <c r="E34" s="25"/>
      <c r="F34" s="25"/>
      <c r="G34" s="25">
        <f t="shared" si="3"/>
        <v>0</v>
      </c>
      <c r="H34" s="803"/>
      <c r="I34" s="803"/>
      <c r="J34" s="27">
        <f t="shared" si="4"/>
        <v>0</v>
      </c>
      <c r="K34" s="30"/>
      <c r="L34" s="802"/>
      <c r="M34" s="25"/>
      <c r="N34" s="25"/>
      <c r="O34" s="25">
        <f t="shared" si="1"/>
        <v>0</v>
      </c>
      <c r="P34" s="803"/>
      <c r="Q34" s="803"/>
      <c r="R34" s="27">
        <f t="shared" si="2"/>
        <v>0</v>
      </c>
      <c r="S34" s="28">
        <f t="shared" si="0"/>
        <v>0</v>
      </c>
    </row>
    <row r="35" spans="1:19" ht="15" x14ac:dyDescent="0.25">
      <c r="A35" s="23">
        <v>47</v>
      </c>
      <c r="B35" s="23">
        <v>1860</v>
      </c>
      <c r="C35" s="24" t="s">
        <v>42</v>
      </c>
      <c r="D35" s="802"/>
      <c r="E35" s="25"/>
      <c r="F35" s="25"/>
      <c r="G35" s="25">
        <f t="shared" si="3"/>
        <v>0</v>
      </c>
      <c r="H35" s="803"/>
      <c r="I35" s="803"/>
      <c r="J35" s="27">
        <f t="shared" si="4"/>
        <v>0</v>
      </c>
      <c r="K35" s="30"/>
      <c r="L35" s="802"/>
      <c r="M35" s="25"/>
      <c r="N35" s="25"/>
      <c r="O35" s="25">
        <f t="shared" si="1"/>
        <v>0</v>
      </c>
      <c r="P35" s="803"/>
      <c r="Q35" s="803"/>
      <c r="R35" s="27">
        <f t="shared" si="2"/>
        <v>0</v>
      </c>
      <c r="S35" s="28">
        <f t="shared" si="0"/>
        <v>0</v>
      </c>
    </row>
    <row r="36" spans="1:19" ht="15" x14ac:dyDescent="0.25">
      <c r="A36" s="46">
        <v>47</v>
      </c>
      <c r="B36" s="46">
        <v>1865</v>
      </c>
      <c r="C36" s="47" t="s">
        <v>43</v>
      </c>
      <c r="D36" s="802"/>
      <c r="E36" s="25"/>
      <c r="F36" s="25"/>
      <c r="G36" s="25"/>
      <c r="H36" s="803"/>
      <c r="I36" s="803"/>
      <c r="J36" s="27">
        <f t="shared" si="4"/>
        <v>0</v>
      </c>
      <c r="K36" s="30"/>
      <c r="L36" s="802"/>
      <c r="M36" s="45"/>
      <c r="N36" s="45"/>
      <c r="O36" s="45">
        <f t="shared" si="1"/>
        <v>0</v>
      </c>
      <c r="P36" s="803"/>
      <c r="Q36" s="803"/>
      <c r="R36" s="27">
        <f t="shared" si="2"/>
        <v>0</v>
      </c>
      <c r="S36" s="28">
        <f t="shared" si="0"/>
        <v>0</v>
      </c>
    </row>
    <row r="37" spans="1:19" ht="15" x14ac:dyDescent="0.25">
      <c r="A37" s="23">
        <v>47</v>
      </c>
      <c r="B37" s="23">
        <v>1875</v>
      </c>
      <c r="C37" s="24" t="s">
        <v>44</v>
      </c>
      <c r="D37" s="802"/>
      <c r="E37" s="25"/>
      <c r="F37" s="25"/>
      <c r="G37" s="25">
        <f t="shared" ref="G37:G64" si="5">SUM(D37:F37)</f>
        <v>0</v>
      </c>
      <c r="H37" s="803"/>
      <c r="I37" s="803"/>
      <c r="J37" s="27">
        <f t="shared" si="4"/>
        <v>0</v>
      </c>
      <c r="K37" s="30"/>
      <c r="L37" s="802"/>
      <c r="M37" s="25"/>
      <c r="N37" s="25"/>
      <c r="O37" s="25">
        <f t="shared" si="1"/>
        <v>0</v>
      </c>
      <c r="P37" s="803"/>
      <c r="Q37" s="803"/>
      <c r="R37" s="27">
        <f t="shared" si="2"/>
        <v>0</v>
      </c>
      <c r="S37" s="28">
        <f t="shared" si="0"/>
        <v>0</v>
      </c>
    </row>
    <row r="38" spans="1:19" ht="15" x14ac:dyDescent="0.25">
      <c r="A38" s="23" t="s">
        <v>29</v>
      </c>
      <c r="B38" s="23">
        <v>1905</v>
      </c>
      <c r="C38" s="24" t="s">
        <v>30</v>
      </c>
      <c r="D38" s="802"/>
      <c r="E38" s="25"/>
      <c r="F38" s="25"/>
      <c r="G38" s="25">
        <f t="shared" si="5"/>
        <v>0</v>
      </c>
      <c r="H38" s="803"/>
      <c r="I38" s="803"/>
      <c r="J38" s="27">
        <f t="shared" si="4"/>
        <v>0</v>
      </c>
      <c r="K38" s="30"/>
      <c r="L38" s="802"/>
      <c r="M38" s="25"/>
      <c r="N38" s="25"/>
      <c r="O38" s="25">
        <f t="shared" si="1"/>
        <v>0</v>
      </c>
      <c r="P38" s="803"/>
      <c r="Q38" s="803"/>
      <c r="R38" s="27">
        <f t="shared" si="2"/>
        <v>0</v>
      </c>
      <c r="S38" s="28">
        <f t="shared" si="0"/>
        <v>0</v>
      </c>
    </row>
    <row r="39" spans="1:19" ht="15" x14ac:dyDescent="0.25">
      <c r="A39" s="23">
        <v>47</v>
      </c>
      <c r="B39" s="23">
        <v>1908</v>
      </c>
      <c r="C39" s="24" t="s">
        <v>45</v>
      </c>
      <c r="D39" s="802"/>
      <c r="E39" s="25"/>
      <c r="F39" s="25"/>
      <c r="G39" s="25">
        <f t="shared" si="5"/>
        <v>0</v>
      </c>
      <c r="H39" s="803"/>
      <c r="I39" s="803"/>
      <c r="J39" s="27">
        <f t="shared" si="4"/>
        <v>0</v>
      </c>
      <c r="K39" s="30"/>
      <c r="L39" s="802"/>
      <c r="M39" s="25"/>
      <c r="N39" s="25"/>
      <c r="O39" s="25">
        <f t="shared" si="1"/>
        <v>0</v>
      </c>
      <c r="P39" s="803"/>
      <c r="Q39" s="803"/>
      <c r="R39" s="27">
        <f t="shared" si="2"/>
        <v>0</v>
      </c>
      <c r="S39" s="28">
        <f t="shared" si="0"/>
        <v>0</v>
      </c>
    </row>
    <row r="40" spans="1:19" ht="15" x14ac:dyDescent="0.25">
      <c r="A40" s="23">
        <v>13</v>
      </c>
      <c r="B40" s="23">
        <v>1910</v>
      </c>
      <c r="C40" s="24" t="s">
        <v>32</v>
      </c>
      <c r="D40" s="802"/>
      <c r="E40" s="25"/>
      <c r="F40" s="25"/>
      <c r="G40" s="25">
        <f t="shared" si="5"/>
        <v>0</v>
      </c>
      <c r="H40" s="803"/>
      <c r="I40" s="803"/>
      <c r="J40" s="27">
        <f t="shared" si="4"/>
        <v>0</v>
      </c>
      <c r="K40" s="30"/>
      <c r="L40" s="802"/>
      <c r="M40" s="25"/>
      <c r="N40" s="25"/>
      <c r="O40" s="25">
        <f t="shared" si="1"/>
        <v>0</v>
      </c>
      <c r="P40" s="803"/>
      <c r="Q40" s="803"/>
      <c r="R40" s="27">
        <f t="shared" si="2"/>
        <v>0</v>
      </c>
      <c r="S40" s="28">
        <f t="shared" si="0"/>
        <v>0</v>
      </c>
    </row>
    <row r="41" spans="1:19" ht="15" x14ac:dyDescent="0.25">
      <c r="A41" s="23">
        <v>8</v>
      </c>
      <c r="B41" s="23">
        <v>1915</v>
      </c>
      <c r="C41" s="24" t="s">
        <v>46</v>
      </c>
      <c r="D41" s="802"/>
      <c r="E41" s="25"/>
      <c r="F41" s="25"/>
      <c r="G41" s="25">
        <f t="shared" si="5"/>
        <v>0</v>
      </c>
      <c r="H41" s="803"/>
      <c r="I41" s="803"/>
      <c r="J41" s="27">
        <f t="shared" si="4"/>
        <v>0</v>
      </c>
      <c r="K41" s="30"/>
      <c r="L41" s="802"/>
      <c r="M41" s="25"/>
      <c r="N41" s="25"/>
      <c r="O41" s="25">
        <f t="shared" si="1"/>
        <v>0</v>
      </c>
      <c r="P41" s="803"/>
      <c r="Q41" s="803"/>
      <c r="R41" s="27">
        <f t="shared" si="2"/>
        <v>0</v>
      </c>
      <c r="S41" s="28">
        <f t="shared" si="0"/>
        <v>0</v>
      </c>
    </row>
    <row r="42" spans="1:19" ht="15" x14ac:dyDescent="0.25">
      <c r="A42" s="23">
        <v>10</v>
      </c>
      <c r="B42" s="23">
        <v>1920</v>
      </c>
      <c r="C42" s="24" t="s">
        <v>47</v>
      </c>
      <c r="D42" s="802"/>
      <c r="E42" s="25"/>
      <c r="F42" s="25"/>
      <c r="G42" s="25">
        <f t="shared" si="5"/>
        <v>0</v>
      </c>
      <c r="H42" s="803"/>
      <c r="I42" s="803"/>
      <c r="J42" s="27">
        <f t="shared" si="4"/>
        <v>0</v>
      </c>
      <c r="K42" s="30"/>
      <c r="L42" s="802"/>
      <c r="M42" s="25"/>
      <c r="N42" s="25"/>
      <c r="O42" s="25">
        <f t="shared" si="1"/>
        <v>0</v>
      </c>
      <c r="P42" s="803"/>
      <c r="Q42" s="803"/>
      <c r="R42" s="27">
        <f t="shared" si="2"/>
        <v>0</v>
      </c>
      <c r="S42" s="28">
        <f t="shared" si="0"/>
        <v>0</v>
      </c>
    </row>
    <row r="43" spans="1:19" ht="15" x14ac:dyDescent="0.25">
      <c r="A43" s="23">
        <v>10</v>
      </c>
      <c r="B43" s="23">
        <v>1930</v>
      </c>
      <c r="C43" s="24" t="s">
        <v>48</v>
      </c>
      <c r="D43" s="802"/>
      <c r="E43" s="25"/>
      <c r="F43" s="25"/>
      <c r="G43" s="25">
        <f t="shared" si="5"/>
        <v>0</v>
      </c>
      <c r="H43" s="803"/>
      <c r="I43" s="803"/>
      <c r="J43" s="27">
        <f t="shared" si="4"/>
        <v>0</v>
      </c>
      <c r="K43" s="30"/>
      <c r="L43" s="802"/>
      <c r="M43" s="25"/>
      <c r="N43" s="25"/>
      <c r="O43" s="25">
        <f t="shared" si="1"/>
        <v>0</v>
      </c>
      <c r="P43" s="803"/>
      <c r="Q43" s="803"/>
      <c r="R43" s="27">
        <f t="shared" si="2"/>
        <v>0</v>
      </c>
      <c r="S43" s="28">
        <f t="shared" si="0"/>
        <v>0</v>
      </c>
    </row>
    <row r="44" spans="1:19" ht="15" x14ac:dyDescent="0.25">
      <c r="A44" s="23">
        <v>8</v>
      </c>
      <c r="B44" s="23">
        <v>1935</v>
      </c>
      <c r="C44" s="24" t="s">
        <v>49</v>
      </c>
      <c r="D44" s="802"/>
      <c r="E44" s="25"/>
      <c r="F44" s="25"/>
      <c r="G44" s="25">
        <f t="shared" si="5"/>
        <v>0</v>
      </c>
      <c r="H44" s="803"/>
      <c r="I44" s="803"/>
      <c r="J44" s="27">
        <f t="shared" si="4"/>
        <v>0</v>
      </c>
      <c r="K44" s="30"/>
      <c r="L44" s="802"/>
      <c r="M44" s="25"/>
      <c r="N44" s="25"/>
      <c r="O44" s="25">
        <f t="shared" si="1"/>
        <v>0</v>
      </c>
      <c r="P44" s="803"/>
      <c r="Q44" s="803"/>
      <c r="R44" s="27">
        <f t="shared" si="2"/>
        <v>0</v>
      </c>
      <c r="S44" s="28">
        <f t="shared" si="0"/>
        <v>0</v>
      </c>
    </row>
    <row r="45" spans="1:19" ht="15" x14ac:dyDescent="0.25">
      <c r="A45" s="23">
        <v>8</v>
      </c>
      <c r="B45" s="23">
        <v>1940</v>
      </c>
      <c r="C45" s="24" t="s">
        <v>50</v>
      </c>
      <c r="D45" s="802"/>
      <c r="E45" s="25"/>
      <c r="F45" s="25"/>
      <c r="G45" s="25">
        <f t="shared" si="5"/>
        <v>0</v>
      </c>
      <c r="H45" s="803"/>
      <c r="I45" s="803"/>
      <c r="J45" s="27">
        <f t="shared" si="4"/>
        <v>0</v>
      </c>
      <c r="K45" s="30"/>
      <c r="L45" s="802"/>
      <c r="M45" s="25"/>
      <c r="N45" s="25"/>
      <c r="O45" s="25">
        <f t="shared" si="1"/>
        <v>0</v>
      </c>
      <c r="P45" s="803"/>
      <c r="Q45" s="803"/>
      <c r="R45" s="27">
        <f t="shared" si="2"/>
        <v>0</v>
      </c>
      <c r="S45" s="28">
        <f t="shared" si="0"/>
        <v>0</v>
      </c>
    </row>
    <row r="46" spans="1:19" ht="15" x14ac:dyDescent="0.25">
      <c r="A46" s="23">
        <v>8</v>
      </c>
      <c r="B46" s="23">
        <v>1945</v>
      </c>
      <c r="C46" s="24" t="s">
        <v>51</v>
      </c>
      <c r="D46" s="802"/>
      <c r="E46" s="25"/>
      <c r="F46" s="25"/>
      <c r="G46" s="25">
        <f t="shared" si="5"/>
        <v>0</v>
      </c>
      <c r="H46" s="803"/>
      <c r="I46" s="803"/>
      <c r="J46" s="27">
        <f t="shared" si="4"/>
        <v>0</v>
      </c>
      <c r="K46" s="30"/>
      <c r="L46" s="802"/>
      <c r="M46" s="25"/>
      <c r="N46" s="25"/>
      <c r="O46" s="25">
        <f t="shared" si="1"/>
        <v>0</v>
      </c>
      <c r="P46" s="803"/>
      <c r="Q46" s="803"/>
      <c r="R46" s="27">
        <f t="shared" si="2"/>
        <v>0</v>
      </c>
      <c r="S46" s="28">
        <f t="shared" si="0"/>
        <v>0</v>
      </c>
    </row>
    <row r="47" spans="1:19" ht="15" x14ac:dyDescent="0.25">
      <c r="A47" s="23">
        <v>8</v>
      </c>
      <c r="B47" s="23">
        <v>1950</v>
      </c>
      <c r="C47" s="24" t="s">
        <v>52</v>
      </c>
      <c r="D47" s="802"/>
      <c r="E47" s="25"/>
      <c r="F47" s="25"/>
      <c r="G47" s="25">
        <f t="shared" si="5"/>
        <v>0</v>
      </c>
      <c r="H47" s="803"/>
      <c r="I47" s="803"/>
      <c r="J47" s="27">
        <f t="shared" si="4"/>
        <v>0</v>
      </c>
      <c r="K47" s="30"/>
      <c r="L47" s="802"/>
      <c r="M47" s="25"/>
      <c r="N47" s="25"/>
      <c r="O47" s="25">
        <f t="shared" si="1"/>
        <v>0</v>
      </c>
      <c r="P47" s="803"/>
      <c r="Q47" s="803"/>
      <c r="R47" s="27">
        <f t="shared" si="2"/>
        <v>0</v>
      </c>
      <c r="S47" s="28">
        <f t="shared" si="0"/>
        <v>0</v>
      </c>
    </row>
    <row r="48" spans="1:19" ht="15" x14ac:dyDescent="0.25">
      <c r="A48" s="23">
        <v>8</v>
      </c>
      <c r="B48" s="23">
        <v>1955</v>
      </c>
      <c r="C48" s="24" t="s">
        <v>53</v>
      </c>
      <c r="D48" s="802"/>
      <c r="E48" s="25"/>
      <c r="F48" s="25"/>
      <c r="G48" s="25">
        <f t="shared" si="5"/>
        <v>0</v>
      </c>
      <c r="H48" s="803"/>
      <c r="I48" s="803"/>
      <c r="J48" s="27">
        <f t="shared" si="4"/>
        <v>0</v>
      </c>
      <c r="K48" s="30"/>
      <c r="L48" s="802"/>
      <c r="M48" s="25"/>
      <c r="N48" s="25"/>
      <c r="O48" s="25">
        <f t="shared" si="1"/>
        <v>0</v>
      </c>
      <c r="P48" s="803"/>
      <c r="Q48" s="803"/>
      <c r="R48" s="27">
        <f t="shared" si="2"/>
        <v>0</v>
      </c>
      <c r="S48" s="28">
        <f t="shared" si="0"/>
        <v>0</v>
      </c>
    </row>
    <row r="49" spans="1:19" ht="15" x14ac:dyDescent="0.25">
      <c r="A49" s="23">
        <v>8</v>
      </c>
      <c r="B49" s="23">
        <v>1960</v>
      </c>
      <c r="C49" s="24" t="s">
        <v>54</v>
      </c>
      <c r="D49" s="802"/>
      <c r="E49" s="25"/>
      <c r="F49" s="25"/>
      <c r="G49" s="25">
        <f t="shared" si="5"/>
        <v>0</v>
      </c>
      <c r="H49" s="803"/>
      <c r="I49" s="803"/>
      <c r="J49" s="27">
        <f t="shared" si="4"/>
        <v>0</v>
      </c>
      <c r="K49" s="30"/>
      <c r="L49" s="802"/>
      <c r="M49" s="25"/>
      <c r="N49" s="25"/>
      <c r="O49" s="25">
        <f t="shared" si="1"/>
        <v>0</v>
      </c>
      <c r="P49" s="803"/>
      <c r="Q49" s="803"/>
      <c r="R49" s="27">
        <f t="shared" si="2"/>
        <v>0</v>
      </c>
      <c r="S49" s="28">
        <f t="shared" si="0"/>
        <v>0</v>
      </c>
    </row>
    <row r="50" spans="1:19" ht="25.5" x14ac:dyDescent="0.25">
      <c r="A50" s="1">
        <v>47</v>
      </c>
      <c r="B50" s="23">
        <v>1970</v>
      </c>
      <c r="C50" s="24" t="s">
        <v>55</v>
      </c>
      <c r="D50" s="802"/>
      <c r="E50" s="25"/>
      <c r="F50" s="25"/>
      <c r="G50" s="25">
        <f t="shared" si="5"/>
        <v>0</v>
      </c>
      <c r="H50" s="803"/>
      <c r="I50" s="803"/>
      <c r="J50" s="27">
        <f t="shared" si="4"/>
        <v>0</v>
      </c>
      <c r="K50" s="30"/>
      <c r="L50" s="802"/>
      <c r="M50" s="25"/>
      <c r="N50" s="25"/>
      <c r="O50" s="25">
        <f t="shared" si="1"/>
        <v>0</v>
      </c>
      <c r="P50" s="803"/>
      <c r="Q50" s="803"/>
      <c r="R50" s="27">
        <f t="shared" si="2"/>
        <v>0</v>
      </c>
      <c r="S50" s="28">
        <f t="shared" si="0"/>
        <v>0</v>
      </c>
    </row>
    <row r="51" spans="1:19" ht="25.5" x14ac:dyDescent="0.25">
      <c r="A51" s="23">
        <v>47</v>
      </c>
      <c r="B51" s="23">
        <v>1975</v>
      </c>
      <c r="C51" s="24" t="s">
        <v>56</v>
      </c>
      <c r="D51" s="802"/>
      <c r="E51" s="25"/>
      <c r="F51" s="25"/>
      <c r="G51" s="25">
        <f t="shared" si="5"/>
        <v>0</v>
      </c>
      <c r="H51" s="803"/>
      <c r="I51" s="803"/>
      <c r="J51" s="27">
        <f t="shared" si="4"/>
        <v>0</v>
      </c>
      <c r="K51" s="30"/>
      <c r="L51" s="802"/>
      <c r="M51" s="25"/>
      <c r="N51" s="25"/>
      <c r="O51" s="25">
        <f t="shared" si="1"/>
        <v>0</v>
      </c>
      <c r="P51" s="803"/>
      <c r="Q51" s="803"/>
      <c r="R51" s="27">
        <f t="shared" si="2"/>
        <v>0</v>
      </c>
      <c r="S51" s="28">
        <f t="shared" si="0"/>
        <v>0</v>
      </c>
    </row>
    <row r="52" spans="1:19" ht="15" x14ac:dyDescent="0.25">
      <c r="A52" s="23">
        <v>47</v>
      </c>
      <c r="B52" s="23">
        <v>1980</v>
      </c>
      <c r="C52" s="24" t="s">
        <v>57</v>
      </c>
      <c r="D52" s="802"/>
      <c r="E52" s="25"/>
      <c r="F52" s="25"/>
      <c r="G52" s="25">
        <f t="shared" si="5"/>
        <v>0</v>
      </c>
      <c r="H52" s="803"/>
      <c r="I52" s="803"/>
      <c r="J52" s="27">
        <f t="shared" si="4"/>
        <v>0</v>
      </c>
      <c r="K52" s="30"/>
      <c r="L52" s="802"/>
      <c r="M52" s="25"/>
      <c r="N52" s="25"/>
      <c r="O52" s="25">
        <f t="shared" si="1"/>
        <v>0</v>
      </c>
      <c r="P52" s="803"/>
      <c r="Q52" s="803"/>
      <c r="R52" s="27">
        <f t="shared" si="2"/>
        <v>0</v>
      </c>
      <c r="S52" s="28">
        <f t="shared" si="0"/>
        <v>0</v>
      </c>
    </row>
    <row r="53" spans="1:19" ht="15" x14ac:dyDescent="0.25">
      <c r="A53" s="23">
        <v>47</v>
      </c>
      <c r="B53" s="23">
        <v>1985</v>
      </c>
      <c r="C53" s="24" t="s">
        <v>58</v>
      </c>
      <c r="D53" s="802"/>
      <c r="E53" s="25"/>
      <c r="F53" s="25"/>
      <c r="G53" s="25">
        <f t="shared" si="5"/>
        <v>0</v>
      </c>
      <c r="H53" s="803"/>
      <c r="I53" s="803"/>
      <c r="J53" s="27">
        <f t="shared" si="4"/>
        <v>0</v>
      </c>
      <c r="K53" s="30"/>
      <c r="L53" s="802"/>
      <c r="M53" s="25"/>
      <c r="N53" s="25"/>
      <c r="O53" s="25">
        <f t="shared" si="1"/>
        <v>0</v>
      </c>
      <c r="P53" s="803"/>
      <c r="Q53" s="803"/>
      <c r="R53" s="27">
        <f t="shared" si="2"/>
        <v>0</v>
      </c>
      <c r="S53" s="28">
        <f t="shared" si="0"/>
        <v>0</v>
      </c>
    </row>
    <row r="54" spans="1:19" ht="15" x14ac:dyDescent="0.25">
      <c r="A54" s="1">
        <v>47</v>
      </c>
      <c r="B54" s="23">
        <v>1990</v>
      </c>
      <c r="C54" s="31" t="s">
        <v>59</v>
      </c>
      <c r="D54" s="802"/>
      <c r="E54" s="25"/>
      <c r="F54" s="25"/>
      <c r="G54" s="25">
        <f t="shared" si="5"/>
        <v>0</v>
      </c>
      <c r="H54" s="803"/>
      <c r="I54" s="803"/>
      <c r="J54" s="27">
        <f t="shared" si="4"/>
        <v>0</v>
      </c>
      <c r="K54" s="30"/>
      <c r="L54" s="802"/>
      <c r="M54" s="25"/>
      <c r="N54" s="25"/>
      <c r="O54" s="25">
        <f t="shared" si="1"/>
        <v>0</v>
      </c>
      <c r="P54" s="803"/>
      <c r="Q54" s="803"/>
      <c r="R54" s="27">
        <f t="shared" si="2"/>
        <v>0</v>
      </c>
      <c r="S54" s="28">
        <f t="shared" si="0"/>
        <v>0</v>
      </c>
    </row>
    <row r="55" spans="1:19" ht="15" x14ac:dyDescent="0.25">
      <c r="A55" s="23">
        <v>47</v>
      </c>
      <c r="B55" s="23">
        <v>1995</v>
      </c>
      <c r="C55" s="24" t="s">
        <v>60</v>
      </c>
      <c r="D55" s="802"/>
      <c r="E55" s="25"/>
      <c r="F55" s="25"/>
      <c r="G55" s="25">
        <f t="shared" si="5"/>
        <v>0</v>
      </c>
      <c r="H55" s="803"/>
      <c r="I55" s="803"/>
      <c r="J55" s="27">
        <f t="shared" si="4"/>
        <v>0</v>
      </c>
      <c r="K55" s="30"/>
      <c r="L55" s="802"/>
      <c r="M55" s="25"/>
      <c r="N55" s="25"/>
      <c r="O55" s="25">
        <f t="shared" si="1"/>
        <v>0</v>
      </c>
      <c r="P55" s="803"/>
      <c r="Q55" s="803"/>
      <c r="R55" s="27">
        <f t="shared" si="2"/>
        <v>0</v>
      </c>
      <c r="S55" s="28">
        <f t="shared" si="0"/>
        <v>0</v>
      </c>
    </row>
    <row r="56" spans="1:19" ht="25.5" x14ac:dyDescent="0.25">
      <c r="A56" s="23">
        <v>47</v>
      </c>
      <c r="B56" s="32" t="s">
        <v>61</v>
      </c>
      <c r="C56" s="24" t="s">
        <v>62</v>
      </c>
      <c r="D56" s="802"/>
      <c r="E56" s="25"/>
      <c r="F56" s="25"/>
      <c r="G56" s="25">
        <f t="shared" si="5"/>
        <v>0</v>
      </c>
      <c r="H56" s="803"/>
      <c r="I56" s="803"/>
      <c r="J56" s="27">
        <f t="shared" si="4"/>
        <v>0</v>
      </c>
      <c r="K56" s="30"/>
      <c r="L56" s="802"/>
      <c r="M56" s="25"/>
      <c r="N56" s="25"/>
      <c r="O56" s="25">
        <f t="shared" si="1"/>
        <v>0</v>
      </c>
      <c r="P56" s="803"/>
      <c r="Q56" s="803"/>
      <c r="R56" s="27">
        <f t="shared" si="2"/>
        <v>0</v>
      </c>
      <c r="S56" s="28">
        <f t="shared" si="0"/>
        <v>0</v>
      </c>
    </row>
    <row r="57" spans="1:19" ht="15" x14ac:dyDescent="0.25">
      <c r="A57" s="23">
        <v>47</v>
      </c>
      <c r="B57" s="23">
        <v>2440</v>
      </c>
      <c r="C57" s="24" t="s">
        <v>63</v>
      </c>
      <c r="D57" s="802"/>
      <c r="E57" s="25"/>
      <c r="F57" s="25"/>
      <c r="G57" s="25">
        <f t="shared" si="5"/>
        <v>0</v>
      </c>
      <c r="H57" s="803"/>
      <c r="I57" s="803"/>
      <c r="J57" s="27">
        <f t="shared" si="4"/>
        <v>0</v>
      </c>
      <c r="L57" s="802"/>
      <c r="M57" s="25"/>
      <c r="N57" s="25"/>
      <c r="O57" s="25">
        <f t="shared" si="1"/>
        <v>0</v>
      </c>
      <c r="P57" s="803"/>
      <c r="Q57" s="803"/>
      <c r="R57" s="27">
        <f t="shared" si="2"/>
        <v>0</v>
      </c>
      <c r="S57" s="28">
        <f t="shared" si="0"/>
        <v>0</v>
      </c>
    </row>
    <row r="58" spans="1:19" ht="15" x14ac:dyDescent="0.25">
      <c r="A58" s="23">
        <v>47</v>
      </c>
      <c r="B58" s="32" t="s">
        <v>64</v>
      </c>
      <c r="C58" s="24" t="s">
        <v>65</v>
      </c>
      <c r="D58" s="802"/>
      <c r="E58" s="33"/>
      <c r="F58" s="33"/>
      <c r="G58" s="25">
        <f t="shared" si="5"/>
        <v>0</v>
      </c>
      <c r="H58" s="803"/>
      <c r="I58" s="803"/>
      <c r="J58" s="27">
        <f t="shared" ref="J58" si="6">G58+H58+I58</f>
        <v>0</v>
      </c>
      <c r="L58" s="802"/>
      <c r="M58" s="25"/>
      <c r="N58" s="25"/>
      <c r="O58" s="25">
        <f t="shared" si="1"/>
        <v>0</v>
      </c>
      <c r="P58" s="803"/>
      <c r="Q58" s="803"/>
      <c r="R58" s="27">
        <f t="shared" ref="R58" si="7">O58+P58+Q58</f>
        <v>0</v>
      </c>
      <c r="S58" s="28">
        <f t="shared" si="0"/>
        <v>0</v>
      </c>
    </row>
    <row r="59" spans="1:19" ht="15" x14ac:dyDescent="0.25">
      <c r="A59" s="32"/>
      <c r="B59" s="32">
        <v>2005</v>
      </c>
      <c r="C59" s="33" t="s">
        <v>66</v>
      </c>
      <c r="D59" s="802"/>
      <c r="E59" s="25"/>
      <c r="F59" s="25"/>
      <c r="G59" s="25">
        <f t="shared" si="5"/>
        <v>0</v>
      </c>
      <c r="H59" s="803"/>
      <c r="I59" s="803"/>
      <c r="J59" s="27">
        <f t="shared" ref="J59:J64" si="8">D59+H59+I59</f>
        <v>0</v>
      </c>
      <c r="L59" s="802"/>
      <c r="M59" s="25"/>
      <c r="N59" s="25"/>
      <c r="O59" s="25">
        <f t="shared" si="1"/>
        <v>0</v>
      </c>
      <c r="P59" s="803"/>
      <c r="Q59" s="803"/>
      <c r="R59" s="27">
        <f t="shared" ref="R59:R64" si="9">L59+P59+Q59</f>
        <v>0</v>
      </c>
      <c r="S59" s="28">
        <f t="shared" si="0"/>
        <v>0</v>
      </c>
    </row>
    <row r="60" spans="1:19" ht="15" x14ac:dyDescent="0.25">
      <c r="A60" s="32"/>
      <c r="B60" s="32">
        <v>2040</v>
      </c>
      <c r="C60" s="33" t="s">
        <v>67</v>
      </c>
      <c r="D60" s="802"/>
      <c r="E60" s="25"/>
      <c r="F60" s="25"/>
      <c r="G60" s="25">
        <f t="shared" si="5"/>
        <v>0</v>
      </c>
      <c r="H60" s="803"/>
      <c r="I60" s="803"/>
      <c r="J60" s="27">
        <f t="shared" si="8"/>
        <v>0</v>
      </c>
      <c r="L60" s="802"/>
      <c r="M60" s="25"/>
      <c r="N60" s="25"/>
      <c r="O60" s="25">
        <f t="shared" si="1"/>
        <v>0</v>
      </c>
      <c r="P60" s="803"/>
      <c r="Q60" s="803"/>
      <c r="R60" s="27">
        <f t="shared" si="9"/>
        <v>0</v>
      </c>
      <c r="S60" s="28">
        <f t="shared" si="0"/>
        <v>0</v>
      </c>
    </row>
    <row r="61" spans="1:19" ht="15" x14ac:dyDescent="0.25">
      <c r="A61" s="32"/>
      <c r="B61" s="32">
        <v>2050</v>
      </c>
      <c r="C61" s="33" t="s">
        <v>68</v>
      </c>
      <c r="D61" s="802"/>
      <c r="E61" s="25"/>
      <c r="F61" s="25"/>
      <c r="G61" s="25">
        <f t="shared" si="5"/>
        <v>0</v>
      </c>
      <c r="H61" s="803"/>
      <c r="I61" s="803"/>
      <c r="J61" s="27">
        <f t="shared" si="8"/>
        <v>0</v>
      </c>
      <c r="L61" s="802"/>
      <c r="M61" s="25"/>
      <c r="N61" s="25"/>
      <c r="O61" s="25">
        <f t="shared" si="1"/>
        <v>0</v>
      </c>
      <c r="P61" s="803"/>
      <c r="Q61" s="803"/>
      <c r="R61" s="27">
        <f t="shared" si="9"/>
        <v>0</v>
      </c>
      <c r="S61" s="28">
        <f t="shared" si="0"/>
        <v>0</v>
      </c>
    </row>
    <row r="62" spans="1:19" ht="15" x14ac:dyDescent="0.25">
      <c r="A62" s="32"/>
      <c r="B62" s="32">
        <v>2075</v>
      </c>
      <c r="C62" s="33" t="s">
        <v>69</v>
      </c>
      <c r="D62" s="802"/>
      <c r="E62" s="25"/>
      <c r="F62" s="25"/>
      <c r="G62" s="25">
        <f t="shared" si="5"/>
        <v>0</v>
      </c>
      <c r="H62" s="803"/>
      <c r="I62" s="803"/>
      <c r="J62" s="27">
        <f t="shared" si="8"/>
        <v>0</v>
      </c>
      <c r="L62" s="802"/>
      <c r="M62" s="25"/>
      <c r="N62" s="25"/>
      <c r="O62" s="25">
        <f t="shared" si="1"/>
        <v>0</v>
      </c>
      <c r="P62" s="803"/>
      <c r="Q62" s="803"/>
      <c r="R62" s="27">
        <f t="shared" si="9"/>
        <v>0</v>
      </c>
      <c r="S62" s="28">
        <f t="shared" si="0"/>
        <v>0</v>
      </c>
    </row>
    <row r="63" spans="1:19" ht="15" x14ac:dyDescent="0.25">
      <c r="A63" s="32"/>
      <c r="B63" s="32">
        <v>2055</v>
      </c>
      <c r="C63" s="33" t="s">
        <v>70</v>
      </c>
      <c r="D63" s="802"/>
      <c r="E63" s="25"/>
      <c r="F63" s="25"/>
      <c r="G63" s="25">
        <f t="shared" si="5"/>
        <v>0</v>
      </c>
      <c r="H63" s="803"/>
      <c r="I63" s="803"/>
      <c r="J63" s="27">
        <f t="shared" si="8"/>
        <v>0</v>
      </c>
      <c r="L63" s="802"/>
      <c r="M63" s="25"/>
      <c r="N63" s="25"/>
      <c r="O63" s="25">
        <f t="shared" si="1"/>
        <v>0</v>
      </c>
      <c r="P63" s="803"/>
      <c r="Q63" s="803"/>
      <c r="R63" s="27">
        <f t="shared" si="9"/>
        <v>0</v>
      </c>
      <c r="S63" s="28">
        <f t="shared" si="0"/>
        <v>0</v>
      </c>
    </row>
    <row r="64" spans="1:19" ht="15" x14ac:dyDescent="0.25">
      <c r="A64" s="32"/>
      <c r="B64" s="32" t="s">
        <v>71</v>
      </c>
      <c r="C64" s="33" t="s">
        <v>72</v>
      </c>
      <c r="D64" s="802"/>
      <c r="E64" s="25"/>
      <c r="F64" s="25"/>
      <c r="G64" s="25">
        <f t="shared" si="5"/>
        <v>0</v>
      </c>
      <c r="H64" s="803"/>
      <c r="I64" s="803"/>
      <c r="J64" s="27">
        <f t="shared" si="8"/>
        <v>0</v>
      </c>
      <c r="L64" s="802"/>
      <c r="M64" s="25"/>
      <c r="N64" s="25"/>
      <c r="O64" s="25">
        <f t="shared" si="1"/>
        <v>0</v>
      </c>
      <c r="P64" s="803"/>
      <c r="Q64" s="803"/>
      <c r="R64" s="27">
        <f t="shared" si="9"/>
        <v>0</v>
      </c>
      <c r="S64" s="28">
        <f t="shared" si="0"/>
        <v>0</v>
      </c>
    </row>
    <row r="65" spans="1:19" x14ac:dyDescent="0.2">
      <c r="A65" s="32"/>
      <c r="B65" s="32"/>
      <c r="C65" s="34" t="s">
        <v>73</v>
      </c>
      <c r="D65" s="35">
        <f t="shared" ref="D65:J65" si="10">SUM(D19:D64)</f>
        <v>0</v>
      </c>
      <c r="E65" s="35">
        <f t="shared" si="10"/>
        <v>0</v>
      </c>
      <c r="F65" s="35">
        <f t="shared" si="10"/>
        <v>0</v>
      </c>
      <c r="G65" s="35">
        <f t="shared" si="10"/>
        <v>0</v>
      </c>
      <c r="H65" s="35">
        <f t="shared" si="10"/>
        <v>0</v>
      </c>
      <c r="I65" s="35">
        <f t="shared" si="10"/>
        <v>0</v>
      </c>
      <c r="J65" s="35">
        <f t="shared" si="10"/>
        <v>0</v>
      </c>
      <c r="K65" s="36"/>
      <c r="L65" s="35">
        <f t="shared" ref="L65:S65" si="11">SUM(L19:L64)</f>
        <v>0</v>
      </c>
      <c r="M65" s="35">
        <f t="shared" si="11"/>
        <v>0</v>
      </c>
      <c r="N65" s="35">
        <f t="shared" si="11"/>
        <v>0</v>
      </c>
      <c r="O65" s="35">
        <f t="shared" si="11"/>
        <v>0</v>
      </c>
      <c r="P65" s="35">
        <f t="shared" si="11"/>
        <v>0</v>
      </c>
      <c r="Q65" s="35">
        <f t="shared" si="11"/>
        <v>0</v>
      </c>
      <c r="R65" s="35">
        <f t="shared" si="11"/>
        <v>0</v>
      </c>
      <c r="S65" s="35">
        <f t="shared" si="11"/>
        <v>0</v>
      </c>
    </row>
    <row r="66" spans="1:19" ht="25.5" x14ac:dyDescent="0.25">
      <c r="A66" s="32"/>
      <c r="B66" s="32">
        <v>1531</v>
      </c>
      <c r="C66" s="24" t="s">
        <v>74</v>
      </c>
      <c r="D66" s="25">
        <f>-D19</f>
        <v>0</v>
      </c>
      <c r="E66" s="25"/>
      <c r="F66" s="25"/>
      <c r="G66" s="25">
        <f t="shared" ref="G66:G73" si="12">SUM(D66:F66)</f>
        <v>0</v>
      </c>
      <c r="H66" s="26">
        <f t="shared" ref="H66:I66" si="13">-H19</f>
        <v>0</v>
      </c>
      <c r="I66" s="26">
        <f t="shared" si="13"/>
        <v>0</v>
      </c>
      <c r="J66" s="27">
        <f>G66+H66+I66</f>
        <v>0</v>
      </c>
      <c r="L66" s="25">
        <f t="shared" ref="L66" si="14">-L19</f>
        <v>0</v>
      </c>
      <c r="M66" s="25"/>
      <c r="N66" s="25"/>
      <c r="O66" s="25">
        <f t="shared" ref="O66:O73" si="15">SUM(L66:N66)</f>
        <v>0</v>
      </c>
      <c r="P66" s="26">
        <f t="shared" ref="P66:Q66" si="16">-P19</f>
        <v>0</v>
      </c>
      <c r="Q66" s="26">
        <f t="shared" si="16"/>
        <v>0</v>
      </c>
      <c r="R66" s="27">
        <f>O66+P66+Q66</f>
        <v>0</v>
      </c>
      <c r="S66" s="28">
        <f t="shared" ref="S66:S73" si="17">J66+R66</f>
        <v>0</v>
      </c>
    </row>
    <row r="67" spans="1:19" ht="25.5" x14ac:dyDescent="0.25">
      <c r="A67" s="32"/>
      <c r="B67" s="32">
        <v>2075</v>
      </c>
      <c r="C67" s="37" t="s">
        <v>75</v>
      </c>
      <c r="D67" s="25">
        <f>-D62</f>
        <v>0</v>
      </c>
      <c r="E67" s="33"/>
      <c r="F67" s="33"/>
      <c r="G67" s="25">
        <f t="shared" si="12"/>
        <v>0</v>
      </c>
      <c r="H67" s="26">
        <f t="shared" ref="H67:I67" si="18">-H62</f>
        <v>0</v>
      </c>
      <c r="I67" s="26">
        <f t="shared" si="18"/>
        <v>0</v>
      </c>
      <c r="J67" s="27">
        <f t="shared" ref="J67:J73" si="19">G67+H67+I67</f>
        <v>0</v>
      </c>
      <c r="L67" s="25">
        <f t="shared" ref="L67" si="20">-L62</f>
        <v>0</v>
      </c>
      <c r="M67" s="25"/>
      <c r="N67" s="25"/>
      <c r="O67" s="25">
        <f t="shared" si="15"/>
        <v>0</v>
      </c>
      <c r="P67" s="26">
        <f t="shared" ref="P67:Q67" si="21">-P62</f>
        <v>0</v>
      </c>
      <c r="Q67" s="26">
        <f t="shared" si="21"/>
        <v>0</v>
      </c>
      <c r="R67" s="27">
        <f t="shared" ref="R67:R73" si="22">O67+P67+Q67</f>
        <v>0</v>
      </c>
      <c r="S67" s="28">
        <f t="shared" si="17"/>
        <v>0</v>
      </c>
    </row>
    <row r="68" spans="1:19" ht="25.5" x14ac:dyDescent="0.25">
      <c r="A68" s="32"/>
      <c r="B68" s="32">
        <v>1865</v>
      </c>
      <c r="C68" s="37" t="s">
        <v>76</v>
      </c>
      <c r="D68" s="25">
        <f>-D36</f>
        <v>0</v>
      </c>
      <c r="E68" s="33"/>
      <c r="F68" s="33"/>
      <c r="G68" s="25">
        <f t="shared" si="12"/>
        <v>0</v>
      </c>
      <c r="H68" s="26">
        <f t="shared" ref="H68:I69" si="23">-H36</f>
        <v>0</v>
      </c>
      <c r="I68" s="26">
        <f t="shared" si="23"/>
        <v>0</v>
      </c>
      <c r="J68" s="27">
        <f t="shared" si="19"/>
        <v>0</v>
      </c>
      <c r="L68" s="25">
        <f t="shared" ref="L68:L69" si="24">-L36</f>
        <v>0</v>
      </c>
      <c r="M68" s="25"/>
      <c r="N68" s="25"/>
      <c r="O68" s="25">
        <f t="shared" si="15"/>
        <v>0</v>
      </c>
      <c r="P68" s="26">
        <f t="shared" ref="P68:Q69" si="25">-P36</f>
        <v>0</v>
      </c>
      <c r="Q68" s="26">
        <f t="shared" si="25"/>
        <v>0</v>
      </c>
      <c r="R68" s="27">
        <f t="shared" si="22"/>
        <v>0</v>
      </c>
      <c r="S68" s="28">
        <f t="shared" si="17"/>
        <v>0</v>
      </c>
    </row>
    <row r="69" spans="1:19" ht="15" x14ac:dyDescent="0.25">
      <c r="A69" s="32"/>
      <c r="B69" s="32">
        <v>1875</v>
      </c>
      <c r="C69" s="37" t="s">
        <v>77</v>
      </c>
      <c r="D69" s="25">
        <f>-D37</f>
        <v>0</v>
      </c>
      <c r="E69" s="33"/>
      <c r="F69" s="33"/>
      <c r="G69" s="25">
        <f t="shared" si="12"/>
        <v>0</v>
      </c>
      <c r="H69" s="26">
        <f t="shared" si="23"/>
        <v>0</v>
      </c>
      <c r="I69" s="26">
        <f t="shared" si="23"/>
        <v>0</v>
      </c>
      <c r="J69" s="27">
        <f t="shared" si="19"/>
        <v>0</v>
      </c>
      <c r="L69" s="25">
        <f t="shared" si="24"/>
        <v>0</v>
      </c>
      <c r="M69" s="25"/>
      <c r="N69" s="25"/>
      <c r="O69" s="25">
        <f t="shared" si="15"/>
        <v>0</v>
      </c>
      <c r="P69" s="26">
        <f t="shared" si="25"/>
        <v>0</v>
      </c>
      <c r="Q69" s="26">
        <f t="shared" si="25"/>
        <v>0</v>
      </c>
      <c r="R69" s="27">
        <f t="shared" si="22"/>
        <v>0</v>
      </c>
      <c r="S69" s="28">
        <f t="shared" si="17"/>
        <v>0</v>
      </c>
    </row>
    <row r="70" spans="1:19" ht="25.5" x14ac:dyDescent="0.25">
      <c r="A70" s="32"/>
      <c r="B70" s="32" t="s">
        <v>61</v>
      </c>
      <c r="C70" s="37" t="s">
        <v>62</v>
      </c>
      <c r="D70" s="25">
        <f>-D56</f>
        <v>0</v>
      </c>
      <c r="E70" s="33"/>
      <c r="F70" s="33"/>
      <c r="G70" s="25">
        <f t="shared" si="12"/>
        <v>0</v>
      </c>
      <c r="H70" s="26">
        <f t="shared" ref="H70:I70" si="26">-H56</f>
        <v>0</v>
      </c>
      <c r="I70" s="26">
        <f t="shared" si="26"/>
        <v>0</v>
      </c>
      <c r="J70" s="27">
        <f t="shared" si="19"/>
        <v>0</v>
      </c>
      <c r="L70" s="25">
        <f t="shared" ref="L70" si="27">-L56</f>
        <v>0</v>
      </c>
      <c r="M70" s="25"/>
      <c r="N70" s="25"/>
      <c r="O70" s="25">
        <f t="shared" si="15"/>
        <v>0</v>
      </c>
      <c r="P70" s="26">
        <f t="shared" ref="P70:Q70" si="28">-P56</f>
        <v>0</v>
      </c>
      <c r="Q70" s="26">
        <f t="shared" si="28"/>
        <v>0</v>
      </c>
      <c r="R70" s="27">
        <f t="shared" si="22"/>
        <v>0</v>
      </c>
      <c r="S70" s="28">
        <f t="shared" si="17"/>
        <v>0</v>
      </c>
    </row>
    <row r="71" spans="1:19" ht="25.5" x14ac:dyDescent="0.25">
      <c r="A71" s="32"/>
      <c r="B71" s="32" t="s">
        <v>64</v>
      </c>
      <c r="C71" s="37" t="s">
        <v>78</v>
      </c>
      <c r="D71" s="25">
        <f>-D58</f>
        <v>0</v>
      </c>
      <c r="E71" s="33"/>
      <c r="F71" s="33"/>
      <c r="G71" s="25">
        <f t="shared" si="12"/>
        <v>0</v>
      </c>
      <c r="H71" s="26">
        <f t="shared" ref="H71:I71" si="29">-H58</f>
        <v>0</v>
      </c>
      <c r="I71" s="26">
        <f t="shared" si="29"/>
        <v>0</v>
      </c>
      <c r="J71" s="27">
        <f t="shared" si="19"/>
        <v>0</v>
      </c>
      <c r="L71" s="25">
        <f t="shared" ref="L71" si="30">-L58</f>
        <v>0</v>
      </c>
      <c r="M71" s="25"/>
      <c r="N71" s="25"/>
      <c r="O71" s="25">
        <f t="shared" si="15"/>
        <v>0</v>
      </c>
      <c r="P71" s="26">
        <f t="shared" ref="P71:Q71" si="31">-P58</f>
        <v>0</v>
      </c>
      <c r="Q71" s="26">
        <f t="shared" si="31"/>
        <v>0</v>
      </c>
      <c r="R71" s="27">
        <f t="shared" si="22"/>
        <v>0</v>
      </c>
      <c r="S71" s="28">
        <f t="shared" si="17"/>
        <v>0</v>
      </c>
    </row>
    <row r="72" spans="1:19" ht="15" x14ac:dyDescent="0.25">
      <c r="A72" s="32"/>
      <c r="B72" s="32">
        <v>2055</v>
      </c>
      <c r="C72" s="33" t="s">
        <v>70</v>
      </c>
      <c r="D72" s="25">
        <f>-D63</f>
        <v>0</v>
      </c>
      <c r="E72" s="33"/>
      <c r="F72" s="33"/>
      <c r="G72" s="25">
        <f t="shared" si="12"/>
        <v>0</v>
      </c>
      <c r="H72" s="26">
        <f t="shared" ref="H72:I73" si="32">-H63</f>
        <v>0</v>
      </c>
      <c r="I72" s="26">
        <f t="shared" si="32"/>
        <v>0</v>
      </c>
      <c r="J72" s="27">
        <f t="shared" si="19"/>
        <v>0</v>
      </c>
      <c r="L72" s="25">
        <f t="shared" ref="L72:L73" si="33">-L63</f>
        <v>0</v>
      </c>
      <c r="M72" s="25"/>
      <c r="N72" s="25"/>
      <c r="O72" s="25">
        <f t="shared" si="15"/>
        <v>0</v>
      </c>
      <c r="P72" s="26">
        <f t="shared" ref="P72:Q73" si="34">-P63</f>
        <v>0</v>
      </c>
      <c r="Q72" s="26">
        <f t="shared" si="34"/>
        <v>0</v>
      </c>
      <c r="R72" s="27">
        <f t="shared" si="22"/>
        <v>0</v>
      </c>
      <c r="S72" s="28">
        <f t="shared" si="17"/>
        <v>0</v>
      </c>
    </row>
    <row r="73" spans="1:19" ht="15" x14ac:dyDescent="0.25">
      <c r="A73" s="32"/>
      <c r="B73" s="32" t="s">
        <v>71</v>
      </c>
      <c r="C73" s="33" t="s">
        <v>72</v>
      </c>
      <c r="D73" s="25">
        <f>-D64</f>
        <v>0</v>
      </c>
      <c r="E73" s="33"/>
      <c r="F73" s="33"/>
      <c r="G73" s="25">
        <f t="shared" si="12"/>
        <v>0</v>
      </c>
      <c r="H73" s="26">
        <f t="shared" si="32"/>
        <v>0</v>
      </c>
      <c r="I73" s="26">
        <f t="shared" si="32"/>
        <v>0</v>
      </c>
      <c r="J73" s="27">
        <f t="shared" si="19"/>
        <v>0</v>
      </c>
      <c r="L73" s="25">
        <f t="shared" si="33"/>
        <v>0</v>
      </c>
      <c r="M73" s="25"/>
      <c r="N73" s="25"/>
      <c r="O73" s="25">
        <f t="shared" si="15"/>
        <v>0</v>
      </c>
      <c r="P73" s="26">
        <f t="shared" si="34"/>
        <v>0</v>
      </c>
      <c r="Q73" s="26">
        <f t="shared" si="34"/>
        <v>0</v>
      </c>
      <c r="R73" s="27">
        <f t="shared" si="22"/>
        <v>0</v>
      </c>
      <c r="S73" s="28">
        <f t="shared" si="17"/>
        <v>0</v>
      </c>
    </row>
    <row r="74" spans="1:19" x14ac:dyDescent="0.2">
      <c r="A74" s="32"/>
      <c r="B74" s="32"/>
      <c r="C74" s="34" t="s">
        <v>79</v>
      </c>
      <c r="D74" s="35">
        <f>SUM(D65:D73)</f>
        <v>0</v>
      </c>
      <c r="E74" s="35">
        <f t="shared" ref="E74:J74" si="35">SUM(E65:E73)</f>
        <v>0</v>
      </c>
      <c r="F74" s="35">
        <f t="shared" si="35"/>
        <v>0</v>
      </c>
      <c r="G74" s="35">
        <f t="shared" si="35"/>
        <v>0</v>
      </c>
      <c r="H74" s="35">
        <f t="shared" si="35"/>
        <v>0</v>
      </c>
      <c r="I74" s="35">
        <f t="shared" si="35"/>
        <v>0</v>
      </c>
      <c r="J74" s="35">
        <f t="shared" si="35"/>
        <v>0</v>
      </c>
      <c r="K74" s="36"/>
      <c r="L74" s="35">
        <f t="shared" ref="L74:S74" si="36">SUM(L65:L73)</f>
        <v>0</v>
      </c>
      <c r="M74" s="35">
        <f t="shared" si="36"/>
        <v>0</v>
      </c>
      <c r="N74" s="35">
        <f t="shared" si="36"/>
        <v>0</v>
      </c>
      <c r="O74" s="35">
        <f t="shared" si="36"/>
        <v>0</v>
      </c>
      <c r="P74" s="35">
        <f t="shared" si="36"/>
        <v>0</v>
      </c>
      <c r="Q74" s="35">
        <f t="shared" si="36"/>
        <v>0</v>
      </c>
      <c r="R74" s="35">
        <f t="shared" si="36"/>
        <v>0</v>
      </c>
      <c r="S74" s="35">
        <f t="shared" si="36"/>
        <v>0</v>
      </c>
    </row>
    <row r="75" spans="1:19" ht="15" x14ac:dyDescent="0.25">
      <c r="A75" s="32"/>
      <c r="B75" s="32"/>
      <c r="C75" s="1220" t="s">
        <v>80</v>
      </c>
      <c r="D75" s="1221"/>
      <c r="E75" s="1221"/>
      <c r="F75" s="1221"/>
      <c r="G75" s="1221"/>
      <c r="H75" s="1221"/>
      <c r="I75" s="1221"/>
      <c r="J75" s="1221"/>
      <c r="K75" s="1221"/>
      <c r="L75" s="1222"/>
      <c r="M75" s="38"/>
      <c r="N75" s="38"/>
      <c r="O75" s="38"/>
      <c r="P75" s="39"/>
      <c r="R75" s="40"/>
      <c r="S75" s="29"/>
    </row>
    <row r="76" spans="1:19" ht="15" x14ac:dyDescent="0.25">
      <c r="A76" s="32"/>
      <c r="B76" s="32"/>
      <c r="C76" s="1220" t="s">
        <v>81</v>
      </c>
      <c r="D76" s="1221"/>
      <c r="E76" s="1221"/>
      <c r="F76" s="1221"/>
      <c r="G76" s="1221"/>
      <c r="H76" s="1221"/>
      <c r="I76" s="1221"/>
      <c r="J76" s="1221"/>
      <c r="K76" s="1221"/>
      <c r="L76" s="1222"/>
      <c r="M76" s="38"/>
      <c r="N76" s="38"/>
      <c r="O76" s="38"/>
      <c r="P76" s="35">
        <f>+P74</f>
        <v>0</v>
      </c>
      <c r="R76" s="40"/>
      <c r="S76" s="29"/>
    </row>
    <row r="77" spans="1:19" x14ac:dyDescent="0.2">
      <c r="D77" s="41">
        <v>0</v>
      </c>
      <c r="E77" s="41"/>
      <c r="F77" s="41"/>
      <c r="G77" s="41"/>
      <c r="H77" s="41">
        <v>0</v>
      </c>
      <c r="I77" s="41">
        <v>0</v>
      </c>
      <c r="J77" s="41">
        <v>0</v>
      </c>
      <c r="K77" s="41"/>
      <c r="L77" s="41">
        <v>0</v>
      </c>
      <c r="M77" s="41"/>
      <c r="N77" s="41"/>
      <c r="O77" s="41">
        <v>0</v>
      </c>
      <c r="P77" s="41">
        <v>0</v>
      </c>
      <c r="Q77" s="41">
        <v>0</v>
      </c>
      <c r="R77" s="41">
        <v>0</v>
      </c>
      <c r="S77" s="41">
        <v>0</v>
      </c>
    </row>
    <row r="78" spans="1:19" x14ac:dyDescent="0.2">
      <c r="L78" s="2" t="s">
        <v>82</v>
      </c>
    </row>
    <row r="79" spans="1:19" ht="15" x14ac:dyDescent="0.25">
      <c r="A79" s="32">
        <v>10</v>
      </c>
      <c r="B79" s="32"/>
      <c r="C79" s="12" t="s">
        <v>83</v>
      </c>
      <c r="D79" s="13"/>
      <c r="E79" s="13"/>
      <c r="F79" s="13"/>
      <c r="G79" s="13"/>
      <c r="H79" s="13"/>
      <c r="I79" s="13"/>
      <c r="J79" s="13"/>
      <c r="K79" s="13"/>
      <c r="L79" s="13" t="s">
        <v>83</v>
      </c>
      <c r="M79" s="13"/>
      <c r="N79" s="13"/>
      <c r="O79" s="13"/>
      <c r="P79" s="13"/>
      <c r="Q79" s="42">
        <f>P43</f>
        <v>0</v>
      </c>
    </row>
    <row r="80" spans="1:19" ht="15" x14ac:dyDescent="0.25">
      <c r="A80" s="32">
        <v>8</v>
      </c>
      <c r="B80" s="32"/>
      <c r="C80" s="12" t="s">
        <v>49</v>
      </c>
      <c r="D80" s="13"/>
      <c r="E80" s="13"/>
      <c r="F80" s="13"/>
      <c r="G80" s="13"/>
      <c r="H80" s="13"/>
      <c r="I80" s="13"/>
      <c r="J80" s="13"/>
      <c r="K80" s="13"/>
      <c r="L80" s="13" t="s">
        <v>49</v>
      </c>
      <c r="M80" s="13"/>
      <c r="N80" s="13"/>
      <c r="O80" s="13"/>
      <c r="P80" s="13"/>
      <c r="Q80" s="42">
        <f>P45+P44</f>
        <v>0</v>
      </c>
    </row>
    <row r="81" spans="1:19" ht="15" x14ac:dyDescent="0.25">
      <c r="A81" s="32">
        <v>47</v>
      </c>
      <c r="B81" s="32"/>
      <c r="C81" s="12" t="s">
        <v>84</v>
      </c>
      <c r="D81" s="13"/>
      <c r="E81" s="13"/>
      <c r="F81" s="13"/>
      <c r="G81" s="13"/>
      <c r="H81" s="13"/>
      <c r="I81" s="13"/>
      <c r="J81" s="13"/>
      <c r="K81" s="13"/>
      <c r="L81" s="13" t="s">
        <v>84</v>
      </c>
      <c r="M81" s="13"/>
      <c r="N81" s="13"/>
      <c r="O81" s="13"/>
      <c r="P81" s="13"/>
      <c r="Q81" s="42"/>
    </row>
    <row r="82" spans="1:19" x14ac:dyDescent="0.2">
      <c r="L82" s="1223" t="s">
        <v>85</v>
      </c>
      <c r="M82" s="1224"/>
      <c r="N82" s="1224"/>
      <c r="O82" s="1224"/>
      <c r="P82" s="1224"/>
      <c r="Q82" s="43">
        <f>P76-Q79-Q80-Q81</f>
        <v>0</v>
      </c>
    </row>
    <row r="84" spans="1:19" ht="14.1" customHeight="1" x14ac:dyDescent="0.4">
      <c r="B84" s="49"/>
    </row>
    <row r="88" spans="1:19" ht="13.5" thickBot="1" x14ac:dyDescent="0.25">
      <c r="H88" s="8" t="s">
        <v>9</v>
      </c>
      <c r="I88" s="9" t="s">
        <v>10</v>
      </c>
    </row>
    <row r="89" spans="1:19" ht="15.75" thickBot="1" x14ac:dyDescent="0.3">
      <c r="H89" s="8" t="s">
        <v>11</v>
      </c>
      <c r="I89" s="10">
        <v>2014</v>
      </c>
      <c r="J89" s="11"/>
    </row>
    <row r="91" spans="1:19" x14ac:dyDescent="0.2">
      <c r="D91" s="1225" t="s">
        <v>12</v>
      </c>
      <c r="E91" s="1226"/>
      <c r="F91" s="1226"/>
      <c r="G91" s="1226"/>
      <c r="H91" s="1226"/>
      <c r="I91" s="1226"/>
      <c r="J91" s="1226"/>
      <c r="L91" s="12"/>
      <c r="M91" s="13"/>
      <c r="N91" s="13"/>
      <c r="O91" s="13"/>
      <c r="P91" s="14" t="s">
        <v>13</v>
      </c>
      <c r="Q91" s="14"/>
      <c r="R91" s="15"/>
    </row>
    <row r="92" spans="1:19" ht="30" customHeight="1" x14ac:dyDescent="0.2">
      <c r="A92" s="16" t="s">
        <v>14</v>
      </c>
      <c r="B92" s="16" t="s">
        <v>15</v>
      </c>
      <c r="C92" s="17" t="s">
        <v>16</v>
      </c>
      <c r="D92" s="18" t="s">
        <v>17</v>
      </c>
      <c r="E92" s="44" t="s">
        <v>90</v>
      </c>
      <c r="F92" s="44" t="s">
        <v>90</v>
      </c>
      <c r="G92" s="18" t="s">
        <v>18</v>
      </c>
      <c r="H92" s="19" t="s">
        <v>19</v>
      </c>
      <c r="I92" s="19" t="s">
        <v>20</v>
      </c>
      <c r="J92" s="16" t="s">
        <v>21</v>
      </c>
      <c r="K92" s="20"/>
      <c r="L92" s="18" t="s">
        <v>17</v>
      </c>
      <c r="M92" s="44" t="s">
        <v>90</v>
      </c>
      <c r="N92" s="44" t="s">
        <v>90</v>
      </c>
      <c r="O92" s="18" t="s">
        <v>18</v>
      </c>
      <c r="P92" s="21" t="s">
        <v>22</v>
      </c>
      <c r="Q92" s="21" t="s">
        <v>20</v>
      </c>
      <c r="R92" s="22" t="s">
        <v>21</v>
      </c>
      <c r="S92" s="16" t="s">
        <v>23</v>
      </c>
    </row>
    <row r="93" spans="1:19" ht="25.5" customHeight="1" x14ac:dyDescent="0.25">
      <c r="A93" s="16"/>
      <c r="B93" s="23">
        <v>1531</v>
      </c>
      <c r="C93" s="24" t="s">
        <v>24</v>
      </c>
      <c r="D93" s="25">
        <f>J19</f>
        <v>0</v>
      </c>
      <c r="E93" s="25"/>
      <c r="F93" s="25"/>
      <c r="G93" s="25">
        <f>SUM(D93:F93)</f>
        <v>0</v>
      </c>
      <c r="H93" s="803"/>
      <c r="I93" s="803"/>
      <c r="J93" s="27">
        <f>SUM(G93:I93)</f>
        <v>0</v>
      </c>
      <c r="K93" s="20"/>
      <c r="L93" s="25">
        <f>R19</f>
        <v>0</v>
      </c>
      <c r="M93" s="25"/>
      <c r="N93" s="25"/>
      <c r="O93" s="25">
        <f>SUM(L93:N93)</f>
        <v>0</v>
      </c>
      <c r="P93" s="803"/>
      <c r="Q93" s="803"/>
      <c r="R93" s="27">
        <f>SUM(O93:Q93)</f>
        <v>0</v>
      </c>
      <c r="S93" s="28">
        <f t="shared" ref="S93:S138" si="37">J93+R93</f>
        <v>0</v>
      </c>
    </row>
    <row r="94" spans="1:19" ht="25.5" customHeight="1" x14ac:dyDescent="0.25">
      <c r="A94" s="16"/>
      <c r="B94" s="23">
        <v>1609</v>
      </c>
      <c r="C94" s="24" t="s">
        <v>25</v>
      </c>
      <c r="D94" s="25">
        <f t="shared" ref="D94:D138" si="38">J20</f>
        <v>0</v>
      </c>
      <c r="E94" s="25"/>
      <c r="F94" s="25"/>
      <c r="G94" s="25">
        <f>SUM(D94:F94)</f>
        <v>0</v>
      </c>
      <c r="H94" s="803"/>
      <c r="I94" s="803"/>
      <c r="J94" s="27">
        <f t="shared" ref="J94:J138" si="39">SUM(G94:I94)</f>
        <v>0</v>
      </c>
      <c r="K94" s="20"/>
      <c r="L94" s="25">
        <f t="shared" ref="L94:L138" si="40">R20</f>
        <v>0</v>
      </c>
      <c r="M94" s="25"/>
      <c r="N94" s="25"/>
      <c r="O94" s="25">
        <f t="shared" ref="O94:O129" si="41">SUM(L94:N94)</f>
        <v>0</v>
      </c>
      <c r="P94" s="803"/>
      <c r="Q94" s="803"/>
      <c r="R94" s="27">
        <f t="shared" ref="R94:R138" si="42">SUM(O94:Q94)</f>
        <v>0</v>
      </c>
      <c r="S94" s="28">
        <f t="shared" si="37"/>
        <v>0</v>
      </c>
    </row>
    <row r="95" spans="1:19" ht="25.5" x14ac:dyDescent="0.25">
      <c r="A95" s="23">
        <v>12</v>
      </c>
      <c r="B95" s="23">
        <v>1611</v>
      </c>
      <c r="C95" s="24" t="s">
        <v>26</v>
      </c>
      <c r="D95" s="25">
        <f t="shared" si="38"/>
        <v>0</v>
      </c>
      <c r="E95" s="25"/>
      <c r="F95" s="25"/>
      <c r="G95" s="25">
        <f t="shared" ref="G95:G109" si="43">SUM(D95:F95)</f>
        <v>0</v>
      </c>
      <c r="H95" s="803"/>
      <c r="I95" s="803"/>
      <c r="J95" s="27">
        <f t="shared" si="39"/>
        <v>0</v>
      </c>
      <c r="K95" s="30"/>
      <c r="L95" s="25">
        <f t="shared" si="40"/>
        <v>0</v>
      </c>
      <c r="M95" s="25"/>
      <c r="N95" s="25"/>
      <c r="O95" s="25">
        <f t="shared" si="41"/>
        <v>0</v>
      </c>
      <c r="P95" s="803"/>
      <c r="Q95" s="803"/>
      <c r="R95" s="27">
        <f t="shared" si="42"/>
        <v>0</v>
      </c>
      <c r="S95" s="28">
        <f t="shared" si="37"/>
        <v>0</v>
      </c>
    </row>
    <row r="96" spans="1:19" ht="25.5" x14ac:dyDescent="0.25">
      <c r="A96" s="23" t="s">
        <v>27</v>
      </c>
      <c r="B96" s="23">
        <v>1612</v>
      </c>
      <c r="C96" s="24" t="s">
        <v>28</v>
      </c>
      <c r="D96" s="25">
        <f t="shared" si="38"/>
        <v>0</v>
      </c>
      <c r="E96" s="25"/>
      <c r="F96" s="25"/>
      <c r="G96" s="25">
        <f t="shared" si="43"/>
        <v>0</v>
      </c>
      <c r="H96" s="803"/>
      <c r="I96" s="803"/>
      <c r="J96" s="27">
        <f t="shared" si="39"/>
        <v>0</v>
      </c>
      <c r="K96" s="30"/>
      <c r="L96" s="25">
        <f t="shared" si="40"/>
        <v>0</v>
      </c>
      <c r="M96" s="25"/>
      <c r="N96" s="25"/>
      <c r="O96" s="25">
        <f t="shared" si="41"/>
        <v>0</v>
      </c>
      <c r="P96" s="803"/>
      <c r="Q96" s="803"/>
      <c r="R96" s="27">
        <f t="shared" si="42"/>
        <v>0</v>
      </c>
      <c r="S96" s="28">
        <f t="shared" si="37"/>
        <v>0</v>
      </c>
    </row>
    <row r="97" spans="1:19" ht="15" x14ac:dyDescent="0.25">
      <c r="A97" s="23" t="s">
        <v>29</v>
      </c>
      <c r="B97" s="23">
        <v>1805</v>
      </c>
      <c r="C97" s="24" t="s">
        <v>30</v>
      </c>
      <c r="D97" s="25">
        <f t="shared" si="38"/>
        <v>0</v>
      </c>
      <c r="E97" s="25"/>
      <c r="F97" s="25"/>
      <c r="G97" s="25">
        <f t="shared" si="43"/>
        <v>0</v>
      </c>
      <c r="H97" s="803"/>
      <c r="I97" s="803"/>
      <c r="J97" s="27">
        <f t="shared" si="39"/>
        <v>0</v>
      </c>
      <c r="K97" s="30"/>
      <c r="L97" s="25">
        <f t="shared" si="40"/>
        <v>0</v>
      </c>
      <c r="M97" s="25"/>
      <c r="N97" s="25"/>
      <c r="O97" s="25">
        <f t="shared" si="41"/>
        <v>0</v>
      </c>
      <c r="P97" s="803"/>
      <c r="Q97" s="803"/>
      <c r="R97" s="27">
        <f t="shared" si="42"/>
        <v>0</v>
      </c>
      <c r="S97" s="28">
        <f t="shared" si="37"/>
        <v>0</v>
      </c>
    </row>
    <row r="98" spans="1:19" ht="15" x14ac:dyDescent="0.25">
      <c r="A98" s="23">
        <v>47</v>
      </c>
      <c r="B98" s="23">
        <v>1808</v>
      </c>
      <c r="C98" s="24" t="s">
        <v>31</v>
      </c>
      <c r="D98" s="25">
        <f t="shared" si="38"/>
        <v>0</v>
      </c>
      <c r="E98" s="25"/>
      <c r="F98" s="25"/>
      <c r="G98" s="25">
        <f t="shared" si="43"/>
        <v>0</v>
      </c>
      <c r="H98" s="803"/>
      <c r="I98" s="803"/>
      <c r="J98" s="27">
        <f t="shared" si="39"/>
        <v>0</v>
      </c>
      <c r="K98" s="30"/>
      <c r="L98" s="25">
        <f t="shared" si="40"/>
        <v>0</v>
      </c>
      <c r="M98" s="25"/>
      <c r="N98" s="25"/>
      <c r="O98" s="25">
        <f t="shared" si="41"/>
        <v>0</v>
      </c>
      <c r="P98" s="803"/>
      <c r="Q98" s="803"/>
      <c r="R98" s="27">
        <f t="shared" si="42"/>
        <v>0</v>
      </c>
      <c r="S98" s="28">
        <f t="shared" si="37"/>
        <v>0</v>
      </c>
    </row>
    <row r="99" spans="1:19" ht="15" x14ac:dyDescent="0.25">
      <c r="A99" s="23">
        <v>13</v>
      </c>
      <c r="B99" s="23">
        <v>1810</v>
      </c>
      <c r="C99" s="24" t="s">
        <v>32</v>
      </c>
      <c r="D99" s="25">
        <f t="shared" si="38"/>
        <v>0</v>
      </c>
      <c r="E99" s="25"/>
      <c r="F99" s="25"/>
      <c r="G99" s="25">
        <f t="shared" si="43"/>
        <v>0</v>
      </c>
      <c r="H99" s="803"/>
      <c r="I99" s="803"/>
      <c r="J99" s="27">
        <f t="shared" si="39"/>
        <v>0</v>
      </c>
      <c r="K99" s="30"/>
      <c r="L99" s="25">
        <f t="shared" si="40"/>
        <v>0</v>
      </c>
      <c r="M99" s="25"/>
      <c r="N99" s="25"/>
      <c r="O99" s="25">
        <f t="shared" si="41"/>
        <v>0</v>
      </c>
      <c r="P99" s="803"/>
      <c r="Q99" s="803"/>
      <c r="R99" s="27">
        <f t="shared" si="42"/>
        <v>0</v>
      </c>
      <c r="S99" s="28">
        <f t="shared" si="37"/>
        <v>0</v>
      </c>
    </row>
    <row r="100" spans="1:19" ht="15" x14ac:dyDescent="0.25">
      <c r="A100" s="23">
        <v>47</v>
      </c>
      <c r="B100" s="23">
        <v>1815</v>
      </c>
      <c r="C100" s="24" t="s">
        <v>33</v>
      </c>
      <c r="D100" s="25">
        <f t="shared" si="38"/>
        <v>0</v>
      </c>
      <c r="E100" s="25"/>
      <c r="F100" s="25"/>
      <c r="G100" s="25">
        <f t="shared" si="43"/>
        <v>0</v>
      </c>
      <c r="H100" s="803"/>
      <c r="I100" s="803"/>
      <c r="J100" s="27">
        <f t="shared" si="39"/>
        <v>0</v>
      </c>
      <c r="K100" s="30"/>
      <c r="L100" s="25">
        <f t="shared" si="40"/>
        <v>0</v>
      </c>
      <c r="M100" s="25"/>
      <c r="N100" s="25"/>
      <c r="O100" s="25">
        <f t="shared" si="41"/>
        <v>0</v>
      </c>
      <c r="P100" s="803"/>
      <c r="Q100" s="803"/>
      <c r="R100" s="27">
        <f t="shared" si="42"/>
        <v>0</v>
      </c>
      <c r="S100" s="28">
        <f t="shared" si="37"/>
        <v>0</v>
      </c>
    </row>
    <row r="101" spans="1:19" ht="15" x14ac:dyDescent="0.25">
      <c r="A101" s="23">
        <v>47</v>
      </c>
      <c r="B101" s="23">
        <v>1820</v>
      </c>
      <c r="C101" s="24" t="s">
        <v>34</v>
      </c>
      <c r="D101" s="25">
        <f t="shared" si="38"/>
        <v>0</v>
      </c>
      <c r="E101" s="25"/>
      <c r="F101" s="25"/>
      <c r="G101" s="25">
        <f t="shared" si="43"/>
        <v>0</v>
      </c>
      <c r="H101" s="803"/>
      <c r="I101" s="803"/>
      <c r="J101" s="27">
        <f t="shared" si="39"/>
        <v>0</v>
      </c>
      <c r="K101" s="30"/>
      <c r="L101" s="25">
        <f t="shared" si="40"/>
        <v>0</v>
      </c>
      <c r="M101" s="25"/>
      <c r="N101" s="25"/>
      <c r="O101" s="25">
        <f t="shared" si="41"/>
        <v>0</v>
      </c>
      <c r="P101" s="803"/>
      <c r="Q101" s="803"/>
      <c r="R101" s="27">
        <f t="shared" si="42"/>
        <v>0</v>
      </c>
      <c r="S101" s="28">
        <f t="shared" si="37"/>
        <v>0</v>
      </c>
    </row>
    <row r="102" spans="1:19" ht="15" x14ac:dyDescent="0.25">
      <c r="A102" s="23">
        <v>47</v>
      </c>
      <c r="B102" s="23">
        <v>1825</v>
      </c>
      <c r="C102" s="24" t="s">
        <v>35</v>
      </c>
      <c r="D102" s="25">
        <f t="shared" si="38"/>
        <v>0</v>
      </c>
      <c r="E102" s="25"/>
      <c r="F102" s="25"/>
      <c r="G102" s="25">
        <f t="shared" si="43"/>
        <v>0</v>
      </c>
      <c r="H102" s="803"/>
      <c r="I102" s="803"/>
      <c r="J102" s="27">
        <f t="shared" si="39"/>
        <v>0</v>
      </c>
      <c r="K102" s="30"/>
      <c r="L102" s="25">
        <f t="shared" si="40"/>
        <v>0</v>
      </c>
      <c r="M102" s="25"/>
      <c r="N102" s="25"/>
      <c r="O102" s="25">
        <f t="shared" si="41"/>
        <v>0</v>
      </c>
      <c r="P102" s="803"/>
      <c r="Q102" s="803"/>
      <c r="R102" s="27">
        <f t="shared" si="42"/>
        <v>0</v>
      </c>
      <c r="S102" s="28">
        <f t="shared" si="37"/>
        <v>0</v>
      </c>
    </row>
    <row r="103" spans="1:19" ht="15" x14ac:dyDescent="0.25">
      <c r="A103" s="23">
        <v>47</v>
      </c>
      <c r="B103" s="23">
        <v>1830</v>
      </c>
      <c r="C103" s="24" t="s">
        <v>36</v>
      </c>
      <c r="D103" s="25">
        <f t="shared" si="38"/>
        <v>0</v>
      </c>
      <c r="E103" s="25"/>
      <c r="F103" s="25"/>
      <c r="G103" s="25">
        <f t="shared" si="43"/>
        <v>0</v>
      </c>
      <c r="H103" s="803"/>
      <c r="I103" s="803"/>
      <c r="J103" s="27">
        <f t="shared" si="39"/>
        <v>0</v>
      </c>
      <c r="K103" s="30"/>
      <c r="L103" s="25">
        <f t="shared" si="40"/>
        <v>0</v>
      </c>
      <c r="M103" s="25"/>
      <c r="N103" s="25"/>
      <c r="O103" s="25">
        <f t="shared" si="41"/>
        <v>0</v>
      </c>
      <c r="P103" s="803"/>
      <c r="Q103" s="803"/>
      <c r="R103" s="27">
        <f t="shared" si="42"/>
        <v>0</v>
      </c>
      <c r="S103" s="28">
        <f t="shared" si="37"/>
        <v>0</v>
      </c>
    </row>
    <row r="104" spans="1:19" ht="15" x14ac:dyDescent="0.25">
      <c r="A104" s="23">
        <v>47</v>
      </c>
      <c r="B104" s="23">
        <v>1835</v>
      </c>
      <c r="C104" s="24" t="s">
        <v>37</v>
      </c>
      <c r="D104" s="25">
        <f t="shared" si="38"/>
        <v>0</v>
      </c>
      <c r="E104" s="25"/>
      <c r="F104" s="25"/>
      <c r="G104" s="25">
        <f t="shared" si="43"/>
        <v>0</v>
      </c>
      <c r="H104" s="803"/>
      <c r="I104" s="803"/>
      <c r="J104" s="27">
        <f t="shared" si="39"/>
        <v>0</v>
      </c>
      <c r="K104" s="30"/>
      <c r="L104" s="25">
        <f t="shared" si="40"/>
        <v>0</v>
      </c>
      <c r="M104" s="25"/>
      <c r="N104" s="25"/>
      <c r="O104" s="25">
        <f t="shared" si="41"/>
        <v>0</v>
      </c>
      <c r="P104" s="803"/>
      <c r="Q104" s="803"/>
      <c r="R104" s="27">
        <f t="shared" si="42"/>
        <v>0</v>
      </c>
      <c r="S104" s="28">
        <f t="shared" si="37"/>
        <v>0</v>
      </c>
    </row>
    <row r="105" spans="1:19" ht="15" x14ac:dyDescent="0.25">
      <c r="A105" s="23">
        <v>47</v>
      </c>
      <c r="B105" s="23">
        <v>1840</v>
      </c>
      <c r="C105" s="24" t="s">
        <v>38</v>
      </c>
      <c r="D105" s="25">
        <f t="shared" si="38"/>
        <v>0</v>
      </c>
      <c r="E105" s="25"/>
      <c r="F105" s="25"/>
      <c r="G105" s="25">
        <f t="shared" si="43"/>
        <v>0</v>
      </c>
      <c r="H105" s="803"/>
      <c r="I105" s="803"/>
      <c r="J105" s="27">
        <f t="shared" si="39"/>
        <v>0</v>
      </c>
      <c r="K105" s="30"/>
      <c r="L105" s="25">
        <f t="shared" si="40"/>
        <v>0</v>
      </c>
      <c r="M105" s="25"/>
      <c r="N105" s="25"/>
      <c r="O105" s="25">
        <f t="shared" si="41"/>
        <v>0</v>
      </c>
      <c r="P105" s="803"/>
      <c r="Q105" s="803"/>
      <c r="R105" s="27">
        <f t="shared" si="42"/>
        <v>0</v>
      </c>
      <c r="S105" s="28">
        <f t="shared" si="37"/>
        <v>0</v>
      </c>
    </row>
    <row r="106" spans="1:19" ht="15" x14ac:dyDescent="0.25">
      <c r="A106" s="23">
        <v>47</v>
      </c>
      <c r="B106" s="23">
        <v>1845</v>
      </c>
      <c r="C106" s="24" t="s">
        <v>39</v>
      </c>
      <c r="D106" s="25">
        <f t="shared" si="38"/>
        <v>0</v>
      </c>
      <c r="E106" s="802"/>
      <c r="F106" s="25"/>
      <c r="G106" s="25">
        <f>SUM(D106:F106)</f>
        <v>0</v>
      </c>
      <c r="H106" s="803"/>
      <c r="I106" s="803"/>
      <c r="J106" s="27">
        <f t="shared" si="39"/>
        <v>0</v>
      </c>
      <c r="K106" s="30"/>
      <c r="L106" s="25">
        <f t="shared" si="40"/>
        <v>0</v>
      </c>
      <c r="M106" s="25"/>
      <c r="N106" s="25"/>
      <c r="O106" s="25">
        <f t="shared" si="41"/>
        <v>0</v>
      </c>
      <c r="P106" s="803"/>
      <c r="Q106" s="803"/>
      <c r="R106" s="27">
        <f t="shared" si="42"/>
        <v>0</v>
      </c>
      <c r="S106" s="28">
        <f t="shared" si="37"/>
        <v>0</v>
      </c>
    </row>
    <row r="107" spans="1:19" ht="15" x14ac:dyDescent="0.25">
      <c r="A107" s="23">
        <v>47</v>
      </c>
      <c r="B107" s="23">
        <v>1850</v>
      </c>
      <c r="C107" s="24" t="s">
        <v>40</v>
      </c>
      <c r="D107" s="25">
        <f t="shared" si="38"/>
        <v>0</v>
      </c>
      <c r="E107" s="802"/>
      <c r="F107" s="25"/>
      <c r="G107" s="25">
        <f t="shared" si="43"/>
        <v>0</v>
      </c>
      <c r="H107" s="803"/>
      <c r="I107" s="803"/>
      <c r="J107" s="27">
        <f t="shared" si="39"/>
        <v>0</v>
      </c>
      <c r="K107" s="30"/>
      <c r="L107" s="25">
        <f t="shared" si="40"/>
        <v>0</v>
      </c>
      <c r="M107" s="25"/>
      <c r="N107" s="25"/>
      <c r="O107" s="25">
        <f t="shared" si="41"/>
        <v>0</v>
      </c>
      <c r="P107" s="803"/>
      <c r="Q107" s="803"/>
      <c r="R107" s="27">
        <f t="shared" si="42"/>
        <v>0</v>
      </c>
      <c r="S107" s="28">
        <f t="shared" si="37"/>
        <v>0</v>
      </c>
    </row>
    <row r="108" spans="1:19" ht="15" x14ac:dyDescent="0.25">
      <c r="A108" s="23">
        <v>47</v>
      </c>
      <c r="B108" s="23">
        <v>1855</v>
      </c>
      <c r="C108" s="24" t="s">
        <v>41</v>
      </c>
      <c r="D108" s="25">
        <f t="shared" si="38"/>
        <v>0</v>
      </c>
      <c r="E108" s="25"/>
      <c r="F108" s="25"/>
      <c r="G108" s="25">
        <f t="shared" si="43"/>
        <v>0</v>
      </c>
      <c r="H108" s="803"/>
      <c r="I108" s="803"/>
      <c r="J108" s="27">
        <f t="shared" si="39"/>
        <v>0</v>
      </c>
      <c r="K108" s="30"/>
      <c r="L108" s="25">
        <f t="shared" si="40"/>
        <v>0</v>
      </c>
      <c r="M108" s="25"/>
      <c r="N108" s="25"/>
      <c r="O108" s="25">
        <f t="shared" si="41"/>
        <v>0</v>
      </c>
      <c r="P108" s="803"/>
      <c r="Q108" s="803"/>
      <c r="R108" s="27">
        <f t="shared" si="42"/>
        <v>0</v>
      </c>
      <c r="S108" s="28">
        <f t="shared" si="37"/>
        <v>0</v>
      </c>
    </row>
    <row r="109" spans="1:19" ht="15" x14ac:dyDescent="0.25">
      <c r="A109" s="23">
        <v>47</v>
      </c>
      <c r="B109" s="23">
        <v>1860</v>
      </c>
      <c r="C109" s="24" t="s">
        <v>42</v>
      </c>
      <c r="D109" s="25">
        <f t="shared" si="38"/>
        <v>0</v>
      </c>
      <c r="E109" s="802"/>
      <c r="F109" s="25"/>
      <c r="G109" s="25">
        <f t="shared" si="43"/>
        <v>0</v>
      </c>
      <c r="H109" s="803"/>
      <c r="I109" s="803"/>
      <c r="J109" s="27">
        <f t="shared" si="39"/>
        <v>0</v>
      </c>
      <c r="K109" s="30"/>
      <c r="L109" s="25">
        <f t="shared" si="40"/>
        <v>0</v>
      </c>
      <c r="M109" s="25"/>
      <c r="N109" s="25"/>
      <c r="O109" s="25">
        <f t="shared" si="41"/>
        <v>0</v>
      </c>
      <c r="P109" s="803"/>
      <c r="Q109" s="803"/>
      <c r="R109" s="27">
        <f t="shared" si="42"/>
        <v>0</v>
      </c>
      <c r="S109" s="28">
        <f t="shared" si="37"/>
        <v>0</v>
      </c>
    </row>
    <row r="110" spans="1:19" ht="15" x14ac:dyDescent="0.25">
      <c r="A110" s="46">
        <v>47</v>
      </c>
      <c r="B110" s="46">
        <v>1865</v>
      </c>
      <c r="C110" s="47" t="s">
        <v>43</v>
      </c>
      <c r="D110" s="25">
        <f t="shared" si="38"/>
        <v>0</v>
      </c>
      <c r="E110" s="25"/>
      <c r="F110" s="25"/>
      <c r="G110" s="25"/>
      <c r="H110" s="803"/>
      <c r="I110" s="803"/>
      <c r="J110" s="27">
        <f t="shared" si="39"/>
        <v>0</v>
      </c>
      <c r="K110" s="30"/>
      <c r="L110" s="25">
        <f t="shared" si="40"/>
        <v>0</v>
      </c>
      <c r="M110" s="45"/>
      <c r="N110" s="45"/>
      <c r="O110" s="45">
        <f t="shared" si="41"/>
        <v>0</v>
      </c>
      <c r="P110" s="803"/>
      <c r="Q110" s="803"/>
      <c r="R110" s="27">
        <f t="shared" si="42"/>
        <v>0</v>
      </c>
      <c r="S110" s="28">
        <f t="shared" si="37"/>
        <v>0</v>
      </c>
    </row>
    <row r="111" spans="1:19" ht="15" x14ac:dyDescent="0.25">
      <c r="A111" s="23">
        <v>47</v>
      </c>
      <c r="B111" s="23">
        <v>1875</v>
      </c>
      <c r="C111" s="24" t="s">
        <v>44</v>
      </c>
      <c r="D111" s="25">
        <f t="shared" si="38"/>
        <v>0</v>
      </c>
      <c r="E111" s="25"/>
      <c r="F111" s="25"/>
      <c r="G111" s="25">
        <f t="shared" ref="G111:G138" si="44">SUM(D111:F111)</f>
        <v>0</v>
      </c>
      <c r="H111" s="803"/>
      <c r="I111" s="803"/>
      <c r="J111" s="27">
        <f t="shared" si="39"/>
        <v>0</v>
      </c>
      <c r="K111" s="30"/>
      <c r="L111" s="25">
        <f t="shared" si="40"/>
        <v>0</v>
      </c>
      <c r="M111" s="25"/>
      <c r="N111" s="25"/>
      <c r="O111" s="25">
        <f t="shared" si="41"/>
        <v>0</v>
      </c>
      <c r="P111" s="803"/>
      <c r="Q111" s="803"/>
      <c r="R111" s="27">
        <f t="shared" si="42"/>
        <v>0</v>
      </c>
      <c r="S111" s="28">
        <f t="shared" si="37"/>
        <v>0</v>
      </c>
    </row>
    <row r="112" spans="1:19" ht="15" x14ac:dyDescent="0.25">
      <c r="A112" s="23" t="s">
        <v>29</v>
      </c>
      <c r="B112" s="23">
        <v>1905</v>
      </c>
      <c r="C112" s="24" t="s">
        <v>30</v>
      </c>
      <c r="D112" s="25">
        <f t="shared" si="38"/>
        <v>0</v>
      </c>
      <c r="E112" s="25"/>
      <c r="F112" s="25"/>
      <c r="G112" s="25">
        <f t="shared" si="44"/>
        <v>0</v>
      </c>
      <c r="H112" s="803"/>
      <c r="I112" s="803"/>
      <c r="J112" s="27">
        <f t="shared" si="39"/>
        <v>0</v>
      </c>
      <c r="K112" s="30"/>
      <c r="L112" s="25">
        <f t="shared" si="40"/>
        <v>0</v>
      </c>
      <c r="M112" s="25"/>
      <c r="N112" s="25"/>
      <c r="O112" s="25">
        <f t="shared" si="41"/>
        <v>0</v>
      </c>
      <c r="P112" s="803"/>
      <c r="Q112" s="803"/>
      <c r="R112" s="27">
        <f t="shared" si="42"/>
        <v>0</v>
      </c>
      <c r="S112" s="28">
        <f t="shared" si="37"/>
        <v>0</v>
      </c>
    </row>
    <row r="113" spans="1:19" ht="15" x14ac:dyDescent="0.25">
      <c r="A113" s="23">
        <v>47</v>
      </c>
      <c r="B113" s="23">
        <v>1908</v>
      </c>
      <c r="C113" s="24" t="s">
        <v>45</v>
      </c>
      <c r="D113" s="25">
        <f t="shared" si="38"/>
        <v>0</v>
      </c>
      <c r="E113" s="25"/>
      <c r="F113" s="25"/>
      <c r="G113" s="25">
        <f t="shared" si="44"/>
        <v>0</v>
      </c>
      <c r="H113" s="803"/>
      <c r="I113" s="803"/>
      <c r="J113" s="27">
        <f t="shared" si="39"/>
        <v>0</v>
      </c>
      <c r="K113" s="30"/>
      <c r="L113" s="25">
        <f t="shared" si="40"/>
        <v>0</v>
      </c>
      <c r="M113" s="25"/>
      <c r="N113" s="25"/>
      <c r="O113" s="25">
        <f t="shared" si="41"/>
        <v>0</v>
      </c>
      <c r="P113" s="803"/>
      <c r="Q113" s="803"/>
      <c r="R113" s="27">
        <f t="shared" si="42"/>
        <v>0</v>
      </c>
      <c r="S113" s="28">
        <f t="shared" si="37"/>
        <v>0</v>
      </c>
    </row>
    <row r="114" spans="1:19" ht="15" x14ac:dyDescent="0.25">
      <c r="A114" s="23">
        <v>13</v>
      </c>
      <c r="B114" s="23">
        <v>1910</v>
      </c>
      <c r="C114" s="24" t="s">
        <v>32</v>
      </c>
      <c r="D114" s="25">
        <f t="shared" si="38"/>
        <v>0</v>
      </c>
      <c r="E114" s="25"/>
      <c r="F114" s="25"/>
      <c r="G114" s="25">
        <f t="shared" si="44"/>
        <v>0</v>
      </c>
      <c r="H114" s="803"/>
      <c r="I114" s="803"/>
      <c r="J114" s="27">
        <f t="shared" si="39"/>
        <v>0</v>
      </c>
      <c r="K114" s="30"/>
      <c r="L114" s="25">
        <f t="shared" si="40"/>
        <v>0</v>
      </c>
      <c r="M114" s="25"/>
      <c r="N114" s="25"/>
      <c r="O114" s="25">
        <f t="shared" si="41"/>
        <v>0</v>
      </c>
      <c r="P114" s="803"/>
      <c r="Q114" s="803"/>
      <c r="R114" s="27">
        <f t="shared" si="42"/>
        <v>0</v>
      </c>
      <c r="S114" s="28">
        <f t="shared" si="37"/>
        <v>0</v>
      </c>
    </row>
    <row r="115" spans="1:19" ht="15" x14ac:dyDescent="0.25">
      <c r="A115" s="23">
        <v>8</v>
      </c>
      <c r="B115" s="23">
        <v>1915</v>
      </c>
      <c r="C115" s="24" t="s">
        <v>46</v>
      </c>
      <c r="D115" s="25">
        <f t="shared" si="38"/>
        <v>0</v>
      </c>
      <c r="E115" s="25"/>
      <c r="F115" s="25"/>
      <c r="G115" s="25">
        <f t="shared" si="44"/>
        <v>0</v>
      </c>
      <c r="H115" s="803"/>
      <c r="I115" s="803"/>
      <c r="J115" s="27">
        <f t="shared" si="39"/>
        <v>0</v>
      </c>
      <c r="K115" s="30"/>
      <c r="L115" s="25">
        <f t="shared" si="40"/>
        <v>0</v>
      </c>
      <c r="M115" s="25"/>
      <c r="N115" s="25"/>
      <c r="O115" s="25">
        <f t="shared" si="41"/>
        <v>0</v>
      </c>
      <c r="P115" s="803"/>
      <c r="Q115" s="803"/>
      <c r="R115" s="27">
        <f t="shared" si="42"/>
        <v>0</v>
      </c>
      <c r="S115" s="28">
        <f t="shared" si="37"/>
        <v>0</v>
      </c>
    </row>
    <row r="116" spans="1:19" ht="15" x14ac:dyDescent="0.25">
      <c r="A116" s="23">
        <v>10</v>
      </c>
      <c r="B116" s="23">
        <v>1920</v>
      </c>
      <c r="C116" s="24" t="s">
        <v>47</v>
      </c>
      <c r="D116" s="25">
        <f t="shared" si="38"/>
        <v>0</v>
      </c>
      <c r="E116" s="25"/>
      <c r="F116" s="25"/>
      <c r="G116" s="25">
        <f t="shared" si="44"/>
        <v>0</v>
      </c>
      <c r="H116" s="803"/>
      <c r="I116" s="803"/>
      <c r="J116" s="27">
        <f t="shared" si="39"/>
        <v>0</v>
      </c>
      <c r="K116" s="30"/>
      <c r="L116" s="25">
        <f t="shared" si="40"/>
        <v>0</v>
      </c>
      <c r="M116" s="25"/>
      <c r="N116" s="25"/>
      <c r="O116" s="25">
        <f t="shared" si="41"/>
        <v>0</v>
      </c>
      <c r="P116" s="803"/>
      <c r="Q116" s="803"/>
      <c r="R116" s="27">
        <f t="shared" si="42"/>
        <v>0</v>
      </c>
      <c r="S116" s="28">
        <f t="shared" si="37"/>
        <v>0</v>
      </c>
    </row>
    <row r="117" spans="1:19" ht="15" x14ac:dyDescent="0.25">
      <c r="A117" s="23">
        <v>10</v>
      </c>
      <c r="B117" s="23">
        <v>1930</v>
      </c>
      <c r="C117" s="24" t="s">
        <v>48</v>
      </c>
      <c r="D117" s="25">
        <f t="shared" si="38"/>
        <v>0</v>
      </c>
      <c r="E117" s="25"/>
      <c r="F117" s="25"/>
      <c r="G117" s="25">
        <f t="shared" si="44"/>
        <v>0</v>
      </c>
      <c r="H117" s="803"/>
      <c r="I117" s="803"/>
      <c r="J117" s="27">
        <f t="shared" si="39"/>
        <v>0</v>
      </c>
      <c r="K117" s="30"/>
      <c r="L117" s="25">
        <f t="shared" si="40"/>
        <v>0</v>
      </c>
      <c r="M117" s="25"/>
      <c r="N117" s="25"/>
      <c r="O117" s="25">
        <f t="shared" si="41"/>
        <v>0</v>
      </c>
      <c r="P117" s="803"/>
      <c r="Q117" s="803"/>
      <c r="R117" s="27">
        <f t="shared" si="42"/>
        <v>0</v>
      </c>
      <c r="S117" s="28">
        <f t="shared" si="37"/>
        <v>0</v>
      </c>
    </row>
    <row r="118" spans="1:19" ht="15" x14ac:dyDescent="0.25">
      <c r="A118" s="23">
        <v>8</v>
      </c>
      <c r="B118" s="23">
        <v>1935</v>
      </c>
      <c r="C118" s="24" t="s">
        <v>49</v>
      </c>
      <c r="D118" s="25">
        <f t="shared" si="38"/>
        <v>0</v>
      </c>
      <c r="E118" s="25"/>
      <c r="F118" s="25"/>
      <c r="G118" s="25">
        <f t="shared" si="44"/>
        <v>0</v>
      </c>
      <c r="H118" s="803"/>
      <c r="I118" s="803"/>
      <c r="J118" s="27">
        <f t="shared" si="39"/>
        <v>0</v>
      </c>
      <c r="K118" s="30"/>
      <c r="L118" s="25">
        <f t="shared" si="40"/>
        <v>0</v>
      </c>
      <c r="M118" s="25"/>
      <c r="N118" s="25"/>
      <c r="O118" s="25">
        <f t="shared" si="41"/>
        <v>0</v>
      </c>
      <c r="P118" s="803"/>
      <c r="Q118" s="803"/>
      <c r="R118" s="27">
        <f t="shared" si="42"/>
        <v>0</v>
      </c>
      <c r="S118" s="28">
        <f t="shared" si="37"/>
        <v>0</v>
      </c>
    </row>
    <row r="119" spans="1:19" ht="15" x14ac:dyDescent="0.25">
      <c r="A119" s="23">
        <v>8</v>
      </c>
      <c r="B119" s="23">
        <v>1940</v>
      </c>
      <c r="C119" s="24" t="s">
        <v>50</v>
      </c>
      <c r="D119" s="25">
        <f t="shared" si="38"/>
        <v>0</v>
      </c>
      <c r="E119" s="25"/>
      <c r="F119" s="25"/>
      <c r="G119" s="25">
        <f t="shared" si="44"/>
        <v>0</v>
      </c>
      <c r="H119" s="803"/>
      <c r="I119" s="803"/>
      <c r="J119" s="27">
        <f t="shared" si="39"/>
        <v>0</v>
      </c>
      <c r="K119" s="30"/>
      <c r="L119" s="25">
        <f t="shared" si="40"/>
        <v>0</v>
      </c>
      <c r="M119" s="25"/>
      <c r="N119" s="25"/>
      <c r="O119" s="25">
        <f t="shared" si="41"/>
        <v>0</v>
      </c>
      <c r="P119" s="803"/>
      <c r="Q119" s="803"/>
      <c r="R119" s="27">
        <f t="shared" si="42"/>
        <v>0</v>
      </c>
      <c r="S119" s="28">
        <f t="shared" si="37"/>
        <v>0</v>
      </c>
    </row>
    <row r="120" spans="1:19" ht="15" x14ac:dyDescent="0.25">
      <c r="A120" s="23">
        <v>8</v>
      </c>
      <c r="B120" s="23">
        <v>1945</v>
      </c>
      <c r="C120" s="24" t="s">
        <v>51</v>
      </c>
      <c r="D120" s="25">
        <f t="shared" si="38"/>
        <v>0</v>
      </c>
      <c r="E120" s="25"/>
      <c r="F120" s="25"/>
      <c r="G120" s="25">
        <f t="shared" si="44"/>
        <v>0</v>
      </c>
      <c r="H120" s="803"/>
      <c r="I120" s="803"/>
      <c r="J120" s="27">
        <f t="shared" si="39"/>
        <v>0</v>
      </c>
      <c r="K120" s="30"/>
      <c r="L120" s="25">
        <f t="shared" si="40"/>
        <v>0</v>
      </c>
      <c r="M120" s="25"/>
      <c r="N120" s="25"/>
      <c r="O120" s="25">
        <f t="shared" si="41"/>
        <v>0</v>
      </c>
      <c r="P120" s="803"/>
      <c r="Q120" s="803"/>
      <c r="R120" s="27">
        <f t="shared" si="42"/>
        <v>0</v>
      </c>
      <c r="S120" s="28">
        <f t="shared" si="37"/>
        <v>0</v>
      </c>
    </row>
    <row r="121" spans="1:19" ht="15" x14ac:dyDescent="0.25">
      <c r="A121" s="23">
        <v>8</v>
      </c>
      <c r="B121" s="23">
        <v>1950</v>
      </c>
      <c r="C121" s="24" t="s">
        <v>52</v>
      </c>
      <c r="D121" s="25">
        <f t="shared" si="38"/>
        <v>0</v>
      </c>
      <c r="E121" s="25"/>
      <c r="F121" s="25"/>
      <c r="G121" s="25">
        <f t="shared" si="44"/>
        <v>0</v>
      </c>
      <c r="H121" s="803"/>
      <c r="I121" s="803"/>
      <c r="J121" s="27">
        <f t="shared" si="39"/>
        <v>0</v>
      </c>
      <c r="K121" s="30"/>
      <c r="L121" s="25">
        <f t="shared" si="40"/>
        <v>0</v>
      </c>
      <c r="M121" s="25"/>
      <c r="N121" s="25"/>
      <c r="O121" s="25">
        <f t="shared" si="41"/>
        <v>0</v>
      </c>
      <c r="P121" s="803"/>
      <c r="Q121" s="803"/>
      <c r="R121" s="27">
        <f t="shared" si="42"/>
        <v>0</v>
      </c>
      <c r="S121" s="28">
        <f t="shared" si="37"/>
        <v>0</v>
      </c>
    </row>
    <row r="122" spans="1:19" ht="15" x14ac:dyDescent="0.25">
      <c r="A122" s="23">
        <v>8</v>
      </c>
      <c r="B122" s="23">
        <v>1955</v>
      </c>
      <c r="C122" s="24" t="s">
        <v>53</v>
      </c>
      <c r="D122" s="25">
        <f t="shared" si="38"/>
        <v>0</v>
      </c>
      <c r="E122" s="25"/>
      <c r="F122" s="25"/>
      <c r="G122" s="25">
        <f t="shared" si="44"/>
        <v>0</v>
      </c>
      <c r="H122" s="803"/>
      <c r="I122" s="803"/>
      <c r="J122" s="27">
        <f t="shared" si="39"/>
        <v>0</v>
      </c>
      <c r="K122" s="30"/>
      <c r="L122" s="25">
        <f t="shared" si="40"/>
        <v>0</v>
      </c>
      <c r="M122" s="25"/>
      <c r="N122" s="25"/>
      <c r="O122" s="25">
        <f t="shared" si="41"/>
        <v>0</v>
      </c>
      <c r="P122" s="803"/>
      <c r="Q122" s="803"/>
      <c r="R122" s="27">
        <f t="shared" si="42"/>
        <v>0</v>
      </c>
      <c r="S122" s="28">
        <f t="shared" si="37"/>
        <v>0</v>
      </c>
    </row>
    <row r="123" spans="1:19" ht="15" x14ac:dyDescent="0.25">
      <c r="A123" s="23">
        <v>8</v>
      </c>
      <c r="B123" s="23">
        <v>1960</v>
      </c>
      <c r="C123" s="24" t="s">
        <v>54</v>
      </c>
      <c r="D123" s="25">
        <f t="shared" si="38"/>
        <v>0</v>
      </c>
      <c r="E123" s="25"/>
      <c r="F123" s="25"/>
      <c r="G123" s="25">
        <f t="shared" si="44"/>
        <v>0</v>
      </c>
      <c r="H123" s="803"/>
      <c r="I123" s="803"/>
      <c r="J123" s="27">
        <f t="shared" si="39"/>
        <v>0</v>
      </c>
      <c r="K123" s="30"/>
      <c r="L123" s="25">
        <f t="shared" si="40"/>
        <v>0</v>
      </c>
      <c r="M123" s="25"/>
      <c r="N123" s="25"/>
      <c r="O123" s="25">
        <f t="shared" si="41"/>
        <v>0</v>
      </c>
      <c r="P123" s="803"/>
      <c r="Q123" s="803"/>
      <c r="R123" s="27">
        <f t="shared" si="42"/>
        <v>0</v>
      </c>
      <c r="S123" s="28">
        <f t="shared" si="37"/>
        <v>0</v>
      </c>
    </row>
    <row r="124" spans="1:19" ht="25.5" x14ac:dyDescent="0.25">
      <c r="A124" s="1">
        <v>47</v>
      </c>
      <c r="B124" s="23">
        <v>1970</v>
      </c>
      <c r="C124" s="24" t="s">
        <v>55</v>
      </c>
      <c r="D124" s="25">
        <f t="shared" si="38"/>
        <v>0</v>
      </c>
      <c r="E124" s="25"/>
      <c r="F124" s="25"/>
      <c r="G124" s="25">
        <f t="shared" si="44"/>
        <v>0</v>
      </c>
      <c r="H124" s="803"/>
      <c r="I124" s="803"/>
      <c r="J124" s="27">
        <f t="shared" si="39"/>
        <v>0</v>
      </c>
      <c r="K124" s="30"/>
      <c r="L124" s="25">
        <f t="shared" si="40"/>
        <v>0</v>
      </c>
      <c r="M124" s="25"/>
      <c r="N124" s="25"/>
      <c r="O124" s="25">
        <f t="shared" si="41"/>
        <v>0</v>
      </c>
      <c r="P124" s="803"/>
      <c r="Q124" s="803"/>
      <c r="R124" s="27">
        <f t="shared" si="42"/>
        <v>0</v>
      </c>
      <c r="S124" s="28">
        <f t="shared" si="37"/>
        <v>0</v>
      </c>
    </row>
    <row r="125" spans="1:19" ht="25.5" x14ac:dyDescent="0.25">
      <c r="A125" s="23">
        <v>47</v>
      </c>
      <c r="B125" s="23">
        <v>1975</v>
      </c>
      <c r="C125" s="24" t="s">
        <v>56</v>
      </c>
      <c r="D125" s="25">
        <f t="shared" si="38"/>
        <v>0</v>
      </c>
      <c r="E125" s="25"/>
      <c r="F125" s="25"/>
      <c r="G125" s="25">
        <f t="shared" si="44"/>
        <v>0</v>
      </c>
      <c r="H125" s="803"/>
      <c r="I125" s="803"/>
      <c r="J125" s="27">
        <f t="shared" si="39"/>
        <v>0</v>
      </c>
      <c r="K125" s="30"/>
      <c r="L125" s="25">
        <f t="shared" si="40"/>
        <v>0</v>
      </c>
      <c r="M125" s="25"/>
      <c r="N125" s="25"/>
      <c r="O125" s="25">
        <f t="shared" si="41"/>
        <v>0</v>
      </c>
      <c r="P125" s="803"/>
      <c r="Q125" s="803"/>
      <c r="R125" s="27">
        <f t="shared" si="42"/>
        <v>0</v>
      </c>
      <c r="S125" s="28">
        <f t="shared" si="37"/>
        <v>0</v>
      </c>
    </row>
    <row r="126" spans="1:19" ht="15" x14ac:dyDescent="0.25">
      <c r="A126" s="23">
        <v>47</v>
      </c>
      <c r="B126" s="23">
        <v>1980</v>
      </c>
      <c r="C126" s="24" t="s">
        <v>57</v>
      </c>
      <c r="D126" s="25">
        <f t="shared" si="38"/>
        <v>0</v>
      </c>
      <c r="E126" s="25"/>
      <c r="F126" s="25"/>
      <c r="G126" s="25">
        <f t="shared" si="44"/>
        <v>0</v>
      </c>
      <c r="H126" s="803"/>
      <c r="I126" s="803"/>
      <c r="J126" s="27">
        <f t="shared" si="39"/>
        <v>0</v>
      </c>
      <c r="K126" s="30"/>
      <c r="L126" s="25">
        <f t="shared" si="40"/>
        <v>0</v>
      </c>
      <c r="M126" s="25"/>
      <c r="N126" s="25"/>
      <c r="O126" s="25">
        <f t="shared" si="41"/>
        <v>0</v>
      </c>
      <c r="P126" s="803"/>
      <c r="Q126" s="803"/>
      <c r="R126" s="27">
        <f t="shared" si="42"/>
        <v>0</v>
      </c>
      <c r="S126" s="28">
        <f t="shared" si="37"/>
        <v>0</v>
      </c>
    </row>
    <row r="127" spans="1:19" ht="15" x14ac:dyDescent="0.25">
      <c r="A127" s="23">
        <v>47</v>
      </c>
      <c r="B127" s="23">
        <v>1985</v>
      </c>
      <c r="C127" s="24" t="s">
        <v>58</v>
      </c>
      <c r="D127" s="25">
        <f t="shared" si="38"/>
        <v>0</v>
      </c>
      <c r="E127" s="25"/>
      <c r="F127" s="25"/>
      <c r="G127" s="25">
        <f t="shared" si="44"/>
        <v>0</v>
      </c>
      <c r="H127" s="803"/>
      <c r="I127" s="803"/>
      <c r="J127" s="27">
        <f t="shared" si="39"/>
        <v>0</v>
      </c>
      <c r="K127" s="30"/>
      <c r="L127" s="25">
        <f t="shared" si="40"/>
        <v>0</v>
      </c>
      <c r="M127" s="25"/>
      <c r="N127" s="25"/>
      <c r="O127" s="25">
        <f t="shared" si="41"/>
        <v>0</v>
      </c>
      <c r="P127" s="803"/>
      <c r="Q127" s="803"/>
      <c r="R127" s="27">
        <f t="shared" si="42"/>
        <v>0</v>
      </c>
      <c r="S127" s="28">
        <f t="shared" si="37"/>
        <v>0</v>
      </c>
    </row>
    <row r="128" spans="1:19" ht="15" x14ac:dyDescent="0.25">
      <c r="A128" s="1">
        <v>47</v>
      </c>
      <c r="B128" s="23">
        <v>1990</v>
      </c>
      <c r="C128" s="31" t="s">
        <v>59</v>
      </c>
      <c r="D128" s="25">
        <f t="shared" si="38"/>
        <v>0</v>
      </c>
      <c r="E128" s="25"/>
      <c r="F128" s="25"/>
      <c r="G128" s="25">
        <f t="shared" si="44"/>
        <v>0</v>
      </c>
      <c r="H128" s="803"/>
      <c r="I128" s="803"/>
      <c r="J128" s="27">
        <f t="shared" si="39"/>
        <v>0</v>
      </c>
      <c r="K128" s="30"/>
      <c r="L128" s="25">
        <f t="shared" si="40"/>
        <v>0</v>
      </c>
      <c r="M128" s="25"/>
      <c r="N128" s="25"/>
      <c r="O128" s="25">
        <f t="shared" si="41"/>
        <v>0</v>
      </c>
      <c r="P128" s="803"/>
      <c r="Q128" s="803"/>
      <c r="R128" s="27">
        <f t="shared" si="42"/>
        <v>0</v>
      </c>
      <c r="S128" s="28">
        <f t="shared" si="37"/>
        <v>0</v>
      </c>
    </row>
    <row r="129" spans="1:19" ht="15" x14ac:dyDescent="0.25">
      <c r="A129" s="23">
        <v>47</v>
      </c>
      <c r="B129" s="23">
        <v>1995</v>
      </c>
      <c r="C129" s="24" t="s">
        <v>60</v>
      </c>
      <c r="D129" s="25">
        <f t="shared" si="38"/>
        <v>0</v>
      </c>
      <c r="E129" s="25"/>
      <c r="F129" s="25"/>
      <c r="G129" s="25">
        <f t="shared" si="44"/>
        <v>0</v>
      </c>
      <c r="H129" s="803"/>
      <c r="I129" s="803"/>
      <c r="J129" s="27">
        <f t="shared" si="39"/>
        <v>0</v>
      </c>
      <c r="K129" s="30"/>
      <c r="L129" s="25">
        <f t="shared" si="40"/>
        <v>0</v>
      </c>
      <c r="M129" s="25"/>
      <c r="N129" s="25"/>
      <c r="O129" s="25">
        <f t="shared" si="41"/>
        <v>0</v>
      </c>
      <c r="P129" s="803"/>
      <c r="Q129" s="803"/>
      <c r="R129" s="27">
        <f t="shared" si="42"/>
        <v>0</v>
      </c>
      <c r="S129" s="28">
        <f t="shared" si="37"/>
        <v>0</v>
      </c>
    </row>
    <row r="130" spans="1:19" ht="25.5" x14ac:dyDescent="0.25">
      <c r="A130" s="23">
        <v>47</v>
      </c>
      <c r="B130" s="32" t="s">
        <v>61</v>
      </c>
      <c r="C130" s="24" t="s">
        <v>62</v>
      </c>
      <c r="D130" s="25">
        <f t="shared" si="38"/>
        <v>0</v>
      </c>
      <c r="E130" s="25"/>
      <c r="F130" s="25"/>
      <c r="G130" s="25">
        <f t="shared" si="44"/>
        <v>0</v>
      </c>
      <c r="H130" s="803"/>
      <c r="I130" s="803"/>
      <c r="J130" s="27">
        <f t="shared" si="39"/>
        <v>0</v>
      </c>
      <c r="K130" s="30"/>
      <c r="L130" s="25">
        <f t="shared" si="40"/>
        <v>0</v>
      </c>
      <c r="M130" s="25"/>
      <c r="N130" s="25"/>
      <c r="O130" s="25">
        <f t="shared" ref="O130:O138" si="45">SUM(L130:N130)</f>
        <v>0</v>
      </c>
      <c r="P130" s="803"/>
      <c r="Q130" s="803"/>
      <c r="R130" s="27">
        <f t="shared" si="42"/>
        <v>0</v>
      </c>
      <c r="S130" s="28">
        <f t="shared" si="37"/>
        <v>0</v>
      </c>
    </row>
    <row r="131" spans="1:19" ht="15" x14ac:dyDescent="0.25">
      <c r="A131" s="23">
        <v>47</v>
      </c>
      <c r="B131" s="23">
        <v>2440</v>
      </c>
      <c r="C131" s="24" t="s">
        <v>63</v>
      </c>
      <c r="D131" s="25">
        <f t="shared" si="38"/>
        <v>0</v>
      </c>
      <c r="E131" s="25"/>
      <c r="F131" s="25"/>
      <c r="G131" s="25">
        <f t="shared" si="44"/>
        <v>0</v>
      </c>
      <c r="H131" s="803"/>
      <c r="I131" s="803"/>
      <c r="J131" s="27">
        <f t="shared" si="39"/>
        <v>0</v>
      </c>
      <c r="L131" s="25">
        <f t="shared" si="40"/>
        <v>0</v>
      </c>
      <c r="M131" s="25"/>
      <c r="N131" s="25"/>
      <c r="O131" s="25">
        <f t="shared" si="45"/>
        <v>0</v>
      </c>
      <c r="P131" s="803"/>
      <c r="Q131" s="803"/>
      <c r="R131" s="27">
        <f t="shared" si="42"/>
        <v>0</v>
      </c>
      <c r="S131" s="28">
        <f t="shared" si="37"/>
        <v>0</v>
      </c>
    </row>
    <row r="132" spans="1:19" ht="15" x14ac:dyDescent="0.25">
      <c r="A132" s="23">
        <v>47</v>
      </c>
      <c r="B132" s="32" t="s">
        <v>64</v>
      </c>
      <c r="C132" s="24" t="s">
        <v>65</v>
      </c>
      <c r="D132" s="25">
        <f t="shared" si="38"/>
        <v>0</v>
      </c>
      <c r="E132" s="33"/>
      <c r="F132" s="33"/>
      <c r="G132" s="25">
        <f t="shared" si="44"/>
        <v>0</v>
      </c>
      <c r="H132" s="803"/>
      <c r="I132" s="803"/>
      <c r="J132" s="27">
        <f t="shared" si="39"/>
        <v>0</v>
      </c>
      <c r="L132" s="25">
        <f t="shared" si="40"/>
        <v>0</v>
      </c>
      <c r="M132" s="25"/>
      <c r="N132" s="25"/>
      <c r="O132" s="25">
        <f t="shared" si="45"/>
        <v>0</v>
      </c>
      <c r="P132" s="803"/>
      <c r="Q132" s="803"/>
      <c r="R132" s="27">
        <f t="shared" si="42"/>
        <v>0</v>
      </c>
      <c r="S132" s="28">
        <f t="shared" si="37"/>
        <v>0</v>
      </c>
    </row>
    <row r="133" spans="1:19" ht="15" x14ac:dyDescent="0.25">
      <c r="A133" s="32"/>
      <c r="B133" s="32">
        <v>2005</v>
      </c>
      <c r="C133" s="33" t="s">
        <v>66</v>
      </c>
      <c r="D133" s="25">
        <f t="shared" si="38"/>
        <v>0</v>
      </c>
      <c r="E133" s="25"/>
      <c r="F133" s="25"/>
      <c r="G133" s="25">
        <f t="shared" si="44"/>
        <v>0</v>
      </c>
      <c r="H133" s="803"/>
      <c r="I133" s="803"/>
      <c r="J133" s="27">
        <f t="shared" si="39"/>
        <v>0</v>
      </c>
      <c r="L133" s="25">
        <f t="shared" si="40"/>
        <v>0</v>
      </c>
      <c r="M133" s="25"/>
      <c r="N133" s="25"/>
      <c r="O133" s="25">
        <f t="shared" si="45"/>
        <v>0</v>
      </c>
      <c r="P133" s="803"/>
      <c r="Q133" s="803"/>
      <c r="R133" s="27">
        <f t="shared" si="42"/>
        <v>0</v>
      </c>
      <c r="S133" s="28">
        <f t="shared" si="37"/>
        <v>0</v>
      </c>
    </row>
    <row r="134" spans="1:19" ht="15" x14ac:dyDescent="0.25">
      <c r="A134" s="32"/>
      <c r="B134" s="32">
        <v>2040</v>
      </c>
      <c r="C134" s="33" t="s">
        <v>67</v>
      </c>
      <c r="D134" s="25">
        <f t="shared" si="38"/>
        <v>0</v>
      </c>
      <c r="E134" s="25"/>
      <c r="F134" s="25"/>
      <c r="G134" s="25">
        <f t="shared" si="44"/>
        <v>0</v>
      </c>
      <c r="H134" s="803"/>
      <c r="I134" s="803"/>
      <c r="J134" s="27">
        <f t="shared" si="39"/>
        <v>0</v>
      </c>
      <c r="L134" s="25">
        <f t="shared" si="40"/>
        <v>0</v>
      </c>
      <c r="M134" s="25"/>
      <c r="N134" s="25"/>
      <c r="O134" s="25">
        <f t="shared" si="45"/>
        <v>0</v>
      </c>
      <c r="P134" s="803"/>
      <c r="Q134" s="803"/>
      <c r="R134" s="27">
        <f t="shared" si="42"/>
        <v>0</v>
      </c>
      <c r="S134" s="28">
        <f t="shared" si="37"/>
        <v>0</v>
      </c>
    </row>
    <row r="135" spans="1:19" ht="15" x14ac:dyDescent="0.25">
      <c r="A135" s="32"/>
      <c r="B135" s="32">
        <v>2050</v>
      </c>
      <c r="C135" s="33" t="s">
        <v>68</v>
      </c>
      <c r="D135" s="25">
        <f t="shared" si="38"/>
        <v>0</v>
      </c>
      <c r="E135" s="25"/>
      <c r="F135" s="25"/>
      <c r="G135" s="25">
        <f t="shared" si="44"/>
        <v>0</v>
      </c>
      <c r="H135" s="803"/>
      <c r="I135" s="803"/>
      <c r="J135" s="27">
        <f t="shared" si="39"/>
        <v>0</v>
      </c>
      <c r="L135" s="25">
        <f t="shared" si="40"/>
        <v>0</v>
      </c>
      <c r="M135" s="25"/>
      <c r="N135" s="25"/>
      <c r="O135" s="25">
        <f t="shared" si="45"/>
        <v>0</v>
      </c>
      <c r="P135" s="803"/>
      <c r="Q135" s="803"/>
      <c r="R135" s="27">
        <f t="shared" si="42"/>
        <v>0</v>
      </c>
      <c r="S135" s="28">
        <f t="shared" si="37"/>
        <v>0</v>
      </c>
    </row>
    <row r="136" spans="1:19" ht="15" x14ac:dyDescent="0.25">
      <c r="A136" s="32"/>
      <c r="B136" s="32">
        <v>2075</v>
      </c>
      <c r="C136" s="33" t="s">
        <v>69</v>
      </c>
      <c r="D136" s="25">
        <f t="shared" si="38"/>
        <v>0</v>
      </c>
      <c r="E136" s="25"/>
      <c r="F136" s="25"/>
      <c r="G136" s="25">
        <f t="shared" si="44"/>
        <v>0</v>
      </c>
      <c r="H136" s="803"/>
      <c r="I136" s="803"/>
      <c r="J136" s="27">
        <f t="shared" si="39"/>
        <v>0</v>
      </c>
      <c r="L136" s="25">
        <f t="shared" si="40"/>
        <v>0</v>
      </c>
      <c r="M136" s="25"/>
      <c r="N136" s="25"/>
      <c r="O136" s="25">
        <f t="shared" si="45"/>
        <v>0</v>
      </c>
      <c r="P136" s="803"/>
      <c r="Q136" s="803"/>
      <c r="R136" s="27">
        <f t="shared" si="42"/>
        <v>0</v>
      </c>
      <c r="S136" s="28">
        <f t="shared" si="37"/>
        <v>0</v>
      </c>
    </row>
    <row r="137" spans="1:19" ht="15" x14ac:dyDescent="0.25">
      <c r="A137" s="32"/>
      <c r="B137" s="32">
        <v>2055</v>
      </c>
      <c r="C137" s="33" t="s">
        <v>70</v>
      </c>
      <c r="D137" s="25">
        <f t="shared" si="38"/>
        <v>0</v>
      </c>
      <c r="E137" s="25"/>
      <c r="F137" s="25"/>
      <c r="G137" s="25">
        <f t="shared" si="44"/>
        <v>0</v>
      </c>
      <c r="H137" s="803"/>
      <c r="I137" s="803"/>
      <c r="J137" s="27">
        <f t="shared" si="39"/>
        <v>0</v>
      </c>
      <c r="L137" s="25">
        <f t="shared" si="40"/>
        <v>0</v>
      </c>
      <c r="M137" s="25"/>
      <c r="N137" s="25"/>
      <c r="O137" s="25">
        <f t="shared" si="45"/>
        <v>0</v>
      </c>
      <c r="P137" s="803"/>
      <c r="Q137" s="803"/>
      <c r="R137" s="27">
        <f t="shared" si="42"/>
        <v>0</v>
      </c>
      <c r="S137" s="28">
        <f t="shared" si="37"/>
        <v>0</v>
      </c>
    </row>
    <row r="138" spans="1:19" ht="15" x14ac:dyDescent="0.25">
      <c r="A138" s="32"/>
      <c r="B138" s="32" t="s">
        <v>71</v>
      </c>
      <c r="C138" s="33" t="s">
        <v>72</v>
      </c>
      <c r="D138" s="25">
        <f t="shared" si="38"/>
        <v>0</v>
      </c>
      <c r="E138" s="25"/>
      <c r="F138" s="25"/>
      <c r="G138" s="25">
        <f t="shared" si="44"/>
        <v>0</v>
      </c>
      <c r="H138" s="803"/>
      <c r="I138" s="803"/>
      <c r="J138" s="27">
        <f t="shared" si="39"/>
        <v>0</v>
      </c>
      <c r="L138" s="25">
        <f t="shared" si="40"/>
        <v>0</v>
      </c>
      <c r="M138" s="25"/>
      <c r="N138" s="25"/>
      <c r="O138" s="25">
        <f t="shared" si="45"/>
        <v>0</v>
      </c>
      <c r="P138" s="803"/>
      <c r="Q138" s="803"/>
      <c r="R138" s="27">
        <f t="shared" si="42"/>
        <v>0</v>
      </c>
      <c r="S138" s="28">
        <f t="shared" si="37"/>
        <v>0</v>
      </c>
    </row>
    <row r="139" spans="1:19" x14ac:dyDescent="0.2">
      <c r="A139" s="32"/>
      <c r="B139" s="32"/>
      <c r="C139" s="34" t="s">
        <v>73</v>
      </c>
      <c r="D139" s="35">
        <f t="shared" ref="D139:J139" si="46">SUM(D93:D138)</f>
        <v>0</v>
      </c>
      <c r="E139" s="35">
        <f t="shared" si="46"/>
        <v>0</v>
      </c>
      <c r="F139" s="35">
        <f t="shared" si="46"/>
        <v>0</v>
      </c>
      <c r="G139" s="35">
        <f t="shared" si="46"/>
        <v>0</v>
      </c>
      <c r="H139" s="35">
        <f t="shared" si="46"/>
        <v>0</v>
      </c>
      <c r="I139" s="35">
        <f t="shared" si="46"/>
        <v>0</v>
      </c>
      <c r="J139" s="35">
        <f t="shared" si="46"/>
        <v>0</v>
      </c>
      <c r="K139" s="36"/>
      <c r="L139" s="35">
        <f t="shared" ref="L139:S139" si="47">SUM(L93:L138)</f>
        <v>0</v>
      </c>
      <c r="M139" s="35">
        <f t="shared" si="47"/>
        <v>0</v>
      </c>
      <c r="N139" s="35">
        <f t="shared" si="47"/>
        <v>0</v>
      </c>
      <c r="O139" s="35">
        <f t="shared" si="47"/>
        <v>0</v>
      </c>
      <c r="P139" s="35">
        <f t="shared" si="47"/>
        <v>0</v>
      </c>
      <c r="Q139" s="35">
        <f t="shared" si="47"/>
        <v>0</v>
      </c>
      <c r="R139" s="35">
        <f t="shared" si="47"/>
        <v>0</v>
      </c>
      <c r="S139" s="35">
        <f t="shared" si="47"/>
        <v>0</v>
      </c>
    </row>
    <row r="140" spans="1:19" ht="25.5" x14ac:dyDescent="0.25">
      <c r="A140" s="32"/>
      <c r="B140" s="32">
        <v>1531</v>
      </c>
      <c r="C140" s="24" t="s">
        <v>74</v>
      </c>
      <c r="D140" s="25">
        <f>-D93</f>
        <v>0</v>
      </c>
      <c r="E140" s="25"/>
      <c r="F140" s="25"/>
      <c r="G140" s="25">
        <f t="shared" ref="G140:G147" si="48">SUM(D140:F140)</f>
        <v>0</v>
      </c>
      <c r="H140" s="26">
        <f t="shared" ref="H140:I140" si="49">-H93</f>
        <v>0</v>
      </c>
      <c r="I140" s="26">
        <f t="shared" si="49"/>
        <v>0</v>
      </c>
      <c r="J140" s="27">
        <f>G140+H140+I140</f>
        <v>0</v>
      </c>
      <c r="L140" s="25">
        <f t="shared" ref="L140" si="50">-L93</f>
        <v>0</v>
      </c>
      <c r="M140" s="25"/>
      <c r="N140" s="25"/>
      <c r="O140" s="25">
        <f t="shared" ref="O140:O147" si="51">SUM(L140:N140)</f>
        <v>0</v>
      </c>
      <c r="P140" s="26">
        <f t="shared" ref="P140:Q140" si="52">-P93</f>
        <v>0</v>
      </c>
      <c r="Q140" s="26">
        <f t="shared" si="52"/>
        <v>0</v>
      </c>
      <c r="R140" s="27">
        <f>O140+P140+Q140</f>
        <v>0</v>
      </c>
      <c r="S140" s="28">
        <f t="shared" ref="S140:S147" si="53">J140+R140</f>
        <v>0</v>
      </c>
    </row>
    <row r="141" spans="1:19" ht="25.5" x14ac:dyDescent="0.25">
      <c r="A141" s="32"/>
      <c r="B141" s="32">
        <v>2075</v>
      </c>
      <c r="C141" s="37" t="s">
        <v>75</v>
      </c>
      <c r="D141" s="25">
        <f>-D136</f>
        <v>0</v>
      </c>
      <c r="E141" s="33"/>
      <c r="F141" s="33"/>
      <c r="G141" s="25">
        <f t="shared" si="48"/>
        <v>0</v>
      </c>
      <c r="H141" s="26">
        <f t="shared" ref="H141:I141" si="54">-H136</f>
        <v>0</v>
      </c>
      <c r="I141" s="26">
        <f t="shared" si="54"/>
        <v>0</v>
      </c>
      <c r="J141" s="27">
        <f t="shared" ref="J141:J147" si="55">G141+H141+I141</f>
        <v>0</v>
      </c>
      <c r="L141" s="25">
        <f t="shared" ref="L141" si="56">-L136</f>
        <v>0</v>
      </c>
      <c r="M141" s="25"/>
      <c r="N141" s="25"/>
      <c r="O141" s="25">
        <f t="shared" si="51"/>
        <v>0</v>
      </c>
      <c r="P141" s="26">
        <f t="shared" ref="P141:Q141" si="57">-P136</f>
        <v>0</v>
      </c>
      <c r="Q141" s="26">
        <f t="shared" si="57"/>
        <v>0</v>
      </c>
      <c r="R141" s="27">
        <f t="shared" ref="R141:R147" si="58">O141+P141+Q141</f>
        <v>0</v>
      </c>
      <c r="S141" s="28">
        <f t="shared" si="53"/>
        <v>0</v>
      </c>
    </row>
    <row r="142" spans="1:19" ht="25.5" x14ac:dyDescent="0.25">
      <c r="A142" s="32"/>
      <c r="B142" s="32">
        <v>1865</v>
      </c>
      <c r="C142" s="37" t="s">
        <v>76</v>
      </c>
      <c r="D142" s="25">
        <f>-D110</f>
        <v>0</v>
      </c>
      <c r="E142" s="33"/>
      <c r="F142" s="33"/>
      <c r="G142" s="25">
        <f t="shared" si="48"/>
        <v>0</v>
      </c>
      <c r="H142" s="26">
        <f t="shared" ref="H142:I143" si="59">-H110</f>
        <v>0</v>
      </c>
      <c r="I142" s="26">
        <f t="shared" si="59"/>
        <v>0</v>
      </c>
      <c r="J142" s="27">
        <f t="shared" si="55"/>
        <v>0</v>
      </c>
      <c r="L142" s="25">
        <f t="shared" ref="L142:L143" si="60">-L110</f>
        <v>0</v>
      </c>
      <c r="M142" s="25"/>
      <c r="N142" s="25"/>
      <c r="O142" s="25">
        <f t="shared" si="51"/>
        <v>0</v>
      </c>
      <c r="P142" s="26">
        <f t="shared" ref="P142:Q142" si="61">-P110</f>
        <v>0</v>
      </c>
      <c r="Q142" s="26">
        <f t="shared" si="61"/>
        <v>0</v>
      </c>
      <c r="R142" s="27">
        <f t="shared" si="58"/>
        <v>0</v>
      </c>
      <c r="S142" s="28">
        <f t="shared" si="53"/>
        <v>0</v>
      </c>
    </row>
    <row r="143" spans="1:19" ht="15" x14ac:dyDescent="0.25">
      <c r="A143" s="32"/>
      <c r="B143" s="32">
        <v>1875</v>
      </c>
      <c r="C143" s="37" t="s">
        <v>77</v>
      </c>
      <c r="D143" s="25">
        <f>-D111</f>
        <v>0</v>
      </c>
      <c r="E143" s="33"/>
      <c r="F143" s="33"/>
      <c r="G143" s="25">
        <f t="shared" si="48"/>
        <v>0</v>
      </c>
      <c r="H143" s="26">
        <f t="shared" si="59"/>
        <v>0</v>
      </c>
      <c r="I143" s="26">
        <f t="shared" si="59"/>
        <v>0</v>
      </c>
      <c r="J143" s="27">
        <f t="shared" si="55"/>
        <v>0</v>
      </c>
      <c r="L143" s="25">
        <f t="shared" si="60"/>
        <v>0</v>
      </c>
      <c r="M143" s="25"/>
      <c r="N143" s="25"/>
      <c r="O143" s="25">
        <f t="shared" si="51"/>
        <v>0</v>
      </c>
      <c r="P143" s="26">
        <f t="shared" ref="P143:Q143" si="62">-P125</f>
        <v>0</v>
      </c>
      <c r="Q143" s="26">
        <f t="shared" si="62"/>
        <v>0</v>
      </c>
      <c r="R143" s="27">
        <f t="shared" si="58"/>
        <v>0</v>
      </c>
      <c r="S143" s="28">
        <f t="shared" si="53"/>
        <v>0</v>
      </c>
    </row>
    <row r="144" spans="1:19" ht="25.5" x14ac:dyDescent="0.25">
      <c r="A144" s="32"/>
      <c r="B144" s="32" t="s">
        <v>61</v>
      </c>
      <c r="C144" s="37" t="s">
        <v>62</v>
      </c>
      <c r="D144" s="25">
        <f>-D130</f>
        <v>0</v>
      </c>
      <c r="E144" s="33"/>
      <c r="F144" s="33"/>
      <c r="G144" s="25">
        <f t="shared" si="48"/>
        <v>0</v>
      </c>
      <c r="H144" s="26">
        <f t="shared" ref="H144:I144" si="63">-H130</f>
        <v>0</v>
      </c>
      <c r="I144" s="26">
        <f t="shared" si="63"/>
        <v>0</v>
      </c>
      <c r="J144" s="27">
        <f t="shared" si="55"/>
        <v>0</v>
      </c>
      <c r="L144" s="25">
        <f t="shared" ref="L144" si="64">-L130</f>
        <v>0</v>
      </c>
      <c r="M144" s="25"/>
      <c r="N144" s="25"/>
      <c r="O144" s="25">
        <f t="shared" si="51"/>
        <v>0</v>
      </c>
      <c r="P144" s="26">
        <f t="shared" ref="P144:Q144" si="65">-P130</f>
        <v>0</v>
      </c>
      <c r="Q144" s="26">
        <f t="shared" si="65"/>
        <v>0</v>
      </c>
      <c r="R144" s="27">
        <f t="shared" si="58"/>
        <v>0</v>
      </c>
      <c r="S144" s="28">
        <f t="shared" si="53"/>
        <v>0</v>
      </c>
    </row>
    <row r="145" spans="1:19" ht="25.5" x14ac:dyDescent="0.25">
      <c r="A145" s="32"/>
      <c r="B145" s="32" t="s">
        <v>64</v>
      </c>
      <c r="C145" s="37" t="s">
        <v>78</v>
      </c>
      <c r="D145" s="25">
        <f>-D132</f>
        <v>0</v>
      </c>
      <c r="E145" s="33"/>
      <c r="F145" s="33"/>
      <c r="G145" s="25">
        <f t="shared" si="48"/>
        <v>0</v>
      </c>
      <c r="H145" s="26">
        <f t="shared" ref="H145:I145" si="66">-H132</f>
        <v>0</v>
      </c>
      <c r="I145" s="26">
        <f t="shared" si="66"/>
        <v>0</v>
      </c>
      <c r="J145" s="27">
        <f t="shared" si="55"/>
        <v>0</v>
      </c>
      <c r="L145" s="25">
        <f t="shared" ref="L145" si="67">-L132</f>
        <v>0</v>
      </c>
      <c r="M145" s="25"/>
      <c r="N145" s="25"/>
      <c r="O145" s="25">
        <f t="shared" si="51"/>
        <v>0</v>
      </c>
      <c r="P145" s="26">
        <f t="shared" ref="P145:Q145" si="68">-P132</f>
        <v>0</v>
      </c>
      <c r="Q145" s="26">
        <f t="shared" si="68"/>
        <v>0</v>
      </c>
      <c r="R145" s="27">
        <f t="shared" si="58"/>
        <v>0</v>
      </c>
      <c r="S145" s="28">
        <f t="shared" si="53"/>
        <v>0</v>
      </c>
    </row>
    <row r="146" spans="1:19" ht="15" x14ac:dyDescent="0.25">
      <c r="A146" s="32"/>
      <c r="B146" s="32">
        <v>2055</v>
      </c>
      <c r="C146" s="33" t="s">
        <v>70</v>
      </c>
      <c r="D146" s="25">
        <f>-D137</f>
        <v>0</v>
      </c>
      <c r="E146" s="33"/>
      <c r="F146" s="33"/>
      <c r="G146" s="25">
        <f t="shared" si="48"/>
        <v>0</v>
      </c>
      <c r="H146" s="26">
        <f t="shared" ref="H146:I147" si="69">-H137</f>
        <v>0</v>
      </c>
      <c r="I146" s="26">
        <f t="shared" si="69"/>
        <v>0</v>
      </c>
      <c r="J146" s="27">
        <f t="shared" si="55"/>
        <v>0</v>
      </c>
      <c r="L146" s="25">
        <f t="shared" ref="L146:L147" si="70">-L137</f>
        <v>0</v>
      </c>
      <c r="M146" s="25"/>
      <c r="N146" s="25"/>
      <c r="O146" s="25">
        <f t="shared" si="51"/>
        <v>0</v>
      </c>
      <c r="P146" s="26">
        <f t="shared" ref="P146:Q147" si="71">-P137</f>
        <v>0</v>
      </c>
      <c r="Q146" s="26">
        <f t="shared" si="71"/>
        <v>0</v>
      </c>
      <c r="R146" s="27">
        <f t="shared" si="58"/>
        <v>0</v>
      </c>
      <c r="S146" s="28">
        <f t="shared" si="53"/>
        <v>0</v>
      </c>
    </row>
    <row r="147" spans="1:19" ht="15" x14ac:dyDescent="0.25">
      <c r="A147" s="32"/>
      <c r="B147" s="32" t="s">
        <v>71</v>
      </c>
      <c r="C147" s="33" t="s">
        <v>72</v>
      </c>
      <c r="D147" s="25">
        <f>-D138</f>
        <v>0</v>
      </c>
      <c r="E147" s="33"/>
      <c r="F147" s="33"/>
      <c r="G147" s="25">
        <f t="shared" si="48"/>
        <v>0</v>
      </c>
      <c r="H147" s="26">
        <f t="shared" si="69"/>
        <v>0</v>
      </c>
      <c r="I147" s="26">
        <f t="shared" si="69"/>
        <v>0</v>
      </c>
      <c r="J147" s="27">
        <f t="shared" si="55"/>
        <v>0</v>
      </c>
      <c r="L147" s="25">
        <f t="shared" si="70"/>
        <v>0</v>
      </c>
      <c r="M147" s="25"/>
      <c r="N147" s="25"/>
      <c r="O147" s="25">
        <f t="shared" si="51"/>
        <v>0</v>
      </c>
      <c r="P147" s="26">
        <f t="shared" si="71"/>
        <v>0</v>
      </c>
      <c r="Q147" s="26">
        <f t="shared" si="71"/>
        <v>0</v>
      </c>
      <c r="R147" s="27">
        <f t="shared" si="58"/>
        <v>0</v>
      </c>
      <c r="S147" s="28">
        <f t="shared" si="53"/>
        <v>0</v>
      </c>
    </row>
    <row r="148" spans="1:19" x14ac:dyDescent="0.2">
      <c r="A148" s="32"/>
      <c r="B148" s="32"/>
      <c r="C148" s="34" t="s">
        <v>79</v>
      </c>
      <c r="D148" s="35">
        <f>SUM(D139:D147)</f>
        <v>0</v>
      </c>
      <c r="E148" s="35">
        <f t="shared" ref="E148:J148" si="72">SUM(E139:E147)</f>
        <v>0</v>
      </c>
      <c r="F148" s="35">
        <f t="shared" si="72"/>
        <v>0</v>
      </c>
      <c r="G148" s="35">
        <f t="shared" si="72"/>
        <v>0</v>
      </c>
      <c r="H148" s="35">
        <f t="shared" si="72"/>
        <v>0</v>
      </c>
      <c r="I148" s="35">
        <f t="shared" si="72"/>
        <v>0</v>
      </c>
      <c r="J148" s="35">
        <f t="shared" si="72"/>
        <v>0</v>
      </c>
      <c r="K148" s="36"/>
      <c r="L148" s="35">
        <f t="shared" ref="L148:S148" si="73">SUM(L139:L147)</f>
        <v>0</v>
      </c>
      <c r="M148" s="35">
        <f t="shared" si="73"/>
        <v>0</v>
      </c>
      <c r="N148" s="35">
        <f t="shared" si="73"/>
        <v>0</v>
      </c>
      <c r="O148" s="35">
        <f t="shared" si="73"/>
        <v>0</v>
      </c>
      <c r="P148" s="35">
        <f t="shared" si="73"/>
        <v>0</v>
      </c>
      <c r="Q148" s="35">
        <f t="shared" si="73"/>
        <v>0</v>
      </c>
      <c r="R148" s="35">
        <f t="shared" si="73"/>
        <v>0</v>
      </c>
      <c r="S148" s="35">
        <f t="shared" si="73"/>
        <v>0</v>
      </c>
    </row>
    <row r="149" spans="1:19" ht="15" x14ac:dyDescent="0.25">
      <c r="A149" s="32"/>
      <c r="B149" s="32"/>
      <c r="C149" s="1220" t="s">
        <v>80</v>
      </c>
      <c r="D149" s="1221"/>
      <c r="E149" s="1221"/>
      <c r="F149" s="1221"/>
      <c r="G149" s="1221"/>
      <c r="H149" s="1221"/>
      <c r="I149" s="1221"/>
      <c r="J149" s="1221"/>
      <c r="K149" s="1221"/>
      <c r="L149" s="1222"/>
      <c r="M149" s="38"/>
      <c r="N149" s="38"/>
      <c r="O149" s="38"/>
      <c r="P149" s="39"/>
      <c r="R149" s="40"/>
      <c r="S149" s="29"/>
    </row>
    <row r="150" spans="1:19" ht="15" x14ac:dyDescent="0.25">
      <c r="A150" s="32"/>
      <c r="B150" s="32"/>
      <c r="C150" s="1220" t="s">
        <v>81</v>
      </c>
      <c r="D150" s="1221"/>
      <c r="E150" s="1221"/>
      <c r="F150" s="1221"/>
      <c r="G150" s="1221"/>
      <c r="H150" s="1221"/>
      <c r="I150" s="1221"/>
      <c r="J150" s="1221"/>
      <c r="K150" s="1221"/>
      <c r="L150" s="1222"/>
      <c r="M150" s="38"/>
      <c r="N150" s="38"/>
      <c r="O150" s="38"/>
      <c r="P150" s="35">
        <f>+P148</f>
        <v>0</v>
      </c>
      <c r="R150" s="40"/>
      <c r="S150" s="29"/>
    </row>
    <row r="151" spans="1:19" x14ac:dyDescent="0.2">
      <c r="D151" s="41">
        <v>0</v>
      </c>
      <c r="E151" s="41"/>
      <c r="F151" s="41"/>
      <c r="G151" s="41"/>
      <c r="H151" s="41">
        <v>0</v>
      </c>
      <c r="I151" s="41">
        <v>0</v>
      </c>
      <c r="J151" s="41">
        <v>0</v>
      </c>
      <c r="K151" s="41"/>
      <c r="L151" s="41">
        <v>0</v>
      </c>
      <c r="M151" s="41"/>
      <c r="N151" s="41"/>
      <c r="O151" s="41">
        <v>0</v>
      </c>
      <c r="P151" s="41">
        <v>0</v>
      </c>
      <c r="Q151" s="41">
        <v>0</v>
      </c>
      <c r="R151" s="41">
        <v>0</v>
      </c>
      <c r="S151" s="41">
        <v>0</v>
      </c>
    </row>
    <row r="152" spans="1:19" x14ac:dyDescent="0.2">
      <c r="L152" s="2" t="s">
        <v>82</v>
      </c>
    </row>
    <row r="153" spans="1:19" ht="15" x14ac:dyDescent="0.25">
      <c r="A153" s="32">
        <v>10</v>
      </c>
      <c r="B153" s="32"/>
      <c r="C153" s="12" t="s">
        <v>83</v>
      </c>
      <c r="D153" s="13"/>
      <c r="E153" s="13"/>
      <c r="F153" s="13"/>
      <c r="G153" s="13"/>
      <c r="H153" s="13"/>
      <c r="I153" s="13"/>
      <c r="J153" s="13"/>
      <c r="K153" s="13"/>
      <c r="L153" s="13" t="s">
        <v>83</v>
      </c>
      <c r="M153" s="13"/>
      <c r="N153" s="13"/>
      <c r="O153" s="13"/>
      <c r="P153" s="13"/>
      <c r="Q153" s="42">
        <f>P117</f>
        <v>0</v>
      </c>
    </row>
    <row r="154" spans="1:19" ht="15" x14ac:dyDescent="0.25">
      <c r="A154" s="32">
        <v>8</v>
      </c>
      <c r="B154" s="32"/>
      <c r="C154" s="12" t="s">
        <v>49</v>
      </c>
      <c r="D154" s="13"/>
      <c r="E154" s="13"/>
      <c r="F154" s="13"/>
      <c r="G154" s="13"/>
      <c r="H154" s="13"/>
      <c r="I154" s="13"/>
      <c r="J154" s="13"/>
      <c r="K154" s="13"/>
      <c r="L154" s="13" t="s">
        <v>49</v>
      </c>
      <c r="M154" s="13"/>
      <c r="N154" s="13"/>
      <c r="O154" s="13"/>
      <c r="P154" s="13"/>
      <c r="Q154" s="42">
        <f>P119+P118</f>
        <v>0</v>
      </c>
    </row>
    <row r="155" spans="1:19" ht="15" x14ac:dyDescent="0.25">
      <c r="A155" s="32">
        <v>47</v>
      </c>
      <c r="B155" s="32"/>
      <c r="C155" s="12" t="s">
        <v>84</v>
      </c>
      <c r="D155" s="13"/>
      <c r="E155" s="13"/>
      <c r="F155" s="13"/>
      <c r="G155" s="13"/>
      <c r="H155" s="13"/>
      <c r="I155" s="13"/>
      <c r="J155" s="13"/>
      <c r="K155" s="13"/>
      <c r="L155" s="13" t="s">
        <v>84</v>
      </c>
      <c r="M155" s="13"/>
      <c r="N155" s="13"/>
      <c r="O155" s="13"/>
      <c r="P155" s="13"/>
      <c r="Q155" s="42"/>
    </row>
    <row r="156" spans="1:19" x14ac:dyDescent="0.2">
      <c r="L156" s="1223" t="s">
        <v>85</v>
      </c>
      <c r="M156" s="1224"/>
      <c r="N156" s="1224"/>
      <c r="O156" s="1224"/>
      <c r="P156" s="1224"/>
      <c r="Q156" s="43">
        <f>P150-Q153-Q154-Q155</f>
        <v>0</v>
      </c>
    </row>
    <row r="162" spans="1:19" ht="13.5" thickBot="1" x14ac:dyDescent="0.25">
      <c r="H162" s="8" t="s">
        <v>9</v>
      </c>
      <c r="I162" s="9" t="s">
        <v>10</v>
      </c>
    </row>
    <row r="163" spans="1:19" ht="15.75" thickBot="1" x14ac:dyDescent="0.3">
      <c r="H163" s="8" t="s">
        <v>11</v>
      </c>
      <c r="I163" s="10">
        <v>2015</v>
      </c>
      <c r="J163" s="11"/>
    </row>
    <row r="165" spans="1:19" x14ac:dyDescent="0.2">
      <c r="D165" s="1225" t="s">
        <v>12</v>
      </c>
      <c r="E165" s="1226"/>
      <c r="F165" s="1226"/>
      <c r="G165" s="1226"/>
      <c r="H165" s="1226"/>
      <c r="I165" s="1226"/>
      <c r="J165" s="1226"/>
      <c r="L165" s="12"/>
      <c r="M165" s="13"/>
      <c r="N165" s="13"/>
      <c r="O165" s="13"/>
      <c r="P165" s="14" t="s">
        <v>13</v>
      </c>
      <c r="Q165" s="14"/>
      <c r="R165" s="15"/>
    </row>
    <row r="166" spans="1:19" ht="30" customHeight="1" x14ac:dyDescent="0.2">
      <c r="A166" s="16" t="s">
        <v>14</v>
      </c>
      <c r="B166" s="16" t="s">
        <v>15</v>
      </c>
      <c r="C166" s="17" t="s">
        <v>16</v>
      </c>
      <c r="D166" s="18" t="s">
        <v>17</v>
      </c>
      <c r="E166" s="44" t="s">
        <v>90</v>
      </c>
      <c r="F166" s="44" t="s">
        <v>90</v>
      </c>
      <c r="G166" s="18" t="s">
        <v>18</v>
      </c>
      <c r="H166" s="19" t="s">
        <v>19</v>
      </c>
      <c r="I166" s="19" t="s">
        <v>20</v>
      </c>
      <c r="J166" s="16" t="s">
        <v>21</v>
      </c>
      <c r="K166" s="20"/>
      <c r="L166" s="18" t="s">
        <v>17</v>
      </c>
      <c r="M166" s="44" t="s">
        <v>90</v>
      </c>
      <c r="N166" s="44" t="s">
        <v>90</v>
      </c>
      <c r="O166" s="18" t="s">
        <v>18</v>
      </c>
      <c r="P166" s="21" t="s">
        <v>22</v>
      </c>
      <c r="Q166" s="21" t="s">
        <v>20</v>
      </c>
      <c r="R166" s="22" t="s">
        <v>21</v>
      </c>
      <c r="S166" s="16" t="s">
        <v>23</v>
      </c>
    </row>
    <row r="167" spans="1:19" ht="25.5" customHeight="1" x14ac:dyDescent="0.25">
      <c r="A167" s="16"/>
      <c r="B167" s="23">
        <v>1531</v>
      </c>
      <c r="C167" s="24" t="s">
        <v>24</v>
      </c>
      <c r="D167" s="55"/>
      <c r="E167" s="25"/>
      <c r="F167" s="25"/>
      <c r="G167" s="25">
        <f>SUM(D167:F167)</f>
        <v>0</v>
      </c>
      <c r="H167" s="803"/>
      <c r="I167" s="803"/>
      <c r="J167" s="27">
        <f>SUM(G167:I167)</f>
        <v>0</v>
      </c>
      <c r="K167" s="20"/>
      <c r="L167" s="55"/>
      <c r="M167" s="25"/>
      <c r="N167" s="25"/>
      <c r="O167" s="25">
        <f>SUM(L167:N167)</f>
        <v>0</v>
      </c>
      <c r="P167" s="803"/>
      <c r="Q167" s="803"/>
      <c r="R167" s="27">
        <f>L167+P167+Q167</f>
        <v>0</v>
      </c>
      <c r="S167" s="28">
        <f t="shared" ref="S167:S212" si="74">J167+R167</f>
        <v>0</v>
      </c>
    </row>
    <row r="168" spans="1:19" ht="25.5" customHeight="1" x14ac:dyDescent="0.25">
      <c r="A168" s="16"/>
      <c r="B168" s="23">
        <v>1609</v>
      </c>
      <c r="C168" s="24" t="s">
        <v>25</v>
      </c>
      <c r="D168" s="55"/>
      <c r="E168" s="25"/>
      <c r="F168" s="25"/>
      <c r="G168" s="25">
        <f>SUM(D168:F168)</f>
        <v>0</v>
      </c>
      <c r="H168" s="803"/>
      <c r="I168" s="803"/>
      <c r="J168" s="27">
        <f t="shared" ref="J168:J212" si="75">SUM(G168:I168)</f>
        <v>0</v>
      </c>
      <c r="K168" s="20"/>
      <c r="L168" s="55"/>
      <c r="M168" s="25"/>
      <c r="N168" s="25"/>
      <c r="O168" s="25">
        <f t="shared" ref="O168:O203" si="76">SUM(L168:N168)</f>
        <v>0</v>
      </c>
      <c r="P168" s="803"/>
      <c r="Q168" s="803"/>
      <c r="R168" s="27">
        <f t="shared" ref="R168:R205" si="77">L168+P168+Q168</f>
        <v>0</v>
      </c>
      <c r="S168" s="28">
        <f t="shared" si="74"/>
        <v>0</v>
      </c>
    </row>
    <row r="169" spans="1:19" ht="25.5" x14ac:dyDescent="0.25">
      <c r="A169" s="23">
        <v>12</v>
      </c>
      <c r="B169" s="23">
        <v>1611</v>
      </c>
      <c r="C169" s="24" t="s">
        <v>26</v>
      </c>
      <c r="D169" s="55"/>
      <c r="E169" s="25"/>
      <c r="F169" s="25"/>
      <c r="G169" s="25">
        <f t="shared" ref="G169:G183" si="78">SUM(D169:F169)</f>
        <v>0</v>
      </c>
      <c r="H169" s="803"/>
      <c r="I169" s="803"/>
      <c r="J169" s="27">
        <f t="shared" si="75"/>
        <v>0</v>
      </c>
      <c r="K169" s="30"/>
      <c r="L169" s="55"/>
      <c r="M169" s="25"/>
      <c r="N169" s="25"/>
      <c r="O169" s="25">
        <f t="shared" si="76"/>
        <v>0</v>
      </c>
      <c r="P169" s="803"/>
      <c r="Q169" s="803"/>
      <c r="R169" s="27">
        <f t="shared" si="77"/>
        <v>0</v>
      </c>
      <c r="S169" s="28">
        <f t="shared" si="74"/>
        <v>0</v>
      </c>
    </row>
    <row r="170" spans="1:19" ht="25.5" x14ac:dyDescent="0.25">
      <c r="A170" s="23" t="s">
        <v>27</v>
      </c>
      <c r="B170" s="23">
        <v>1612</v>
      </c>
      <c r="C170" s="24" t="s">
        <v>28</v>
      </c>
      <c r="D170" s="55"/>
      <c r="E170" s="25"/>
      <c r="F170" s="25"/>
      <c r="G170" s="25">
        <f t="shared" si="78"/>
        <v>0</v>
      </c>
      <c r="H170" s="803"/>
      <c r="I170" s="803"/>
      <c r="J170" s="27">
        <f t="shared" si="75"/>
        <v>0</v>
      </c>
      <c r="K170" s="30"/>
      <c r="L170" s="55"/>
      <c r="M170" s="25"/>
      <c r="N170" s="25"/>
      <c r="O170" s="25">
        <f t="shared" si="76"/>
        <v>0</v>
      </c>
      <c r="P170" s="803"/>
      <c r="Q170" s="803"/>
      <c r="R170" s="27">
        <f t="shared" si="77"/>
        <v>0</v>
      </c>
      <c r="S170" s="28">
        <f t="shared" si="74"/>
        <v>0</v>
      </c>
    </row>
    <row r="171" spans="1:19" ht="15" x14ac:dyDescent="0.25">
      <c r="A171" s="23" t="s">
        <v>29</v>
      </c>
      <c r="B171" s="23">
        <v>1805</v>
      </c>
      <c r="C171" s="24" t="s">
        <v>30</v>
      </c>
      <c r="D171" s="55"/>
      <c r="E171" s="25"/>
      <c r="F171" s="25"/>
      <c r="G171" s="25">
        <f t="shared" si="78"/>
        <v>0</v>
      </c>
      <c r="H171" s="803"/>
      <c r="I171" s="803"/>
      <c r="J171" s="27">
        <f t="shared" si="75"/>
        <v>0</v>
      </c>
      <c r="K171" s="30"/>
      <c r="L171" s="55"/>
      <c r="M171" s="25"/>
      <c r="N171" s="25"/>
      <c r="O171" s="25">
        <f t="shared" si="76"/>
        <v>0</v>
      </c>
      <c r="P171" s="803"/>
      <c r="Q171" s="803"/>
      <c r="R171" s="27">
        <f t="shared" si="77"/>
        <v>0</v>
      </c>
      <c r="S171" s="28">
        <f t="shared" si="74"/>
        <v>0</v>
      </c>
    </row>
    <row r="172" spans="1:19" ht="15" x14ac:dyDescent="0.25">
      <c r="A172" s="23">
        <v>47</v>
      </c>
      <c r="B172" s="23">
        <v>1808</v>
      </c>
      <c r="C172" s="24" t="s">
        <v>31</v>
      </c>
      <c r="D172" s="55"/>
      <c r="E172" s="25"/>
      <c r="F172" s="25"/>
      <c r="G172" s="25">
        <f t="shared" si="78"/>
        <v>0</v>
      </c>
      <c r="H172" s="803"/>
      <c r="I172" s="803"/>
      <c r="J172" s="27">
        <f t="shared" si="75"/>
        <v>0</v>
      </c>
      <c r="K172" s="30"/>
      <c r="L172" s="55"/>
      <c r="M172" s="25"/>
      <c r="N172" s="25"/>
      <c r="O172" s="25">
        <f t="shared" si="76"/>
        <v>0</v>
      </c>
      <c r="P172" s="803"/>
      <c r="Q172" s="803"/>
      <c r="R172" s="27">
        <f t="shared" si="77"/>
        <v>0</v>
      </c>
      <c r="S172" s="28">
        <f t="shared" si="74"/>
        <v>0</v>
      </c>
    </row>
    <row r="173" spans="1:19" ht="15" x14ac:dyDescent="0.25">
      <c r="A173" s="23">
        <v>13</v>
      </c>
      <c r="B173" s="23">
        <v>1810</v>
      </c>
      <c r="C173" s="24" t="s">
        <v>32</v>
      </c>
      <c r="D173" s="55"/>
      <c r="E173" s="25"/>
      <c r="F173" s="25"/>
      <c r="G173" s="25">
        <f t="shared" si="78"/>
        <v>0</v>
      </c>
      <c r="H173" s="803"/>
      <c r="I173" s="803"/>
      <c r="J173" s="27">
        <f t="shared" si="75"/>
        <v>0</v>
      </c>
      <c r="K173" s="30"/>
      <c r="L173" s="55"/>
      <c r="M173" s="25"/>
      <c r="N173" s="25"/>
      <c r="O173" s="25">
        <f t="shared" si="76"/>
        <v>0</v>
      </c>
      <c r="P173" s="803"/>
      <c r="Q173" s="803"/>
      <c r="R173" s="27">
        <f t="shared" si="77"/>
        <v>0</v>
      </c>
      <c r="S173" s="28">
        <f t="shared" si="74"/>
        <v>0</v>
      </c>
    </row>
    <row r="174" spans="1:19" ht="15" x14ac:dyDescent="0.25">
      <c r="A174" s="23">
        <v>47</v>
      </c>
      <c r="B174" s="23">
        <v>1815</v>
      </c>
      <c r="C174" s="24" t="s">
        <v>33</v>
      </c>
      <c r="D174" s="55"/>
      <c r="E174" s="25"/>
      <c r="F174" s="25"/>
      <c r="G174" s="25">
        <f t="shared" si="78"/>
        <v>0</v>
      </c>
      <c r="H174" s="803"/>
      <c r="I174" s="803"/>
      <c r="J174" s="27">
        <f t="shared" si="75"/>
        <v>0</v>
      </c>
      <c r="K174" s="30"/>
      <c r="L174" s="55"/>
      <c r="M174" s="25"/>
      <c r="N174" s="25"/>
      <c r="O174" s="25">
        <f t="shared" si="76"/>
        <v>0</v>
      </c>
      <c r="P174" s="803"/>
      <c r="Q174" s="803"/>
      <c r="R174" s="27">
        <f t="shared" si="77"/>
        <v>0</v>
      </c>
      <c r="S174" s="28">
        <f t="shared" si="74"/>
        <v>0</v>
      </c>
    </row>
    <row r="175" spans="1:19" ht="15" x14ac:dyDescent="0.25">
      <c r="A175" s="23">
        <v>47</v>
      </c>
      <c r="B175" s="23">
        <v>1820</v>
      </c>
      <c r="C175" s="24" t="s">
        <v>34</v>
      </c>
      <c r="D175" s="55"/>
      <c r="E175" s="25"/>
      <c r="F175" s="25"/>
      <c r="G175" s="25">
        <f t="shared" si="78"/>
        <v>0</v>
      </c>
      <c r="H175" s="803"/>
      <c r="I175" s="803"/>
      <c r="J175" s="27">
        <f t="shared" si="75"/>
        <v>0</v>
      </c>
      <c r="K175" s="30"/>
      <c r="L175" s="55"/>
      <c r="M175" s="25"/>
      <c r="N175" s="25"/>
      <c r="O175" s="25">
        <f t="shared" si="76"/>
        <v>0</v>
      </c>
      <c r="P175" s="803"/>
      <c r="Q175" s="803"/>
      <c r="R175" s="27">
        <f t="shared" si="77"/>
        <v>0</v>
      </c>
      <c r="S175" s="28">
        <f t="shared" si="74"/>
        <v>0</v>
      </c>
    </row>
    <row r="176" spans="1:19" ht="15" x14ac:dyDescent="0.25">
      <c r="A176" s="23">
        <v>47</v>
      </c>
      <c r="B176" s="23">
        <v>1825</v>
      </c>
      <c r="C176" s="24" t="s">
        <v>35</v>
      </c>
      <c r="D176" s="55"/>
      <c r="E176" s="25"/>
      <c r="F176" s="25"/>
      <c r="G176" s="25">
        <f t="shared" si="78"/>
        <v>0</v>
      </c>
      <c r="H176" s="803"/>
      <c r="I176" s="803"/>
      <c r="J176" s="27">
        <f t="shared" si="75"/>
        <v>0</v>
      </c>
      <c r="K176" s="30"/>
      <c r="L176" s="55"/>
      <c r="M176" s="25"/>
      <c r="N176" s="25"/>
      <c r="O176" s="25">
        <f t="shared" si="76"/>
        <v>0</v>
      </c>
      <c r="P176" s="803"/>
      <c r="Q176" s="803"/>
      <c r="R176" s="27">
        <f t="shared" si="77"/>
        <v>0</v>
      </c>
      <c r="S176" s="28">
        <f t="shared" si="74"/>
        <v>0</v>
      </c>
    </row>
    <row r="177" spans="1:19" ht="15" x14ac:dyDescent="0.25">
      <c r="A177" s="23">
        <v>47</v>
      </c>
      <c r="B177" s="23">
        <v>1830</v>
      </c>
      <c r="C177" s="24" t="s">
        <v>36</v>
      </c>
      <c r="D177" s="55"/>
      <c r="E177" s="25"/>
      <c r="F177" s="25"/>
      <c r="G177" s="25">
        <f t="shared" si="78"/>
        <v>0</v>
      </c>
      <c r="H177" s="803"/>
      <c r="I177" s="803"/>
      <c r="J177" s="27">
        <f t="shared" si="75"/>
        <v>0</v>
      </c>
      <c r="K177" s="30"/>
      <c r="L177" s="55"/>
      <c r="M177" s="25"/>
      <c r="N177" s="25"/>
      <c r="O177" s="25">
        <f t="shared" si="76"/>
        <v>0</v>
      </c>
      <c r="P177" s="803"/>
      <c r="Q177" s="803"/>
      <c r="R177" s="27">
        <f t="shared" si="77"/>
        <v>0</v>
      </c>
      <c r="S177" s="28">
        <f t="shared" si="74"/>
        <v>0</v>
      </c>
    </row>
    <row r="178" spans="1:19" ht="15" x14ac:dyDescent="0.25">
      <c r="A178" s="23">
        <v>47</v>
      </c>
      <c r="B178" s="23">
        <v>1835</v>
      </c>
      <c r="C178" s="24" t="s">
        <v>37</v>
      </c>
      <c r="D178" s="55"/>
      <c r="E178" s="25"/>
      <c r="F178" s="25"/>
      <c r="G178" s="25">
        <f t="shared" si="78"/>
        <v>0</v>
      </c>
      <c r="H178" s="803"/>
      <c r="I178" s="803"/>
      <c r="J178" s="27">
        <f t="shared" si="75"/>
        <v>0</v>
      </c>
      <c r="K178" s="30"/>
      <c r="L178" s="55"/>
      <c r="M178" s="25"/>
      <c r="N178" s="25"/>
      <c r="O178" s="25">
        <f t="shared" si="76"/>
        <v>0</v>
      </c>
      <c r="P178" s="803"/>
      <c r="Q178" s="803"/>
      <c r="R178" s="27">
        <f t="shared" si="77"/>
        <v>0</v>
      </c>
      <c r="S178" s="28">
        <f t="shared" si="74"/>
        <v>0</v>
      </c>
    </row>
    <row r="179" spans="1:19" ht="15" x14ac:dyDescent="0.25">
      <c r="A179" s="23">
        <v>47</v>
      </c>
      <c r="B179" s="23">
        <v>1840</v>
      </c>
      <c r="C179" s="24" t="s">
        <v>38</v>
      </c>
      <c r="D179" s="55"/>
      <c r="E179" s="25"/>
      <c r="F179" s="25"/>
      <c r="G179" s="25">
        <f t="shared" si="78"/>
        <v>0</v>
      </c>
      <c r="H179" s="803"/>
      <c r="I179" s="803"/>
      <c r="J179" s="27">
        <f t="shared" si="75"/>
        <v>0</v>
      </c>
      <c r="K179" s="30"/>
      <c r="L179" s="55"/>
      <c r="M179" s="25"/>
      <c r="N179" s="25"/>
      <c r="O179" s="25">
        <f t="shared" si="76"/>
        <v>0</v>
      </c>
      <c r="P179" s="803"/>
      <c r="Q179" s="803"/>
      <c r="R179" s="27">
        <f t="shared" si="77"/>
        <v>0</v>
      </c>
      <c r="S179" s="28">
        <f t="shared" si="74"/>
        <v>0</v>
      </c>
    </row>
    <row r="180" spans="1:19" ht="15" x14ac:dyDescent="0.25">
      <c r="A180" s="23">
        <v>47</v>
      </c>
      <c r="B180" s="23">
        <v>1845</v>
      </c>
      <c r="C180" s="24" t="s">
        <v>39</v>
      </c>
      <c r="D180" s="55"/>
      <c r="E180" s="25"/>
      <c r="F180" s="25"/>
      <c r="G180" s="25">
        <f t="shared" si="78"/>
        <v>0</v>
      </c>
      <c r="H180" s="803"/>
      <c r="I180" s="803"/>
      <c r="J180" s="27">
        <f t="shared" si="75"/>
        <v>0</v>
      </c>
      <c r="K180" s="30"/>
      <c r="L180" s="55"/>
      <c r="M180" s="25"/>
      <c r="N180" s="25"/>
      <c r="O180" s="25">
        <f t="shared" si="76"/>
        <v>0</v>
      </c>
      <c r="P180" s="803"/>
      <c r="Q180" s="803"/>
      <c r="R180" s="27">
        <f t="shared" si="77"/>
        <v>0</v>
      </c>
      <c r="S180" s="28">
        <f t="shared" si="74"/>
        <v>0</v>
      </c>
    </row>
    <row r="181" spans="1:19" ht="15" x14ac:dyDescent="0.25">
      <c r="A181" s="23">
        <v>47</v>
      </c>
      <c r="B181" s="23">
        <v>1850</v>
      </c>
      <c r="C181" s="24" t="s">
        <v>40</v>
      </c>
      <c r="D181" s="55"/>
      <c r="E181" s="25"/>
      <c r="F181" s="25"/>
      <c r="G181" s="25">
        <f t="shared" si="78"/>
        <v>0</v>
      </c>
      <c r="H181" s="803"/>
      <c r="I181" s="803"/>
      <c r="J181" s="27">
        <f t="shared" si="75"/>
        <v>0</v>
      </c>
      <c r="K181" s="30"/>
      <c r="L181" s="55"/>
      <c r="M181" s="25"/>
      <c r="N181" s="25"/>
      <c r="O181" s="25">
        <f t="shared" si="76"/>
        <v>0</v>
      </c>
      <c r="P181" s="803"/>
      <c r="Q181" s="803"/>
      <c r="R181" s="27">
        <f t="shared" si="77"/>
        <v>0</v>
      </c>
      <c r="S181" s="28">
        <f t="shared" si="74"/>
        <v>0</v>
      </c>
    </row>
    <row r="182" spans="1:19" ht="15" x14ac:dyDescent="0.25">
      <c r="A182" s="23">
        <v>47</v>
      </c>
      <c r="B182" s="23">
        <v>1855</v>
      </c>
      <c r="C182" s="24" t="s">
        <v>41</v>
      </c>
      <c r="D182" s="55"/>
      <c r="E182" s="25"/>
      <c r="F182" s="25"/>
      <c r="G182" s="25">
        <f t="shared" si="78"/>
        <v>0</v>
      </c>
      <c r="H182" s="803"/>
      <c r="I182" s="803"/>
      <c r="J182" s="27">
        <f t="shared" si="75"/>
        <v>0</v>
      </c>
      <c r="K182" s="30"/>
      <c r="L182" s="55"/>
      <c r="M182" s="25"/>
      <c r="N182" s="25"/>
      <c r="O182" s="25">
        <f t="shared" si="76"/>
        <v>0</v>
      </c>
      <c r="P182" s="803"/>
      <c r="Q182" s="803"/>
      <c r="R182" s="27">
        <f t="shared" si="77"/>
        <v>0</v>
      </c>
      <c r="S182" s="28">
        <f t="shared" si="74"/>
        <v>0</v>
      </c>
    </row>
    <row r="183" spans="1:19" ht="15" x14ac:dyDescent="0.25">
      <c r="A183" s="23">
        <v>47</v>
      </c>
      <c r="B183" s="23">
        <v>1860</v>
      </c>
      <c r="C183" s="24" t="s">
        <v>42</v>
      </c>
      <c r="D183" s="55"/>
      <c r="E183" s="25"/>
      <c r="F183" s="25"/>
      <c r="G183" s="25">
        <f t="shared" si="78"/>
        <v>0</v>
      </c>
      <c r="H183" s="803"/>
      <c r="I183" s="803"/>
      <c r="J183" s="27">
        <f t="shared" si="75"/>
        <v>0</v>
      </c>
      <c r="K183" s="30"/>
      <c r="L183" s="55"/>
      <c r="M183" s="25"/>
      <c r="N183" s="25"/>
      <c r="O183" s="25">
        <f t="shared" si="76"/>
        <v>0</v>
      </c>
      <c r="P183" s="803"/>
      <c r="Q183" s="803"/>
      <c r="R183" s="27">
        <f t="shared" si="77"/>
        <v>0</v>
      </c>
      <c r="S183" s="28">
        <f t="shared" si="74"/>
        <v>0</v>
      </c>
    </row>
    <row r="184" spans="1:19" ht="15" x14ac:dyDescent="0.25">
      <c r="A184" s="46">
        <v>47</v>
      </c>
      <c r="B184" s="46">
        <v>1865</v>
      </c>
      <c r="C184" s="47" t="s">
        <v>43</v>
      </c>
      <c r="D184" s="55"/>
      <c r="E184" s="25"/>
      <c r="F184" s="25"/>
      <c r="G184" s="25"/>
      <c r="H184" s="803"/>
      <c r="I184" s="803"/>
      <c r="J184" s="27">
        <f t="shared" si="75"/>
        <v>0</v>
      </c>
      <c r="K184" s="30"/>
      <c r="L184" s="55"/>
      <c r="M184" s="45"/>
      <c r="N184" s="45"/>
      <c r="O184" s="45">
        <f t="shared" si="76"/>
        <v>0</v>
      </c>
      <c r="P184" s="803"/>
      <c r="Q184" s="803"/>
      <c r="R184" s="27">
        <f t="shared" si="77"/>
        <v>0</v>
      </c>
      <c r="S184" s="28">
        <f t="shared" si="74"/>
        <v>0</v>
      </c>
    </row>
    <row r="185" spans="1:19" ht="15" x14ac:dyDescent="0.25">
      <c r="A185" s="23">
        <v>47</v>
      </c>
      <c r="B185" s="23">
        <v>1875</v>
      </c>
      <c r="C185" s="24" t="s">
        <v>44</v>
      </c>
      <c r="D185" s="55"/>
      <c r="E185" s="25"/>
      <c r="F185" s="25"/>
      <c r="G185" s="25">
        <f t="shared" ref="G185:G212" si="79">SUM(D185:F185)</f>
        <v>0</v>
      </c>
      <c r="H185" s="803"/>
      <c r="I185" s="803"/>
      <c r="J185" s="27">
        <f t="shared" si="75"/>
        <v>0</v>
      </c>
      <c r="K185" s="30"/>
      <c r="L185" s="55"/>
      <c r="M185" s="25"/>
      <c r="N185" s="25"/>
      <c r="O185" s="25">
        <f t="shared" si="76"/>
        <v>0</v>
      </c>
      <c r="P185" s="803"/>
      <c r="Q185" s="803"/>
      <c r="R185" s="27">
        <f t="shared" si="77"/>
        <v>0</v>
      </c>
      <c r="S185" s="28">
        <f t="shared" si="74"/>
        <v>0</v>
      </c>
    </row>
    <row r="186" spans="1:19" ht="15" x14ac:dyDescent="0.25">
      <c r="A186" s="23" t="s">
        <v>29</v>
      </c>
      <c r="B186" s="23">
        <v>1905</v>
      </c>
      <c r="C186" s="24" t="s">
        <v>30</v>
      </c>
      <c r="D186" s="55"/>
      <c r="E186" s="25"/>
      <c r="F186" s="25"/>
      <c r="G186" s="25">
        <f t="shared" si="79"/>
        <v>0</v>
      </c>
      <c r="H186" s="803"/>
      <c r="I186" s="803"/>
      <c r="J186" s="27">
        <f t="shared" si="75"/>
        <v>0</v>
      </c>
      <c r="K186" s="30"/>
      <c r="L186" s="55"/>
      <c r="M186" s="25"/>
      <c r="N186" s="25"/>
      <c r="O186" s="25">
        <f t="shared" si="76"/>
        <v>0</v>
      </c>
      <c r="P186" s="803"/>
      <c r="Q186" s="803"/>
      <c r="R186" s="27">
        <f t="shared" si="77"/>
        <v>0</v>
      </c>
      <c r="S186" s="28">
        <f t="shared" si="74"/>
        <v>0</v>
      </c>
    </row>
    <row r="187" spans="1:19" ht="15" x14ac:dyDescent="0.25">
      <c r="A187" s="23">
        <v>47</v>
      </c>
      <c r="B187" s="23">
        <v>1908</v>
      </c>
      <c r="C187" s="24" t="s">
        <v>45</v>
      </c>
      <c r="D187" s="55"/>
      <c r="E187" s="25"/>
      <c r="F187" s="25"/>
      <c r="G187" s="25">
        <f t="shared" si="79"/>
        <v>0</v>
      </c>
      <c r="H187" s="803"/>
      <c r="I187" s="803"/>
      <c r="J187" s="27">
        <f t="shared" si="75"/>
        <v>0</v>
      </c>
      <c r="K187" s="30"/>
      <c r="L187" s="55"/>
      <c r="M187" s="25"/>
      <c r="N187" s="25"/>
      <c r="O187" s="25">
        <f t="shared" si="76"/>
        <v>0</v>
      </c>
      <c r="P187" s="803"/>
      <c r="Q187" s="803"/>
      <c r="R187" s="27">
        <f t="shared" si="77"/>
        <v>0</v>
      </c>
      <c r="S187" s="28">
        <f t="shared" si="74"/>
        <v>0</v>
      </c>
    </row>
    <row r="188" spans="1:19" ht="15" x14ac:dyDescent="0.25">
      <c r="A188" s="23">
        <v>13</v>
      </c>
      <c r="B188" s="23">
        <v>1910</v>
      </c>
      <c r="C188" s="24" t="s">
        <v>32</v>
      </c>
      <c r="D188" s="55"/>
      <c r="E188" s="25"/>
      <c r="F188" s="25"/>
      <c r="G188" s="25">
        <f t="shared" si="79"/>
        <v>0</v>
      </c>
      <c r="H188" s="803"/>
      <c r="I188" s="803"/>
      <c r="J188" s="27">
        <f t="shared" si="75"/>
        <v>0</v>
      </c>
      <c r="K188" s="30"/>
      <c r="L188" s="55"/>
      <c r="M188" s="25"/>
      <c r="N188" s="25"/>
      <c r="O188" s="25">
        <f t="shared" si="76"/>
        <v>0</v>
      </c>
      <c r="P188" s="803"/>
      <c r="Q188" s="803"/>
      <c r="R188" s="27">
        <f t="shared" si="77"/>
        <v>0</v>
      </c>
      <c r="S188" s="28">
        <f t="shared" si="74"/>
        <v>0</v>
      </c>
    </row>
    <row r="189" spans="1:19" ht="15" x14ac:dyDescent="0.25">
      <c r="A189" s="23">
        <v>8</v>
      </c>
      <c r="B189" s="23">
        <v>1915</v>
      </c>
      <c r="C189" s="24" t="s">
        <v>46</v>
      </c>
      <c r="D189" s="55"/>
      <c r="E189" s="25"/>
      <c r="F189" s="25"/>
      <c r="G189" s="25">
        <f t="shared" si="79"/>
        <v>0</v>
      </c>
      <c r="H189" s="803"/>
      <c r="I189" s="803"/>
      <c r="J189" s="27">
        <f t="shared" si="75"/>
        <v>0</v>
      </c>
      <c r="K189" s="30"/>
      <c r="L189" s="55"/>
      <c r="M189" s="25"/>
      <c r="N189" s="25"/>
      <c r="O189" s="25">
        <f t="shared" si="76"/>
        <v>0</v>
      </c>
      <c r="P189" s="803"/>
      <c r="Q189" s="803"/>
      <c r="R189" s="27">
        <f t="shared" si="77"/>
        <v>0</v>
      </c>
      <c r="S189" s="28">
        <f t="shared" si="74"/>
        <v>0</v>
      </c>
    </row>
    <row r="190" spans="1:19" ht="15" x14ac:dyDescent="0.25">
      <c r="A190" s="23">
        <v>10</v>
      </c>
      <c r="B190" s="23">
        <v>1920</v>
      </c>
      <c r="C190" s="24" t="s">
        <v>47</v>
      </c>
      <c r="D190" s="55"/>
      <c r="E190" s="25"/>
      <c r="F190" s="25"/>
      <c r="G190" s="25">
        <f t="shared" si="79"/>
        <v>0</v>
      </c>
      <c r="H190" s="803"/>
      <c r="I190" s="803"/>
      <c r="J190" s="27">
        <f t="shared" si="75"/>
        <v>0</v>
      </c>
      <c r="K190" s="30"/>
      <c r="L190" s="55"/>
      <c r="M190" s="25"/>
      <c r="N190" s="25"/>
      <c r="O190" s="25">
        <f t="shared" si="76"/>
        <v>0</v>
      </c>
      <c r="P190" s="803"/>
      <c r="Q190" s="803"/>
      <c r="R190" s="27">
        <f t="shared" si="77"/>
        <v>0</v>
      </c>
      <c r="S190" s="28">
        <f t="shared" si="74"/>
        <v>0</v>
      </c>
    </row>
    <row r="191" spans="1:19" ht="15" x14ac:dyDescent="0.25">
      <c r="A191" s="23">
        <v>10</v>
      </c>
      <c r="B191" s="23">
        <v>1930</v>
      </c>
      <c r="C191" s="24" t="s">
        <v>48</v>
      </c>
      <c r="D191" s="55"/>
      <c r="E191" s="25"/>
      <c r="F191" s="25"/>
      <c r="G191" s="25">
        <f t="shared" si="79"/>
        <v>0</v>
      </c>
      <c r="H191" s="803"/>
      <c r="I191" s="803"/>
      <c r="J191" s="27">
        <f t="shared" si="75"/>
        <v>0</v>
      </c>
      <c r="K191" s="30"/>
      <c r="L191" s="55"/>
      <c r="M191" s="25"/>
      <c r="N191" s="25"/>
      <c r="O191" s="25">
        <f t="shared" si="76"/>
        <v>0</v>
      </c>
      <c r="P191" s="803"/>
      <c r="Q191" s="803"/>
      <c r="R191" s="27">
        <f t="shared" si="77"/>
        <v>0</v>
      </c>
      <c r="S191" s="28">
        <f t="shared" si="74"/>
        <v>0</v>
      </c>
    </row>
    <row r="192" spans="1:19" ht="15" x14ac:dyDescent="0.25">
      <c r="A192" s="23">
        <v>8</v>
      </c>
      <c r="B192" s="23">
        <v>1935</v>
      </c>
      <c r="C192" s="24" t="s">
        <v>49</v>
      </c>
      <c r="D192" s="55"/>
      <c r="E192" s="25"/>
      <c r="F192" s="25"/>
      <c r="G192" s="25">
        <f t="shared" si="79"/>
        <v>0</v>
      </c>
      <c r="H192" s="803"/>
      <c r="I192" s="803"/>
      <c r="J192" s="27">
        <f t="shared" si="75"/>
        <v>0</v>
      </c>
      <c r="K192" s="30"/>
      <c r="L192" s="55"/>
      <c r="M192" s="25"/>
      <c r="N192" s="25"/>
      <c r="O192" s="25">
        <f t="shared" si="76"/>
        <v>0</v>
      </c>
      <c r="P192" s="803"/>
      <c r="Q192" s="803"/>
      <c r="R192" s="27">
        <f t="shared" si="77"/>
        <v>0</v>
      </c>
      <c r="S192" s="28">
        <f t="shared" si="74"/>
        <v>0</v>
      </c>
    </row>
    <row r="193" spans="1:19" ht="15" x14ac:dyDescent="0.25">
      <c r="A193" s="23">
        <v>8</v>
      </c>
      <c r="B193" s="23">
        <v>1940</v>
      </c>
      <c r="C193" s="24" t="s">
        <v>50</v>
      </c>
      <c r="D193" s="55"/>
      <c r="E193" s="25"/>
      <c r="F193" s="25"/>
      <c r="G193" s="25">
        <f t="shared" si="79"/>
        <v>0</v>
      </c>
      <c r="H193" s="803"/>
      <c r="I193" s="803"/>
      <c r="J193" s="27">
        <f t="shared" si="75"/>
        <v>0</v>
      </c>
      <c r="K193" s="30"/>
      <c r="L193" s="55"/>
      <c r="M193" s="25"/>
      <c r="N193" s="25"/>
      <c r="O193" s="25">
        <f t="shared" si="76"/>
        <v>0</v>
      </c>
      <c r="P193" s="803"/>
      <c r="Q193" s="803"/>
      <c r="R193" s="27">
        <f t="shared" si="77"/>
        <v>0</v>
      </c>
      <c r="S193" s="28">
        <f t="shared" si="74"/>
        <v>0</v>
      </c>
    </row>
    <row r="194" spans="1:19" ht="15" x14ac:dyDescent="0.25">
      <c r="A194" s="23">
        <v>8</v>
      </c>
      <c r="B194" s="23">
        <v>1945</v>
      </c>
      <c r="C194" s="24" t="s">
        <v>51</v>
      </c>
      <c r="D194" s="55"/>
      <c r="E194" s="25"/>
      <c r="F194" s="25"/>
      <c r="G194" s="25">
        <f t="shared" si="79"/>
        <v>0</v>
      </c>
      <c r="H194" s="803"/>
      <c r="I194" s="803"/>
      <c r="J194" s="27">
        <f t="shared" si="75"/>
        <v>0</v>
      </c>
      <c r="K194" s="30"/>
      <c r="L194" s="55"/>
      <c r="M194" s="25"/>
      <c r="N194" s="25"/>
      <c r="O194" s="25">
        <f t="shared" si="76"/>
        <v>0</v>
      </c>
      <c r="P194" s="803"/>
      <c r="Q194" s="803"/>
      <c r="R194" s="27">
        <f t="shared" si="77"/>
        <v>0</v>
      </c>
      <c r="S194" s="28">
        <f t="shared" si="74"/>
        <v>0</v>
      </c>
    </row>
    <row r="195" spans="1:19" ht="15" x14ac:dyDescent="0.25">
      <c r="A195" s="23">
        <v>8</v>
      </c>
      <c r="B195" s="23">
        <v>1950</v>
      </c>
      <c r="C195" s="24" t="s">
        <v>52</v>
      </c>
      <c r="D195" s="55"/>
      <c r="E195" s="25"/>
      <c r="F195" s="25"/>
      <c r="G195" s="25">
        <f t="shared" si="79"/>
        <v>0</v>
      </c>
      <c r="H195" s="803"/>
      <c r="I195" s="803"/>
      <c r="J195" s="27">
        <f t="shared" si="75"/>
        <v>0</v>
      </c>
      <c r="K195" s="30"/>
      <c r="L195" s="55"/>
      <c r="M195" s="25"/>
      <c r="N195" s="25"/>
      <c r="O195" s="25">
        <f t="shared" si="76"/>
        <v>0</v>
      </c>
      <c r="P195" s="803"/>
      <c r="Q195" s="803"/>
      <c r="R195" s="27">
        <f t="shared" si="77"/>
        <v>0</v>
      </c>
      <c r="S195" s="28">
        <f t="shared" si="74"/>
        <v>0</v>
      </c>
    </row>
    <row r="196" spans="1:19" ht="15" x14ac:dyDescent="0.25">
      <c r="A196" s="23">
        <v>8</v>
      </c>
      <c r="B196" s="23">
        <v>1955</v>
      </c>
      <c r="C196" s="24" t="s">
        <v>53</v>
      </c>
      <c r="D196" s="55"/>
      <c r="E196" s="25"/>
      <c r="F196" s="25"/>
      <c r="G196" s="25">
        <f t="shared" si="79"/>
        <v>0</v>
      </c>
      <c r="H196" s="803"/>
      <c r="I196" s="803"/>
      <c r="J196" s="27">
        <f t="shared" si="75"/>
        <v>0</v>
      </c>
      <c r="K196" s="30"/>
      <c r="L196" s="55"/>
      <c r="M196" s="25"/>
      <c r="N196" s="25"/>
      <c r="O196" s="25">
        <f t="shared" si="76"/>
        <v>0</v>
      </c>
      <c r="P196" s="803"/>
      <c r="Q196" s="803"/>
      <c r="R196" s="27">
        <f t="shared" si="77"/>
        <v>0</v>
      </c>
      <c r="S196" s="28">
        <f t="shared" si="74"/>
        <v>0</v>
      </c>
    </row>
    <row r="197" spans="1:19" ht="15" x14ac:dyDescent="0.25">
      <c r="A197" s="23">
        <v>8</v>
      </c>
      <c r="B197" s="23">
        <v>1960</v>
      </c>
      <c r="C197" s="24" t="s">
        <v>54</v>
      </c>
      <c r="D197" s="55"/>
      <c r="E197" s="25"/>
      <c r="F197" s="25"/>
      <c r="G197" s="25">
        <f t="shared" si="79"/>
        <v>0</v>
      </c>
      <c r="H197" s="803"/>
      <c r="I197" s="803"/>
      <c r="J197" s="27">
        <f t="shared" si="75"/>
        <v>0</v>
      </c>
      <c r="K197" s="30"/>
      <c r="L197" s="55"/>
      <c r="M197" s="25"/>
      <c r="N197" s="25"/>
      <c r="O197" s="25">
        <f t="shared" si="76"/>
        <v>0</v>
      </c>
      <c r="P197" s="803"/>
      <c r="Q197" s="803"/>
      <c r="R197" s="27">
        <f t="shared" si="77"/>
        <v>0</v>
      </c>
      <c r="S197" s="28">
        <f t="shared" si="74"/>
        <v>0</v>
      </c>
    </row>
    <row r="198" spans="1:19" ht="25.5" x14ac:dyDescent="0.25">
      <c r="A198" s="1">
        <v>47</v>
      </c>
      <c r="B198" s="23">
        <v>1970</v>
      </c>
      <c r="C198" s="24" t="s">
        <v>55</v>
      </c>
      <c r="D198" s="55"/>
      <c r="E198" s="25"/>
      <c r="F198" s="25"/>
      <c r="G198" s="25">
        <f t="shared" si="79"/>
        <v>0</v>
      </c>
      <c r="H198" s="803"/>
      <c r="I198" s="803"/>
      <c r="J198" s="27">
        <f t="shared" si="75"/>
        <v>0</v>
      </c>
      <c r="K198" s="30"/>
      <c r="L198" s="55"/>
      <c r="M198" s="25"/>
      <c r="N198" s="25"/>
      <c r="O198" s="25">
        <f t="shared" si="76"/>
        <v>0</v>
      </c>
      <c r="P198" s="803"/>
      <c r="Q198" s="803"/>
      <c r="R198" s="27">
        <f t="shared" si="77"/>
        <v>0</v>
      </c>
      <c r="S198" s="28">
        <f t="shared" si="74"/>
        <v>0</v>
      </c>
    </row>
    <row r="199" spans="1:19" ht="25.5" x14ac:dyDescent="0.25">
      <c r="A199" s="23">
        <v>47</v>
      </c>
      <c r="B199" s="23">
        <v>1975</v>
      </c>
      <c r="C199" s="24" t="s">
        <v>56</v>
      </c>
      <c r="D199" s="55"/>
      <c r="E199" s="25"/>
      <c r="F199" s="25"/>
      <c r="G199" s="25">
        <f t="shared" si="79"/>
        <v>0</v>
      </c>
      <c r="H199" s="803"/>
      <c r="I199" s="803"/>
      <c r="J199" s="27">
        <f t="shared" si="75"/>
        <v>0</v>
      </c>
      <c r="K199" s="30"/>
      <c r="L199" s="55"/>
      <c r="M199" s="25"/>
      <c r="N199" s="25"/>
      <c r="O199" s="25">
        <f t="shared" si="76"/>
        <v>0</v>
      </c>
      <c r="P199" s="803"/>
      <c r="Q199" s="803"/>
      <c r="R199" s="27">
        <f t="shared" si="77"/>
        <v>0</v>
      </c>
      <c r="S199" s="28">
        <f t="shared" si="74"/>
        <v>0</v>
      </c>
    </row>
    <row r="200" spans="1:19" ht="15" x14ac:dyDescent="0.25">
      <c r="A200" s="23">
        <v>47</v>
      </c>
      <c r="B200" s="23">
        <v>1980</v>
      </c>
      <c r="C200" s="24" t="s">
        <v>57</v>
      </c>
      <c r="D200" s="55"/>
      <c r="E200" s="25"/>
      <c r="F200" s="25"/>
      <c r="G200" s="25">
        <f t="shared" si="79"/>
        <v>0</v>
      </c>
      <c r="H200" s="803"/>
      <c r="I200" s="803"/>
      <c r="J200" s="27">
        <f t="shared" si="75"/>
        <v>0</v>
      </c>
      <c r="K200" s="30"/>
      <c r="L200" s="55"/>
      <c r="M200" s="25"/>
      <c r="N200" s="25"/>
      <c r="O200" s="25">
        <f t="shared" si="76"/>
        <v>0</v>
      </c>
      <c r="P200" s="803"/>
      <c r="Q200" s="803"/>
      <c r="R200" s="27">
        <f t="shared" si="77"/>
        <v>0</v>
      </c>
      <c r="S200" s="28">
        <f t="shared" si="74"/>
        <v>0</v>
      </c>
    </row>
    <row r="201" spans="1:19" ht="15" x14ac:dyDescent="0.25">
      <c r="A201" s="23">
        <v>47</v>
      </c>
      <c r="B201" s="23">
        <v>1985</v>
      </c>
      <c r="C201" s="24" t="s">
        <v>58</v>
      </c>
      <c r="D201" s="55"/>
      <c r="E201" s="25"/>
      <c r="F201" s="25"/>
      <c r="G201" s="25">
        <f t="shared" si="79"/>
        <v>0</v>
      </c>
      <c r="H201" s="803"/>
      <c r="I201" s="803"/>
      <c r="J201" s="27">
        <f t="shared" si="75"/>
        <v>0</v>
      </c>
      <c r="K201" s="30"/>
      <c r="L201" s="55"/>
      <c r="M201" s="25"/>
      <c r="N201" s="25"/>
      <c r="O201" s="25">
        <f t="shared" si="76"/>
        <v>0</v>
      </c>
      <c r="P201" s="803"/>
      <c r="Q201" s="803"/>
      <c r="R201" s="27">
        <f t="shared" si="77"/>
        <v>0</v>
      </c>
      <c r="S201" s="28">
        <f t="shared" si="74"/>
        <v>0</v>
      </c>
    </row>
    <row r="202" spans="1:19" ht="15" x14ac:dyDescent="0.25">
      <c r="A202" s="1">
        <v>47</v>
      </c>
      <c r="B202" s="23">
        <v>1990</v>
      </c>
      <c r="C202" s="31" t="s">
        <v>59</v>
      </c>
      <c r="D202" s="55"/>
      <c r="E202" s="25"/>
      <c r="F202" s="25"/>
      <c r="G202" s="25">
        <f t="shared" si="79"/>
        <v>0</v>
      </c>
      <c r="H202" s="803"/>
      <c r="I202" s="803"/>
      <c r="J202" s="27">
        <f t="shared" si="75"/>
        <v>0</v>
      </c>
      <c r="K202" s="30"/>
      <c r="L202" s="55"/>
      <c r="M202" s="25"/>
      <c r="N202" s="25"/>
      <c r="O202" s="25">
        <f t="shared" si="76"/>
        <v>0</v>
      </c>
      <c r="P202" s="803"/>
      <c r="Q202" s="803"/>
      <c r="R202" s="27">
        <f t="shared" si="77"/>
        <v>0</v>
      </c>
      <c r="S202" s="28">
        <f t="shared" si="74"/>
        <v>0</v>
      </c>
    </row>
    <row r="203" spans="1:19" ht="15" x14ac:dyDescent="0.25">
      <c r="A203" s="23">
        <v>47</v>
      </c>
      <c r="B203" s="23">
        <v>1995</v>
      </c>
      <c r="C203" s="24" t="s">
        <v>60</v>
      </c>
      <c r="D203" s="55"/>
      <c r="E203" s="25"/>
      <c r="F203" s="25"/>
      <c r="G203" s="25">
        <f t="shared" si="79"/>
        <v>0</v>
      </c>
      <c r="H203" s="803"/>
      <c r="I203" s="803"/>
      <c r="J203" s="27">
        <f t="shared" si="75"/>
        <v>0</v>
      </c>
      <c r="K203" s="30"/>
      <c r="L203" s="55"/>
      <c r="M203" s="25"/>
      <c r="N203" s="25"/>
      <c r="O203" s="25">
        <f t="shared" si="76"/>
        <v>0</v>
      </c>
      <c r="P203" s="803"/>
      <c r="Q203" s="803"/>
      <c r="R203" s="27">
        <f t="shared" si="77"/>
        <v>0</v>
      </c>
      <c r="S203" s="28">
        <f t="shared" si="74"/>
        <v>0</v>
      </c>
    </row>
    <row r="204" spans="1:19" ht="25.5" x14ac:dyDescent="0.25">
      <c r="A204" s="23">
        <v>47</v>
      </c>
      <c r="B204" s="32" t="s">
        <v>61</v>
      </c>
      <c r="C204" s="24" t="s">
        <v>62</v>
      </c>
      <c r="D204" s="55"/>
      <c r="E204" s="25"/>
      <c r="F204" s="25"/>
      <c r="G204" s="25">
        <f t="shared" si="79"/>
        <v>0</v>
      </c>
      <c r="H204" s="803"/>
      <c r="I204" s="803"/>
      <c r="J204" s="27">
        <f t="shared" si="75"/>
        <v>0</v>
      </c>
      <c r="K204" s="30"/>
      <c r="L204" s="55"/>
      <c r="M204" s="25"/>
      <c r="N204" s="25"/>
      <c r="O204" s="25">
        <f t="shared" ref="O204:O205" si="80">SUM(L204:N204)</f>
        <v>0</v>
      </c>
      <c r="P204" s="803"/>
      <c r="Q204" s="803"/>
      <c r="R204" s="27">
        <f t="shared" si="77"/>
        <v>0</v>
      </c>
      <c r="S204" s="28">
        <f t="shared" si="74"/>
        <v>0</v>
      </c>
    </row>
    <row r="205" spans="1:19" ht="15" x14ac:dyDescent="0.25">
      <c r="A205" s="23">
        <v>47</v>
      </c>
      <c r="B205" s="23">
        <v>2440</v>
      </c>
      <c r="C205" s="24" t="s">
        <v>63</v>
      </c>
      <c r="D205" s="55"/>
      <c r="E205" s="25"/>
      <c r="F205" s="25"/>
      <c r="G205" s="25">
        <f t="shared" si="79"/>
        <v>0</v>
      </c>
      <c r="H205" s="803"/>
      <c r="I205" s="803"/>
      <c r="J205" s="27">
        <f t="shared" si="75"/>
        <v>0</v>
      </c>
      <c r="L205" s="55"/>
      <c r="M205" s="25"/>
      <c r="N205" s="25"/>
      <c r="O205" s="25">
        <f t="shared" si="80"/>
        <v>0</v>
      </c>
      <c r="P205" s="803"/>
      <c r="Q205" s="803"/>
      <c r="R205" s="27">
        <f t="shared" si="77"/>
        <v>0</v>
      </c>
      <c r="S205" s="28">
        <f t="shared" si="74"/>
        <v>0</v>
      </c>
    </row>
    <row r="206" spans="1:19" ht="15" x14ac:dyDescent="0.25">
      <c r="A206" s="23">
        <v>47</v>
      </c>
      <c r="B206" s="32" t="s">
        <v>64</v>
      </c>
      <c r="C206" s="24" t="s">
        <v>65</v>
      </c>
      <c r="D206" s="55"/>
      <c r="E206" s="33"/>
      <c r="F206" s="33"/>
      <c r="G206" s="25">
        <f t="shared" si="79"/>
        <v>0</v>
      </c>
      <c r="H206" s="803"/>
      <c r="I206" s="803"/>
      <c r="J206" s="27">
        <f t="shared" si="75"/>
        <v>0</v>
      </c>
      <c r="L206" s="55"/>
      <c r="M206" s="25"/>
      <c r="N206" s="25"/>
      <c r="O206" s="25">
        <f t="shared" ref="O206:O212" si="81">SUM(L206:N206)</f>
        <v>0</v>
      </c>
      <c r="P206" s="803"/>
      <c r="Q206" s="803"/>
      <c r="R206" s="27">
        <f t="shared" ref="R206" si="82">O206+P206+Q206</f>
        <v>0</v>
      </c>
      <c r="S206" s="28">
        <f t="shared" si="74"/>
        <v>0</v>
      </c>
    </row>
    <row r="207" spans="1:19" ht="15" x14ac:dyDescent="0.25">
      <c r="A207" s="32"/>
      <c r="B207" s="32">
        <v>2005</v>
      </c>
      <c r="C207" s="33" t="s">
        <v>66</v>
      </c>
      <c r="D207" s="55"/>
      <c r="E207" s="25"/>
      <c r="F207" s="25"/>
      <c r="G207" s="25">
        <f t="shared" si="79"/>
        <v>0</v>
      </c>
      <c r="H207" s="803"/>
      <c r="I207" s="803"/>
      <c r="J207" s="27">
        <f t="shared" si="75"/>
        <v>0</v>
      </c>
      <c r="L207" s="55"/>
      <c r="M207" s="25"/>
      <c r="N207" s="25"/>
      <c r="O207" s="25">
        <f t="shared" si="81"/>
        <v>0</v>
      </c>
      <c r="P207" s="803"/>
      <c r="Q207" s="803"/>
      <c r="R207" s="27">
        <f t="shared" ref="R207:R212" si="83">L207+P207+Q207</f>
        <v>0</v>
      </c>
      <c r="S207" s="28">
        <f t="shared" si="74"/>
        <v>0</v>
      </c>
    </row>
    <row r="208" spans="1:19" ht="15" x14ac:dyDescent="0.25">
      <c r="A208" s="32"/>
      <c r="B208" s="32">
        <v>2040</v>
      </c>
      <c r="C208" s="33" t="s">
        <v>67</v>
      </c>
      <c r="D208" s="55"/>
      <c r="E208" s="25"/>
      <c r="F208" s="25"/>
      <c r="G208" s="25">
        <f t="shared" si="79"/>
        <v>0</v>
      </c>
      <c r="H208" s="803"/>
      <c r="I208" s="803"/>
      <c r="J208" s="27">
        <f t="shared" si="75"/>
        <v>0</v>
      </c>
      <c r="L208" s="55"/>
      <c r="M208" s="25"/>
      <c r="N208" s="25"/>
      <c r="O208" s="25">
        <f t="shared" si="81"/>
        <v>0</v>
      </c>
      <c r="P208" s="803"/>
      <c r="Q208" s="803"/>
      <c r="R208" s="27">
        <f t="shared" si="83"/>
        <v>0</v>
      </c>
      <c r="S208" s="28">
        <f t="shared" si="74"/>
        <v>0</v>
      </c>
    </row>
    <row r="209" spans="1:19" ht="15" x14ac:dyDescent="0.25">
      <c r="A209" s="32"/>
      <c r="B209" s="32">
        <v>2050</v>
      </c>
      <c r="C209" s="33" t="s">
        <v>68</v>
      </c>
      <c r="D209" s="55"/>
      <c r="E209" s="25"/>
      <c r="F209" s="25"/>
      <c r="G209" s="25">
        <f t="shared" si="79"/>
        <v>0</v>
      </c>
      <c r="H209" s="803"/>
      <c r="I209" s="803"/>
      <c r="J209" s="27">
        <f t="shared" si="75"/>
        <v>0</v>
      </c>
      <c r="L209" s="55"/>
      <c r="M209" s="25"/>
      <c r="N209" s="25"/>
      <c r="O209" s="25">
        <f t="shared" si="81"/>
        <v>0</v>
      </c>
      <c r="P209" s="803"/>
      <c r="Q209" s="803"/>
      <c r="R209" s="27">
        <f t="shared" si="83"/>
        <v>0</v>
      </c>
      <c r="S209" s="28">
        <f t="shared" si="74"/>
        <v>0</v>
      </c>
    </row>
    <row r="210" spans="1:19" ht="15" x14ac:dyDescent="0.25">
      <c r="A210" s="32"/>
      <c r="B210" s="32">
        <v>2075</v>
      </c>
      <c r="C210" s="33" t="s">
        <v>69</v>
      </c>
      <c r="D210" s="55"/>
      <c r="E210" s="25"/>
      <c r="F210" s="25"/>
      <c r="G210" s="25">
        <f t="shared" si="79"/>
        <v>0</v>
      </c>
      <c r="H210" s="803"/>
      <c r="I210" s="803"/>
      <c r="J210" s="27">
        <f t="shared" si="75"/>
        <v>0</v>
      </c>
      <c r="L210" s="55"/>
      <c r="M210" s="25"/>
      <c r="N210" s="25"/>
      <c r="O210" s="25">
        <f t="shared" si="81"/>
        <v>0</v>
      </c>
      <c r="P210" s="803"/>
      <c r="Q210" s="803"/>
      <c r="R210" s="27">
        <f t="shared" si="83"/>
        <v>0</v>
      </c>
      <c r="S210" s="28">
        <f t="shared" si="74"/>
        <v>0</v>
      </c>
    </row>
    <row r="211" spans="1:19" ht="15" x14ac:dyDescent="0.25">
      <c r="A211" s="32"/>
      <c r="B211" s="32">
        <v>2055</v>
      </c>
      <c r="C211" s="33" t="s">
        <v>70</v>
      </c>
      <c r="D211" s="55"/>
      <c r="E211" s="25"/>
      <c r="F211" s="25"/>
      <c r="G211" s="25">
        <f t="shared" si="79"/>
        <v>0</v>
      </c>
      <c r="H211" s="803"/>
      <c r="I211" s="803"/>
      <c r="J211" s="27">
        <f t="shared" si="75"/>
        <v>0</v>
      </c>
      <c r="L211" s="55"/>
      <c r="M211" s="25"/>
      <c r="N211" s="25"/>
      <c r="O211" s="25">
        <f t="shared" si="81"/>
        <v>0</v>
      </c>
      <c r="P211" s="803"/>
      <c r="Q211" s="803"/>
      <c r="R211" s="27">
        <f t="shared" si="83"/>
        <v>0</v>
      </c>
      <c r="S211" s="28">
        <f t="shared" si="74"/>
        <v>0</v>
      </c>
    </row>
    <row r="212" spans="1:19" ht="15" x14ac:dyDescent="0.25">
      <c r="A212" s="32"/>
      <c r="B212" s="32" t="s">
        <v>71</v>
      </c>
      <c r="C212" s="33" t="s">
        <v>72</v>
      </c>
      <c r="D212" s="55"/>
      <c r="E212" s="25"/>
      <c r="F212" s="25"/>
      <c r="G212" s="25">
        <f t="shared" si="79"/>
        <v>0</v>
      </c>
      <c r="H212" s="803"/>
      <c r="I212" s="803"/>
      <c r="J212" s="27">
        <f t="shared" si="75"/>
        <v>0</v>
      </c>
      <c r="L212" s="55"/>
      <c r="M212" s="25"/>
      <c r="N212" s="25"/>
      <c r="O212" s="25">
        <f t="shared" si="81"/>
        <v>0</v>
      </c>
      <c r="P212" s="803"/>
      <c r="Q212" s="803"/>
      <c r="R212" s="27">
        <f t="shared" si="83"/>
        <v>0</v>
      </c>
      <c r="S212" s="28">
        <f t="shared" si="74"/>
        <v>0</v>
      </c>
    </row>
    <row r="213" spans="1:19" x14ac:dyDescent="0.2">
      <c r="A213" s="32"/>
      <c r="B213" s="32"/>
      <c r="C213" s="34" t="s">
        <v>73</v>
      </c>
      <c r="D213" s="35">
        <f t="shared" ref="D213:J213" si="84">SUM(D167:D212)</f>
        <v>0</v>
      </c>
      <c r="E213" s="35">
        <f t="shared" si="84"/>
        <v>0</v>
      </c>
      <c r="F213" s="35">
        <f t="shared" si="84"/>
        <v>0</v>
      </c>
      <c r="G213" s="35">
        <f t="shared" si="84"/>
        <v>0</v>
      </c>
      <c r="H213" s="35">
        <f>SUM(H241:H286)</f>
        <v>19504750.369999997</v>
      </c>
      <c r="I213" s="35">
        <f>SUM(I241:I286)</f>
        <v>-7728272.5</v>
      </c>
      <c r="J213" s="35">
        <f t="shared" si="84"/>
        <v>0</v>
      </c>
      <c r="K213" s="36"/>
      <c r="L213" s="35">
        <f t="shared" ref="L213:S213" si="85">SUM(L167:L212)</f>
        <v>0</v>
      </c>
      <c r="M213" s="35">
        <f t="shared" si="85"/>
        <v>0</v>
      </c>
      <c r="N213" s="35">
        <f t="shared" si="85"/>
        <v>0</v>
      </c>
      <c r="O213" s="35">
        <f t="shared" si="85"/>
        <v>0</v>
      </c>
      <c r="P213" s="35">
        <f t="shared" si="85"/>
        <v>0</v>
      </c>
      <c r="Q213" s="35">
        <f t="shared" si="85"/>
        <v>0</v>
      </c>
      <c r="R213" s="35">
        <f t="shared" si="85"/>
        <v>0</v>
      </c>
      <c r="S213" s="35">
        <f t="shared" si="85"/>
        <v>0</v>
      </c>
    </row>
    <row r="214" spans="1:19" ht="25.5" x14ac:dyDescent="0.25">
      <c r="A214" s="32"/>
      <c r="B214" s="32">
        <v>1531</v>
      </c>
      <c r="C214" s="24" t="s">
        <v>74</v>
      </c>
      <c r="D214" s="25">
        <f>-D167</f>
        <v>0</v>
      </c>
      <c r="E214" s="25">
        <f t="shared" ref="E214:F214" si="86">-E167</f>
        <v>0</v>
      </c>
      <c r="F214" s="25">
        <f t="shared" si="86"/>
        <v>0</v>
      </c>
      <c r="G214" s="25">
        <f t="shared" ref="G214:G221" si="87">SUM(D214:F214)</f>
        <v>0</v>
      </c>
      <c r="H214" s="26">
        <f>-H241</f>
        <v>0</v>
      </c>
      <c r="I214" s="26">
        <f>-I241</f>
        <v>0</v>
      </c>
      <c r="J214" s="27">
        <f>G214+H214+I214</f>
        <v>0</v>
      </c>
      <c r="L214" s="25">
        <f t="shared" ref="L214:N214" si="88">-L167</f>
        <v>0</v>
      </c>
      <c r="M214" s="25">
        <f t="shared" si="88"/>
        <v>0</v>
      </c>
      <c r="N214" s="25">
        <f t="shared" si="88"/>
        <v>0</v>
      </c>
      <c r="O214" s="25">
        <f t="shared" ref="O214:O221" si="89">SUM(L214:N214)</f>
        <v>0</v>
      </c>
      <c r="P214" s="26">
        <f t="shared" ref="P214:Q214" si="90">-P167</f>
        <v>0</v>
      </c>
      <c r="Q214" s="26">
        <f t="shared" si="90"/>
        <v>0</v>
      </c>
      <c r="R214" s="27">
        <f>O214+P214+Q214</f>
        <v>0</v>
      </c>
      <c r="S214" s="28">
        <f t="shared" ref="S214:S221" si="91">J214+R214</f>
        <v>0</v>
      </c>
    </row>
    <row r="215" spans="1:19" ht="25.5" x14ac:dyDescent="0.25">
      <c r="A215" s="32"/>
      <c r="B215" s="32">
        <v>2075</v>
      </c>
      <c r="C215" s="37" t="s">
        <v>75</v>
      </c>
      <c r="D215" s="25">
        <f>-D210</f>
        <v>0</v>
      </c>
      <c r="E215" s="33">
        <f t="shared" ref="E215:F215" si="92">-E210</f>
        <v>0</v>
      </c>
      <c r="F215" s="33">
        <f t="shared" si="92"/>
        <v>0</v>
      </c>
      <c r="G215" s="25">
        <f t="shared" si="87"/>
        <v>0</v>
      </c>
      <c r="H215" s="26">
        <f>-H284</f>
        <v>0</v>
      </c>
      <c r="I215" s="26">
        <f>-I284</f>
        <v>0</v>
      </c>
      <c r="J215" s="27">
        <f t="shared" ref="J215:J221" si="93">G215+H215+I215</f>
        <v>0</v>
      </c>
      <c r="L215" s="25">
        <f t="shared" ref="L215:N215" si="94">-L210</f>
        <v>0</v>
      </c>
      <c r="M215" s="25">
        <f t="shared" si="94"/>
        <v>0</v>
      </c>
      <c r="N215" s="25">
        <f t="shared" si="94"/>
        <v>0</v>
      </c>
      <c r="O215" s="25">
        <f t="shared" si="89"/>
        <v>0</v>
      </c>
      <c r="P215" s="26">
        <f t="shared" ref="P215:Q215" si="95">-P210</f>
        <v>0</v>
      </c>
      <c r="Q215" s="26">
        <f t="shared" si="95"/>
        <v>0</v>
      </c>
      <c r="R215" s="27">
        <f t="shared" ref="R215:R221" si="96">O215+P215+Q215</f>
        <v>0</v>
      </c>
      <c r="S215" s="28">
        <f t="shared" si="91"/>
        <v>0</v>
      </c>
    </row>
    <row r="216" spans="1:19" ht="25.5" x14ac:dyDescent="0.25">
      <c r="A216" s="32"/>
      <c r="B216" s="32">
        <v>1865</v>
      </c>
      <c r="C216" s="37" t="s">
        <v>76</v>
      </c>
      <c r="D216" s="25">
        <f>-D184</f>
        <v>0</v>
      </c>
      <c r="E216" s="33">
        <f t="shared" ref="E216:F216" si="97">-E184</f>
        <v>0</v>
      </c>
      <c r="F216" s="33">
        <f t="shared" si="97"/>
        <v>0</v>
      </c>
      <c r="G216" s="25">
        <f t="shared" si="87"/>
        <v>0</v>
      </c>
      <c r="H216" s="26">
        <f>-H258</f>
        <v>0</v>
      </c>
      <c r="I216" s="26">
        <f>-I258</f>
        <v>0</v>
      </c>
      <c r="J216" s="27">
        <f t="shared" si="93"/>
        <v>0</v>
      </c>
      <c r="L216" s="25">
        <f t="shared" ref="L216:N216" si="98">-L184</f>
        <v>0</v>
      </c>
      <c r="M216" s="25">
        <f t="shared" si="98"/>
        <v>0</v>
      </c>
      <c r="N216" s="25">
        <f t="shared" si="98"/>
        <v>0</v>
      </c>
      <c r="O216" s="25">
        <f t="shared" si="89"/>
        <v>0</v>
      </c>
      <c r="P216" s="26">
        <f t="shared" ref="P216:Q216" si="99">-P184</f>
        <v>0</v>
      </c>
      <c r="Q216" s="26">
        <f t="shared" si="99"/>
        <v>0</v>
      </c>
      <c r="R216" s="27">
        <f t="shared" si="96"/>
        <v>0</v>
      </c>
      <c r="S216" s="28">
        <f t="shared" si="91"/>
        <v>0</v>
      </c>
    </row>
    <row r="217" spans="1:19" ht="15" x14ac:dyDescent="0.25">
      <c r="A217" s="32"/>
      <c r="B217" s="32">
        <v>1875</v>
      </c>
      <c r="C217" s="37" t="s">
        <v>77</v>
      </c>
      <c r="D217" s="25">
        <f>-D199</f>
        <v>0</v>
      </c>
      <c r="E217" s="33">
        <f t="shared" ref="E217:F217" si="100">-E199</f>
        <v>0</v>
      </c>
      <c r="F217" s="33">
        <f t="shared" si="100"/>
        <v>0</v>
      </c>
      <c r="G217" s="25">
        <f t="shared" si="87"/>
        <v>0</v>
      </c>
      <c r="H217" s="26">
        <f>-H273</f>
        <v>0</v>
      </c>
      <c r="I217" s="26">
        <f>-I273</f>
        <v>0</v>
      </c>
      <c r="J217" s="27">
        <f t="shared" si="93"/>
        <v>0</v>
      </c>
      <c r="L217" s="25">
        <f t="shared" ref="L217:N217" si="101">-L199</f>
        <v>0</v>
      </c>
      <c r="M217" s="25">
        <f t="shared" si="101"/>
        <v>0</v>
      </c>
      <c r="N217" s="25">
        <f t="shared" si="101"/>
        <v>0</v>
      </c>
      <c r="O217" s="25">
        <f t="shared" si="89"/>
        <v>0</v>
      </c>
      <c r="P217" s="26">
        <f t="shared" ref="P217:Q217" si="102">-P199</f>
        <v>0</v>
      </c>
      <c r="Q217" s="26">
        <f t="shared" si="102"/>
        <v>0</v>
      </c>
      <c r="R217" s="27">
        <f t="shared" si="96"/>
        <v>0</v>
      </c>
      <c r="S217" s="28">
        <f t="shared" si="91"/>
        <v>0</v>
      </c>
    </row>
    <row r="218" spans="1:19" ht="25.5" x14ac:dyDescent="0.25">
      <c r="A218" s="32"/>
      <c r="B218" s="32" t="s">
        <v>61</v>
      </c>
      <c r="C218" s="37" t="s">
        <v>62</v>
      </c>
      <c r="D218" s="25">
        <f>-D204</f>
        <v>0</v>
      </c>
      <c r="E218" s="33">
        <f t="shared" ref="E218:F218" si="103">-E204</f>
        <v>0</v>
      </c>
      <c r="F218" s="33">
        <f t="shared" si="103"/>
        <v>0</v>
      </c>
      <c r="G218" s="25">
        <f t="shared" si="87"/>
        <v>0</v>
      </c>
      <c r="H218" s="26">
        <f>-H278</f>
        <v>0</v>
      </c>
      <c r="I218" s="26">
        <f>-I278</f>
        <v>0</v>
      </c>
      <c r="J218" s="27">
        <f t="shared" si="93"/>
        <v>0</v>
      </c>
      <c r="L218" s="25">
        <f t="shared" ref="L218:N218" si="104">-L204</f>
        <v>0</v>
      </c>
      <c r="M218" s="25">
        <f t="shared" si="104"/>
        <v>0</v>
      </c>
      <c r="N218" s="25">
        <f t="shared" si="104"/>
        <v>0</v>
      </c>
      <c r="O218" s="25">
        <f t="shared" si="89"/>
        <v>0</v>
      </c>
      <c r="P218" s="26">
        <f t="shared" ref="P218:Q218" si="105">-P204</f>
        <v>0</v>
      </c>
      <c r="Q218" s="26">
        <f t="shared" si="105"/>
        <v>0</v>
      </c>
      <c r="R218" s="27">
        <f t="shared" si="96"/>
        <v>0</v>
      </c>
      <c r="S218" s="28">
        <f t="shared" si="91"/>
        <v>0</v>
      </c>
    </row>
    <row r="219" spans="1:19" ht="25.5" x14ac:dyDescent="0.25">
      <c r="A219" s="32"/>
      <c r="B219" s="32" t="s">
        <v>64</v>
      </c>
      <c r="C219" s="37" t="s">
        <v>78</v>
      </c>
      <c r="D219" s="25">
        <f>-D206</f>
        <v>0</v>
      </c>
      <c r="E219" s="33">
        <f t="shared" ref="E219:F219" si="106">-E206</f>
        <v>0</v>
      </c>
      <c r="F219" s="33">
        <f t="shared" si="106"/>
        <v>0</v>
      </c>
      <c r="G219" s="25">
        <f t="shared" si="87"/>
        <v>0</v>
      </c>
      <c r="H219" s="26">
        <f>-H280</f>
        <v>0</v>
      </c>
      <c r="I219" s="26">
        <f>-I280</f>
        <v>0</v>
      </c>
      <c r="J219" s="27">
        <f t="shared" si="93"/>
        <v>0</v>
      </c>
      <c r="L219" s="25">
        <f t="shared" ref="L219:N219" si="107">-L206</f>
        <v>0</v>
      </c>
      <c r="M219" s="25">
        <f t="shared" si="107"/>
        <v>0</v>
      </c>
      <c r="N219" s="25">
        <f t="shared" si="107"/>
        <v>0</v>
      </c>
      <c r="O219" s="25">
        <f t="shared" si="89"/>
        <v>0</v>
      </c>
      <c r="P219" s="26">
        <f t="shared" ref="P219:Q219" si="108">-P206</f>
        <v>0</v>
      </c>
      <c r="Q219" s="26">
        <f t="shared" si="108"/>
        <v>0</v>
      </c>
      <c r="R219" s="27">
        <f t="shared" si="96"/>
        <v>0</v>
      </c>
      <c r="S219" s="28">
        <f t="shared" si="91"/>
        <v>0</v>
      </c>
    </row>
    <row r="220" spans="1:19" ht="15" x14ac:dyDescent="0.25">
      <c r="A220" s="32"/>
      <c r="B220" s="32">
        <v>2055</v>
      </c>
      <c r="C220" s="33" t="s">
        <v>70</v>
      </c>
      <c r="D220" s="25">
        <f>-D211</f>
        <v>0</v>
      </c>
      <c r="E220" s="33">
        <f t="shared" ref="E220:F221" si="109">-E211</f>
        <v>0</v>
      </c>
      <c r="F220" s="33">
        <f t="shared" si="109"/>
        <v>0</v>
      </c>
      <c r="G220" s="25">
        <f t="shared" si="87"/>
        <v>0</v>
      </c>
      <c r="H220" s="26"/>
      <c r="I220" s="26"/>
      <c r="J220" s="27">
        <f t="shared" si="93"/>
        <v>0</v>
      </c>
      <c r="L220" s="25">
        <f t="shared" ref="L220:N221" si="110">-L211</f>
        <v>0</v>
      </c>
      <c r="M220" s="25">
        <f t="shared" si="110"/>
        <v>0</v>
      </c>
      <c r="N220" s="25">
        <f t="shared" si="110"/>
        <v>0</v>
      </c>
      <c r="O220" s="25">
        <f t="shared" si="89"/>
        <v>0</v>
      </c>
      <c r="P220" s="26">
        <f t="shared" ref="P220:Q221" si="111">-P211</f>
        <v>0</v>
      </c>
      <c r="Q220" s="26">
        <f t="shared" si="111"/>
        <v>0</v>
      </c>
      <c r="R220" s="27">
        <f t="shared" si="96"/>
        <v>0</v>
      </c>
      <c r="S220" s="28">
        <f t="shared" si="91"/>
        <v>0</v>
      </c>
    </row>
    <row r="221" spans="1:19" ht="15" x14ac:dyDescent="0.25">
      <c r="A221" s="32"/>
      <c r="B221" s="32" t="s">
        <v>71</v>
      </c>
      <c r="C221" s="33" t="s">
        <v>72</v>
      </c>
      <c r="D221" s="25">
        <f>-D212</f>
        <v>0</v>
      </c>
      <c r="E221" s="33">
        <f t="shared" si="109"/>
        <v>0</v>
      </c>
      <c r="F221" s="33">
        <f t="shared" si="109"/>
        <v>0</v>
      </c>
      <c r="G221" s="25">
        <f t="shared" si="87"/>
        <v>0</v>
      </c>
      <c r="H221" s="26">
        <f>-H286</f>
        <v>0</v>
      </c>
      <c r="I221" s="26">
        <f>-I286</f>
        <v>0</v>
      </c>
      <c r="J221" s="27">
        <f t="shared" si="93"/>
        <v>0</v>
      </c>
      <c r="L221" s="25">
        <f t="shared" si="110"/>
        <v>0</v>
      </c>
      <c r="M221" s="25">
        <f t="shared" si="110"/>
        <v>0</v>
      </c>
      <c r="N221" s="25">
        <f t="shared" si="110"/>
        <v>0</v>
      </c>
      <c r="O221" s="25">
        <f t="shared" si="89"/>
        <v>0</v>
      </c>
      <c r="P221" s="26">
        <f t="shared" si="111"/>
        <v>0</v>
      </c>
      <c r="Q221" s="26">
        <f t="shared" si="111"/>
        <v>0</v>
      </c>
      <c r="R221" s="27">
        <f t="shared" si="96"/>
        <v>0</v>
      </c>
      <c r="S221" s="28">
        <f t="shared" si="91"/>
        <v>0</v>
      </c>
    </row>
    <row r="222" spans="1:19" x14ac:dyDescent="0.2">
      <c r="A222" s="32"/>
      <c r="B222" s="32"/>
      <c r="C222" s="34" t="s">
        <v>79</v>
      </c>
      <c r="D222" s="35">
        <f>SUM(D213:D221)</f>
        <v>0</v>
      </c>
      <c r="E222" s="35">
        <f t="shared" ref="E222:J222" si="112">SUM(E213:E221)</f>
        <v>0</v>
      </c>
      <c r="F222" s="35">
        <f t="shared" si="112"/>
        <v>0</v>
      </c>
      <c r="G222" s="35">
        <f t="shared" si="112"/>
        <v>0</v>
      </c>
      <c r="H222" s="35">
        <f t="shared" si="112"/>
        <v>19504750.369999997</v>
      </c>
      <c r="I222" s="35">
        <f t="shared" si="112"/>
        <v>-7728272.5</v>
      </c>
      <c r="J222" s="35">
        <f t="shared" si="112"/>
        <v>0</v>
      </c>
      <c r="K222" s="36"/>
      <c r="L222" s="35">
        <f t="shared" ref="L222:S222" si="113">SUM(L213:L221)</f>
        <v>0</v>
      </c>
      <c r="M222" s="35">
        <f t="shared" si="113"/>
        <v>0</v>
      </c>
      <c r="N222" s="35">
        <f t="shared" si="113"/>
        <v>0</v>
      </c>
      <c r="O222" s="35">
        <f t="shared" si="113"/>
        <v>0</v>
      </c>
      <c r="P222" s="35">
        <f t="shared" si="113"/>
        <v>0</v>
      </c>
      <c r="Q222" s="35">
        <f t="shared" si="113"/>
        <v>0</v>
      </c>
      <c r="R222" s="35">
        <f t="shared" si="113"/>
        <v>0</v>
      </c>
      <c r="S222" s="35">
        <f t="shared" si="113"/>
        <v>0</v>
      </c>
    </row>
    <row r="223" spans="1:19" ht="15" x14ac:dyDescent="0.25">
      <c r="A223" s="32"/>
      <c r="B223" s="32"/>
      <c r="C223" s="1220" t="s">
        <v>80</v>
      </c>
      <c r="D223" s="1221"/>
      <c r="E223" s="1221"/>
      <c r="F223" s="1221"/>
      <c r="G223" s="1221"/>
      <c r="H223" s="1221"/>
      <c r="I223" s="1221"/>
      <c r="J223" s="1221"/>
      <c r="K223" s="1221"/>
      <c r="L223" s="1222"/>
      <c r="M223" s="38"/>
      <c r="N223" s="38"/>
      <c r="O223" s="38"/>
      <c r="P223" s="39"/>
      <c r="R223" s="40"/>
      <c r="S223" s="29"/>
    </row>
    <row r="224" spans="1:19" ht="15" x14ac:dyDescent="0.25">
      <c r="A224" s="32"/>
      <c r="B224" s="32"/>
      <c r="C224" s="1220" t="s">
        <v>81</v>
      </c>
      <c r="D224" s="1221"/>
      <c r="E224" s="1221"/>
      <c r="F224" s="1221"/>
      <c r="G224" s="1221"/>
      <c r="H224" s="1221"/>
      <c r="I224" s="1221"/>
      <c r="J224" s="1221"/>
      <c r="K224" s="1221"/>
      <c r="L224" s="1222"/>
      <c r="M224" s="38"/>
      <c r="N224" s="38"/>
      <c r="O224" s="38"/>
      <c r="P224" s="35">
        <f>+P222</f>
        <v>0</v>
      </c>
      <c r="R224" s="40"/>
      <c r="S224" s="29"/>
    </row>
    <row r="225" spans="1:19" x14ac:dyDescent="0.2">
      <c r="D225" s="41">
        <v>0</v>
      </c>
      <c r="E225" s="41"/>
      <c r="F225" s="41"/>
      <c r="G225" s="41"/>
      <c r="H225" s="41">
        <v>0</v>
      </c>
      <c r="I225" s="41">
        <v>0</v>
      </c>
      <c r="J225" s="41">
        <v>0</v>
      </c>
      <c r="K225" s="41"/>
      <c r="L225" s="41">
        <v>0</v>
      </c>
      <c r="M225" s="41"/>
      <c r="N225" s="41"/>
      <c r="O225" s="41">
        <v>0</v>
      </c>
      <c r="P225" s="41">
        <v>0</v>
      </c>
      <c r="Q225" s="41">
        <v>0</v>
      </c>
      <c r="R225" s="41">
        <v>0</v>
      </c>
      <c r="S225" s="41">
        <v>0</v>
      </c>
    </row>
    <row r="226" spans="1:19" x14ac:dyDescent="0.2">
      <c r="L226" s="2" t="s">
        <v>82</v>
      </c>
    </row>
    <row r="227" spans="1:19" ht="15" x14ac:dyDescent="0.25">
      <c r="A227" s="32">
        <v>10</v>
      </c>
      <c r="B227" s="32"/>
      <c r="C227" s="12" t="s">
        <v>83</v>
      </c>
      <c r="D227" s="13"/>
      <c r="E227" s="13"/>
      <c r="F227" s="13"/>
      <c r="G227" s="13"/>
      <c r="H227" s="13"/>
      <c r="I227" s="13"/>
      <c r="J227" s="13"/>
      <c r="K227" s="13"/>
      <c r="L227" s="13" t="s">
        <v>83</v>
      </c>
      <c r="M227" s="13"/>
      <c r="N227" s="13"/>
      <c r="O227" s="13"/>
      <c r="P227" s="13"/>
      <c r="Q227" s="42">
        <f>P191</f>
        <v>0</v>
      </c>
    </row>
    <row r="228" spans="1:19" ht="15" x14ac:dyDescent="0.25">
      <c r="A228" s="32">
        <v>8</v>
      </c>
      <c r="B228" s="32"/>
      <c r="C228" s="12" t="s">
        <v>49</v>
      </c>
      <c r="D228" s="13"/>
      <c r="E228" s="13"/>
      <c r="F228" s="13"/>
      <c r="G228" s="13"/>
      <c r="H228" s="13"/>
      <c r="I228" s="13"/>
      <c r="J228" s="13"/>
      <c r="K228" s="13"/>
      <c r="L228" s="13" t="s">
        <v>49</v>
      </c>
      <c r="M228" s="13"/>
      <c r="N228" s="13"/>
      <c r="O228" s="13"/>
      <c r="P228" s="13"/>
      <c r="Q228" s="42">
        <f>P193+P192</f>
        <v>0</v>
      </c>
    </row>
    <row r="229" spans="1:19" ht="15" x14ac:dyDescent="0.25">
      <c r="A229" s="32">
        <v>47</v>
      </c>
      <c r="B229" s="32"/>
      <c r="C229" s="12" t="s">
        <v>84</v>
      </c>
      <c r="D229" s="13"/>
      <c r="E229" s="13"/>
      <c r="F229" s="13"/>
      <c r="G229" s="13"/>
      <c r="H229" s="13"/>
      <c r="I229" s="13"/>
      <c r="J229" s="13"/>
      <c r="K229" s="13"/>
      <c r="L229" s="13" t="s">
        <v>84</v>
      </c>
      <c r="M229" s="13"/>
      <c r="N229" s="13"/>
      <c r="O229" s="13"/>
      <c r="P229" s="13"/>
      <c r="Q229" s="42"/>
    </row>
    <row r="230" spans="1:19" x14ac:dyDescent="0.2">
      <c r="L230" s="1223" t="s">
        <v>85</v>
      </c>
      <c r="M230" s="1224"/>
      <c r="N230" s="1224"/>
      <c r="O230" s="1224"/>
      <c r="P230" s="1224"/>
      <c r="Q230" s="43">
        <f>P224-Q227-Q228-Q229</f>
        <v>0</v>
      </c>
    </row>
    <row r="236" spans="1:19" ht="13.5" thickBot="1" x14ac:dyDescent="0.25">
      <c r="H236" s="8" t="s">
        <v>9</v>
      </c>
      <c r="I236" s="9" t="s">
        <v>10</v>
      </c>
    </row>
    <row r="237" spans="1:19" ht="15.75" thickBot="1" x14ac:dyDescent="0.3">
      <c r="H237" s="8" t="s">
        <v>11</v>
      </c>
      <c r="I237" s="10">
        <v>2016</v>
      </c>
      <c r="J237" s="11"/>
    </row>
    <row r="239" spans="1:19" x14ac:dyDescent="0.2">
      <c r="D239" s="1225" t="s">
        <v>12</v>
      </c>
      <c r="E239" s="1226"/>
      <c r="F239" s="1226"/>
      <c r="G239" s="1226"/>
      <c r="H239" s="1226"/>
      <c r="I239" s="1226"/>
      <c r="J239" s="1226"/>
      <c r="L239" s="12"/>
      <c r="M239" s="13"/>
      <c r="N239" s="13"/>
      <c r="O239" s="13"/>
      <c r="P239" s="14" t="s">
        <v>13</v>
      </c>
      <c r="Q239" s="14"/>
      <c r="R239" s="15"/>
    </row>
    <row r="240" spans="1:19" ht="30" customHeight="1" x14ac:dyDescent="0.2">
      <c r="A240" s="16" t="s">
        <v>14</v>
      </c>
      <c r="B240" s="16" t="s">
        <v>15</v>
      </c>
      <c r="C240" s="17" t="s">
        <v>16</v>
      </c>
      <c r="D240" s="18" t="s">
        <v>17</v>
      </c>
      <c r="E240" s="44" t="s">
        <v>90</v>
      </c>
      <c r="F240" s="44" t="s">
        <v>90</v>
      </c>
      <c r="G240" s="18" t="s">
        <v>18</v>
      </c>
      <c r="H240" s="19" t="s">
        <v>19</v>
      </c>
      <c r="I240" s="19" t="s">
        <v>20</v>
      </c>
      <c r="J240" s="16" t="s">
        <v>21</v>
      </c>
      <c r="K240" s="20"/>
      <c r="L240" s="18" t="s">
        <v>17</v>
      </c>
      <c r="M240" s="44" t="s">
        <v>90</v>
      </c>
      <c r="N240" s="44" t="s">
        <v>90</v>
      </c>
      <c r="O240" s="18" t="s">
        <v>18</v>
      </c>
      <c r="P240" s="21" t="s">
        <v>22</v>
      </c>
      <c r="Q240" s="21" t="s">
        <v>20</v>
      </c>
      <c r="R240" s="22" t="s">
        <v>21</v>
      </c>
      <c r="S240" s="16" t="s">
        <v>23</v>
      </c>
    </row>
    <row r="241" spans="1:19" ht="25.5" customHeight="1" x14ac:dyDescent="0.25">
      <c r="A241" s="16"/>
      <c r="B241" s="23">
        <v>1531</v>
      </c>
      <c r="C241" s="24" t="s">
        <v>24</v>
      </c>
      <c r="D241" s="55">
        <f>SUMIFS('GRZ-2016'!$D$10:$D$106,'GRZ-2016'!$B$10:$B$106,$B241)</f>
        <v>0</v>
      </c>
      <c r="E241" s="25"/>
      <c r="F241" s="25"/>
      <c r="G241" s="25">
        <f>SUM(D241:F241)</f>
        <v>0</v>
      </c>
      <c r="H241" s="803">
        <f>SUMIFS('GRZ-2016'!$E$10:$E$106,'GRZ-2016'!$B$10:$B$106,$B241)</f>
        <v>0</v>
      </c>
      <c r="I241" s="803">
        <f>-SUMIFS('GRZ-2016'!$F$10:$F$106,'GRZ-2016'!$B$10:$B$106,$B241)</f>
        <v>0</v>
      </c>
      <c r="J241" s="27">
        <f>SUM(G241:I241)</f>
        <v>0</v>
      </c>
      <c r="K241" s="20"/>
      <c r="L241" s="55">
        <f>-SUMIFS('GRZ-2016'!$J$10:$J$106,'GRZ-2016'!$B$10:$B$106,$B241)</f>
        <v>0</v>
      </c>
      <c r="M241" s="25"/>
      <c r="N241" s="25"/>
      <c r="O241" s="25">
        <f>SUM(L241:N241)</f>
        <v>0</v>
      </c>
      <c r="P241" s="803">
        <f>-SUMIFS('GRZ-2016'!$K$10:$K$106,'GRZ-2016'!$B$10:$B$106,$B241)</f>
        <v>0</v>
      </c>
      <c r="Q241" s="803">
        <f>SUMIFS('GRZ-2016'!$L$10:$L$106,'GRZ-2016'!$B$10:$B$106,$B241)</f>
        <v>0</v>
      </c>
      <c r="R241" s="27">
        <f>L241+P241+Q241</f>
        <v>0</v>
      </c>
      <c r="S241" s="28">
        <f t="shared" ref="S241:S286" si="114">J241+R241</f>
        <v>0</v>
      </c>
    </row>
    <row r="242" spans="1:19" ht="25.5" customHeight="1" x14ac:dyDescent="0.25">
      <c r="A242" s="16"/>
      <c r="B242" s="23">
        <v>1609</v>
      </c>
      <c r="C242" s="24" t="s">
        <v>25</v>
      </c>
      <c r="D242" s="55">
        <f>SUMIFS('GRZ-2016'!$D$10:$D$106,'GRZ-2016'!$B$10:$B$106,$B242)</f>
        <v>0</v>
      </c>
      <c r="E242" s="25"/>
      <c r="F242" s="25"/>
      <c r="G242" s="25">
        <f>SUM(D242:F242)</f>
        <v>0</v>
      </c>
      <c r="H242" s="803">
        <f>SUMIFS('GRZ-2016'!$E$10:$E$106,'GRZ-2016'!$B$10:$B$106,$B242)</f>
        <v>0</v>
      </c>
      <c r="I242" s="803">
        <f>-SUMIFS('GRZ-2016'!$F$10:$F$106,'GRZ-2016'!$B$10:$B$106,$B242)</f>
        <v>0</v>
      </c>
      <c r="J242" s="27">
        <f t="shared" ref="J242:J286" si="115">SUM(G242:I242)</f>
        <v>0</v>
      </c>
      <c r="K242" s="20"/>
      <c r="L242" s="55">
        <f>-SUMIFS('GRZ-2016'!$J$10:$J$106,'GRZ-2016'!$B$10:$B$106,$B242)</f>
        <v>0</v>
      </c>
      <c r="M242" s="25"/>
      <c r="N242" s="25"/>
      <c r="O242" s="25">
        <f t="shared" ref="O242:O277" si="116">SUM(L242:N242)</f>
        <v>0</v>
      </c>
      <c r="P242" s="803">
        <f>-SUMIFS('GRZ-2016'!$K$10:$K$106,'GRZ-2016'!$B$10:$B$106,$B242)</f>
        <v>0</v>
      </c>
      <c r="Q242" s="803">
        <f>SUMIFS('GRZ-2016'!$L$10:$L$106,'GRZ-2016'!$B$10:$B$106,$B242)</f>
        <v>0</v>
      </c>
      <c r="R242" s="27">
        <f t="shared" ref="R242:R279" si="117">L242+P242+Q242</f>
        <v>0</v>
      </c>
      <c r="S242" s="28">
        <f t="shared" si="114"/>
        <v>0</v>
      </c>
    </row>
    <row r="243" spans="1:19" ht="25.5" x14ac:dyDescent="0.25">
      <c r="A243" s="23">
        <v>12</v>
      </c>
      <c r="B243" s="23">
        <v>1611</v>
      </c>
      <c r="C243" s="24" t="s">
        <v>26</v>
      </c>
      <c r="D243" s="55">
        <f>SUMIFS('GRZ-2016'!$D$10:$D$106,'GRZ-2016'!$B$10:$B$106,$B243)</f>
        <v>1216200.747107438</v>
      </c>
      <c r="E243" s="25"/>
      <c r="F243" s="25"/>
      <c r="G243" s="25">
        <f t="shared" ref="G243:G257" si="118">SUM(D243:F243)</f>
        <v>1216200.747107438</v>
      </c>
      <c r="H243" s="803">
        <f>SUMIFS('GRZ-2016'!$E$10:$E$106,'GRZ-2016'!$B$10:$B$106,$B243)</f>
        <v>77177.100000000006</v>
      </c>
      <c r="I243" s="803">
        <f>-SUMIFS('GRZ-2016'!$F$10:$F$106,'GRZ-2016'!$B$10:$B$106,$B243)</f>
        <v>0</v>
      </c>
      <c r="J243" s="27">
        <f t="shared" si="115"/>
        <v>1293377.8471074381</v>
      </c>
      <c r="K243" s="30"/>
      <c r="L243" s="55">
        <f>-SUMIFS('GRZ-2016'!$J$10:$J$106,'GRZ-2016'!$B$10:$B$106,$B243)</f>
        <v>-409056.90784297558</v>
      </c>
      <c r="M243" s="25"/>
      <c r="N243" s="25"/>
      <c r="O243" s="25">
        <f t="shared" si="116"/>
        <v>-409056.90784297558</v>
      </c>
      <c r="P243" s="803">
        <f>-SUMIFS('GRZ-2016'!$K$10:$K$106,'GRZ-2016'!$B$10:$B$106,$B243)</f>
        <v>-243240.14942148759</v>
      </c>
      <c r="Q243" s="803">
        <f>SUMIFS('GRZ-2016'!$L$10:$L$106,'GRZ-2016'!$B$10:$B$106,$B243)</f>
        <v>0</v>
      </c>
      <c r="R243" s="27">
        <f t="shared" si="117"/>
        <v>-652297.05726446316</v>
      </c>
      <c r="S243" s="28">
        <f t="shared" si="114"/>
        <v>641080.78984297498</v>
      </c>
    </row>
    <row r="244" spans="1:19" ht="25.5" x14ac:dyDescent="0.25">
      <c r="A244" s="23" t="s">
        <v>27</v>
      </c>
      <c r="B244" s="23">
        <v>1612</v>
      </c>
      <c r="C244" s="24" t="s">
        <v>28</v>
      </c>
      <c r="D244" s="55">
        <f>SUMIFS('GRZ-2016'!$D$10:$D$106,'GRZ-2016'!$B$10:$B$106,$B244)</f>
        <v>0</v>
      </c>
      <c r="E244" s="25"/>
      <c r="F244" s="25"/>
      <c r="G244" s="25">
        <f t="shared" si="118"/>
        <v>0</v>
      </c>
      <c r="H244" s="803">
        <f>SUMIFS('GRZ-2016'!$E$10:$E$106,'GRZ-2016'!$B$10:$B$106,$B244)</f>
        <v>0</v>
      </c>
      <c r="I244" s="803">
        <f>-SUMIFS('GRZ-2016'!$F$10:$F$106,'GRZ-2016'!$B$10:$B$106,$B244)</f>
        <v>0</v>
      </c>
      <c r="J244" s="27">
        <f t="shared" si="115"/>
        <v>0</v>
      </c>
      <c r="K244" s="30"/>
      <c r="L244" s="55">
        <f>-SUMIFS('GRZ-2016'!$J$10:$J$106,'GRZ-2016'!$B$10:$B$106,$B244)</f>
        <v>0</v>
      </c>
      <c r="M244" s="25"/>
      <c r="N244" s="25"/>
      <c r="O244" s="25">
        <f t="shared" si="116"/>
        <v>0</v>
      </c>
      <c r="P244" s="803">
        <f>-SUMIFS('GRZ-2016'!$K$10:$K$106,'GRZ-2016'!$B$10:$B$106,$B244)</f>
        <v>0</v>
      </c>
      <c r="Q244" s="803">
        <f>SUMIFS('GRZ-2016'!$L$10:$L$106,'GRZ-2016'!$B$10:$B$106,$B244)</f>
        <v>0</v>
      </c>
      <c r="R244" s="27">
        <f t="shared" si="117"/>
        <v>0</v>
      </c>
      <c r="S244" s="28">
        <f t="shared" si="114"/>
        <v>0</v>
      </c>
    </row>
    <row r="245" spans="1:19" ht="15" x14ac:dyDescent="0.25">
      <c r="A245" s="23" t="s">
        <v>29</v>
      </c>
      <c r="B245" s="23">
        <v>1805</v>
      </c>
      <c r="C245" s="24" t="s">
        <v>30</v>
      </c>
      <c r="D245" s="55">
        <f>SUMIFS('GRZ-2016'!$D$10:$D$106,'GRZ-2016'!$B$10:$B$106,$B245)</f>
        <v>4379382.8</v>
      </c>
      <c r="E245" s="25"/>
      <c r="F245" s="25"/>
      <c r="G245" s="25">
        <f t="shared" si="118"/>
        <v>4379382.8</v>
      </c>
      <c r="H245" s="803">
        <f>SUMIFS('GRZ-2016'!$E$10:$E$106,'GRZ-2016'!$B$10:$B$106,$B245)</f>
        <v>0</v>
      </c>
      <c r="I245" s="803">
        <f>-SUMIFS('GRZ-2016'!$F$10:$F$106,'GRZ-2016'!$B$10:$B$106,$B245)</f>
        <v>0</v>
      </c>
      <c r="J245" s="27">
        <f t="shared" si="115"/>
        <v>4379382.8</v>
      </c>
      <c r="K245" s="30"/>
      <c r="L245" s="55">
        <f>-SUMIFS('GRZ-2016'!$J$10:$J$106,'GRZ-2016'!$B$10:$B$106,$B245)</f>
        <v>0</v>
      </c>
      <c r="M245" s="25"/>
      <c r="N245" s="25"/>
      <c r="O245" s="25">
        <f t="shared" si="116"/>
        <v>0</v>
      </c>
      <c r="P245" s="803">
        <f>-SUMIFS('GRZ-2016'!$K$10:$K$106,'GRZ-2016'!$B$10:$B$106,$B245)</f>
        <v>0</v>
      </c>
      <c r="Q245" s="803">
        <f>SUMIFS('GRZ-2016'!$L$10:$L$106,'GRZ-2016'!$B$10:$B$106,$B245)</f>
        <v>0</v>
      </c>
      <c r="R245" s="27">
        <f t="shared" si="117"/>
        <v>0</v>
      </c>
      <c r="S245" s="28">
        <f t="shared" si="114"/>
        <v>4379382.8</v>
      </c>
    </row>
    <row r="246" spans="1:19" ht="15" x14ac:dyDescent="0.25">
      <c r="A246" s="23">
        <v>47</v>
      </c>
      <c r="B246" s="23">
        <v>1808</v>
      </c>
      <c r="C246" s="24" t="s">
        <v>31</v>
      </c>
      <c r="D246" s="55">
        <f>SUMIFS('GRZ-2016'!$D$10:$D$106,'GRZ-2016'!$B$10:$B$106,$B246)</f>
        <v>16653353.789999999</v>
      </c>
      <c r="E246" s="25"/>
      <c r="F246" s="25"/>
      <c r="G246" s="25">
        <f t="shared" si="118"/>
        <v>16653353.789999999</v>
      </c>
      <c r="H246" s="803">
        <f>SUMIFS('GRZ-2016'!$E$10:$E$106,'GRZ-2016'!$B$10:$B$106,$B246)</f>
        <v>213072.72999999998</v>
      </c>
      <c r="I246" s="803">
        <f>-SUMIFS('GRZ-2016'!$F$10:$F$106,'GRZ-2016'!$B$10:$B$106,$B246)</f>
        <v>0</v>
      </c>
      <c r="J246" s="27">
        <f t="shared" si="115"/>
        <v>16866426.52</v>
      </c>
      <c r="K246" s="30"/>
      <c r="L246" s="55">
        <f>-SUMIFS('GRZ-2016'!$J$10:$J$106,'GRZ-2016'!$B$10:$B$106,$B246)</f>
        <v>-3396436.3455103962</v>
      </c>
      <c r="M246" s="25"/>
      <c r="N246" s="25"/>
      <c r="O246" s="25">
        <f t="shared" si="116"/>
        <v>-3396436.3455103962</v>
      </c>
      <c r="P246" s="803">
        <f>-SUMIFS('GRZ-2016'!$K$10:$K$106,'GRZ-2016'!$B$10:$B$106,$B246)</f>
        <v>-718186.70531039615</v>
      </c>
      <c r="Q246" s="803">
        <f>SUMIFS('GRZ-2016'!$L$10:$L$106,'GRZ-2016'!$B$10:$B$106,$B246)</f>
        <v>0</v>
      </c>
      <c r="R246" s="27">
        <f t="shared" si="117"/>
        <v>-4114623.0508207921</v>
      </c>
      <c r="S246" s="28">
        <f t="shared" si="114"/>
        <v>12751803.469179207</v>
      </c>
    </row>
    <row r="247" spans="1:19" ht="15" x14ac:dyDescent="0.25">
      <c r="A247" s="23">
        <v>13</v>
      </c>
      <c r="B247" s="23">
        <v>1810</v>
      </c>
      <c r="C247" s="24" t="s">
        <v>32</v>
      </c>
      <c r="D247" s="55">
        <f>SUMIFS('GRZ-2016'!$D$10:$D$106,'GRZ-2016'!$B$10:$B$106,$B247)</f>
        <v>0</v>
      </c>
      <c r="E247" s="25"/>
      <c r="F247" s="25"/>
      <c r="G247" s="25">
        <f t="shared" si="118"/>
        <v>0</v>
      </c>
      <c r="H247" s="803">
        <f>SUMIFS('GRZ-2016'!$E$10:$E$106,'GRZ-2016'!$B$10:$B$106,$B247)</f>
        <v>0</v>
      </c>
      <c r="I247" s="803">
        <f>-SUMIFS('GRZ-2016'!$F$10:$F$106,'GRZ-2016'!$B$10:$B$106,$B247)</f>
        <v>0</v>
      </c>
      <c r="J247" s="27">
        <f t="shared" si="115"/>
        <v>0</v>
      </c>
      <c r="K247" s="30"/>
      <c r="L247" s="55">
        <f>-SUMIFS('GRZ-2016'!$J$10:$J$106,'GRZ-2016'!$B$10:$B$106,$B247)</f>
        <v>0</v>
      </c>
      <c r="M247" s="25"/>
      <c r="N247" s="25"/>
      <c r="O247" s="25">
        <f t="shared" si="116"/>
        <v>0</v>
      </c>
      <c r="P247" s="803">
        <f>-SUMIFS('GRZ-2016'!$K$10:$K$106,'GRZ-2016'!$B$10:$B$106,$B247)</f>
        <v>0</v>
      </c>
      <c r="Q247" s="803">
        <f>SUMIFS('GRZ-2016'!$L$10:$L$106,'GRZ-2016'!$B$10:$B$106,$B247)</f>
        <v>0</v>
      </c>
      <c r="R247" s="27">
        <f t="shared" si="117"/>
        <v>0</v>
      </c>
      <c r="S247" s="28">
        <f t="shared" si="114"/>
        <v>0</v>
      </c>
    </row>
    <row r="248" spans="1:19" ht="15" x14ac:dyDescent="0.25">
      <c r="A248" s="23">
        <v>47</v>
      </c>
      <c r="B248" s="23">
        <v>1815</v>
      </c>
      <c r="C248" s="24" t="s">
        <v>33</v>
      </c>
      <c r="D248" s="55">
        <f>SUMIFS('GRZ-2016'!$D$10:$D$106,'GRZ-2016'!$B$10:$B$106,$B248)</f>
        <v>15842472.399999999</v>
      </c>
      <c r="E248" s="25"/>
      <c r="F248" s="25"/>
      <c r="G248" s="25">
        <f t="shared" si="118"/>
        <v>15842472.399999999</v>
      </c>
      <c r="H248" s="803">
        <f>SUMIFS('GRZ-2016'!$E$10:$E$106,'GRZ-2016'!$B$10:$B$106,$B248)</f>
        <v>1746187.5399999998</v>
      </c>
      <c r="I248" s="803">
        <f>-SUMIFS('GRZ-2016'!$F$10:$F$106,'GRZ-2016'!$B$10:$B$106,$B248)</f>
        <v>0</v>
      </c>
      <c r="J248" s="27">
        <f t="shared" si="115"/>
        <v>17588659.939999998</v>
      </c>
      <c r="K248" s="30"/>
      <c r="L248" s="55">
        <f>-SUMIFS('GRZ-2016'!$J$10:$J$106,'GRZ-2016'!$B$10:$B$106,$B248)</f>
        <v>-1944603.5485715473</v>
      </c>
      <c r="M248" s="25"/>
      <c r="N248" s="25"/>
      <c r="O248" s="25">
        <f t="shared" si="116"/>
        <v>-1944603.5485715473</v>
      </c>
      <c r="P248" s="803">
        <f>-SUMIFS('GRZ-2016'!$K$10:$K$106,'GRZ-2016'!$B$10:$B$106,$B248)</f>
        <v>-424664.20998577372</v>
      </c>
      <c r="Q248" s="803">
        <f>SUMIFS('GRZ-2016'!$L$10:$L$106,'GRZ-2016'!$B$10:$B$106,$B248)</f>
        <v>0</v>
      </c>
      <c r="R248" s="27">
        <f t="shared" si="117"/>
        <v>-2369267.758557321</v>
      </c>
      <c r="S248" s="28">
        <f t="shared" si="114"/>
        <v>15219392.181442676</v>
      </c>
    </row>
    <row r="249" spans="1:19" ht="15" x14ac:dyDescent="0.25">
      <c r="A249" s="23">
        <v>47</v>
      </c>
      <c r="B249" s="23">
        <v>1820</v>
      </c>
      <c r="C249" s="24" t="s">
        <v>34</v>
      </c>
      <c r="D249" s="55">
        <f>SUMIFS('GRZ-2016'!$D$10:$D$106,'GRZ-2016'!$B$10:$B$106,$B249)</f>
        <v>4187133.9</v>
      </c>
      <c r="E249" s="25"/>
      <c r="F249" s="25"/>
      <c r="G249" s="25">
        <f t="shared" si="118"/>
        <v>4187133.9</v>
      </c>
      <c r="H249" s="803">
        <f>SUMIFS('GRZ-2016'!$E$10:$E$106,'GRZ-2016'!$B$10:$B$106,$B249)</f>
        <v>90214.8</v>
      </c>
      <c r="I249" s="803">
        <f>-SUMIFS('GRZ-2016'!$F$10:$F$106,'GRZ-2016'!$B$10:$B$106,$B249)</f>
        <v>0</v>
      </c>
      <c r="J249" s="27">
        <f t="shared" si="115"/>
        <v>4277348.7</v>
      </c>
      <c r="K249" s="30"/>
      <c r="L249" s="55">
        <f>-SUMIFS('GRZ-2016'!$J$10:$J$106,'GRZ-2016'!$B$10:$B$106,$B249)</f>
        <v>-309968.37838366663</v>
      </c>
      <c r="M249" s="25"/>
      <c r="N249" s="25"/>
      <c r="O249" s="25">
        <f t="shared" si="116"/>
        <v>-309968.37838366663</v>
      </c>
      <c r="P249" s="803">
        <f>-SUMIFS('GRZ-2016'!$K$10:$K$106,'GRZ-2016'!$B$10:$B$106,$B249)</f>
        <v>-111237.60440588888</v>
      </c>
      <c r="Q249" s="803">
        <f>SUMIFS('GRZ-2016'!$L$10:$L$106,'GRZ-2016'!$B$10:$B$106,$B249)</f>
        <v>0</v>
      </c>
      <c r="R249" s="27">
        <f t="shared" si="117"/>
        <v>-421205.98278955551</v>
      </c>
      <c r="S249" s="28">
        <f t="shared" si="114"/>
        <v>3856142.7172104446</v>
      </c>
    </row>
    <row r="250" spans="1:19" ht="15" x14ac:dyDescent="0.25">
      <c r="A250" s="23">
        <v>47</v>
      </c>
      <c r="B250" s="23">
        <v>1825</v>
      </c>
      <c r="C250" s="24" t="s">
        <v>35</v>
      </c>
      <c r="D250" s="55">
        <f>SUMIFS('GRZ-2016'!$D$10:$D$106,'GRZ-2016'!$B$10:$B$106,$B250)</f>
        <v>0</v>
      </c>
      <c r="E250" s="25"/>
      <c r="F250" s="25"/>
      <c r="G250" s="25">
        <f t="shared" si="118"/>
        <v>0</v>
      </c>
      <c r="H250" s="803">
        <f>SUMIFS('GRZ-2016'!$E$10:$E$106,'GRZ-2016'!$B$10:$B$106,$B250)</f>
        <v>0</v>
      </c>
      <c r="I250" s="803">
        <f>-SUMIFS('GRZ-2016'!$F$10:$F$106,'GRZ-2016'!$B$10:$B$106,$B250)</f>
        <v>0</v>
      </c>
      <c r="J250" s="27">
        <f t="shared" si="115"/>
        <v>0</v>
      </c>
      <c r="K250" s="30"/>
      <c r="L250" s="55">
        <f>-SUMIFS('GRZ-2016'!$J$10:$J$106,'GRZ-2016'!$B$10:$B$106,$B250)</f>
        <v>0</v>
      </c>
      <c r="M250" s="25"/>
      <c r="N250" s="25"/>
      <c r="O250" s="25">
        <f t="shared" si="116"/>
        <v>0</v>
      </c>
      <c r="P250" s="803">
        <f>-SUMIFS('GRZ-2016'!$K$10:$K$106,'GRZ-2016'!$B$10:$B$106,$B250)</f>
        <v>0</v>
      </c>
      <c r="Q250" s="803">
        <f>SUMIFS('GRZ-2016'!$L$10:$L$106,'GRZ-2016'!$B$10:$B$106,$B250)</f>
        <v>0</v>
      </c>
      <c r="R250" s="27">
        <f t="shared" si="117"/>
        <v>0</v>
      </c>
      <c r="S250" s="28">
        <f t="shared" si="114"/>
        <v>0</v>
      </c>
    </row>
    <row r="251" spans="1:19" ht="15" x14ac:dyDescent="0.25">
      <c r="A251" s="23">
        <v>47</v>
      </c>
      <c r="B251" s="23">
        <v>1830</v>
      </c>
      <c r="C251" s="24" t="s">
        <v>36</v>
      </c>
      <c r="D251" s="55">
        <f>SUMIFS('GRZ-2016'!$D$10:$D$106,'GRZ-2016'!$B$10:$B$106,$B251)</f>
        <v>22074124.399999999</v>
      </c>
      <c r="E251" s="25"/>
      <c r="F251" s="25"/>
      <c r="G251" s="25">
        <f t="shared" si="118"/>
        <v>22074124.399999999</v>
      </c>
      <c r="H251" s="803">
        <f>SUMIFS('GRZ-2016'!$E$10:$E$106,'GRZ-2016'!$B$10:$B$106,$B251)</f>
        <v>1981672.98</v>
      </c>
      <c r="I251" s="803">
        <f>-SUMIFS('GRZ-2016'!$F$10:$F$106,'GRZ-2016'!$B$10:$B$106,$B251)</f>
        <v>0</v>
      </c>
      <c r="J251" s="27">
        <f t="shared" si="115"/>
        <v>24055797.379999999</v>
      </c>
      <c r="K251" s="30"/>
      <c r="L251" s="55">
        <f>-SUMIFS('GRZ-2016'!$J$10:$J$106,'GRZ-2016'!$B$10:$B$106,$B251)</f>
        <v>-2826920.1765912948</v>
      </c>
      <c r="M251" s="25"/>
      <c r="N251" s="25"/>
      <c r="O251" s="25">
        <f t="shared" si="116"/>
        <v>-2826920.1765912948</v>
      </c>
      <c r="P251" s="803">
        <f>-SUMIFS('GRZ-2016'!$K$10:$K$106,'GRZ-2016'!$B$10:$B$106,$B251)</f>
        <v>-555514.10016485734</v>
      </c>
      <c r="Q251" s="803">
        <f>SUMIFS('GRZ-2016'!$L$10:$L$106,'GRZ-2016'!$B$10:$B$106,$B251)</f>
        <v>0</v>
      </c>
      <c r="R251" s="27">
        <f t="shared" si="117"/>
        <v>-3382434.276756152</v>
      </c>
      <c r="S251" s="28">
        <f t="shared" si="114"/>
        <v>20673363.103243846</v>
      </c>
    </row>
    <row r="252" spans="1:19" ht="15" x14ac:dyDescent="0.25">
      <c r="A252" s="23">
        <v>47</v>
      </c>
      <c r="B252" s="23">
        <v>1835</v>
      </c>
      <c r="C252" s="24" t="s">
        <v>37</v>
      </c>
      <c r="D252" s="55">
        <f>SUMIFS('GRZ-2016'!$D$10:$D$106,'GRZ-2016'!$B$10:$B$106,$B252)</f>
        <v>15523154.58</v>
      </c>
      <c r="E252" s="25"/>
      <c r="F252" s="25"/>
      <c r="G252" s="25">
        <f t="shared" si="118"/>
        <v>15523154.58</v>
      </c>
      <c r="H252" s="803">
        <f>SUMIFS('GRZ-2016'!$E$10:$E$106,'GRZ-2016'!$B$10:$B$106,$B252)</f>
        <v>920275.7699999999</v>
      </c>
      <c r="I252" s="803">
        <f>-SUMIFS('GRZ-2016'!$F$10:$F$106,'GRZ-2016'!$B$10:$B$106,$B252)</f>
        <v>0</v>
      </c>
      <c r="J252" s="27">
        <f t="shared" si="115"/>
        <v>16443430.35</v>
      </c>
      <c r="K252" s="30"/>
      <c r="L252" s="55">
        <f>-SUMIFS('GRZ-2016'!$J$10:$J$106,'GRZ-2016'!$B$10:$B$106,$B252)</f>
        <v>-1850293.0924355299</v>
      </c>
      <c r="M252" s="25"/>
      <c r="N252" s="25"/>
      <c r="O252" s="25">
        <f t="shared" si="116"/>
        <v>-1850293.0924355299</v>
      </c>
      <c r="P252" s="803">
        <f>-SUMIFS('GRZ-2016'!$K$10:$K$106,'GRZ-2016'!$B$10:$B$106,$B252)</f>
        <v>-331976.92390109826</v>
      </c>
      <c r="Q252" s="803">
        <f>SUMIFS('GRZ-2016'!$L$10:$L$106,'GRZ-2016'!$B$10:$B$106,$B252)</f>
        <v>0</v>
      </c>
      <c r="R252" s="27">
        <f t="shared" si="117"/>
        <v>-2182270.0163366282</v>
      </c>
      <c r="S252" s="28">
        <f t="shared" si="114"/>
        <v>14261160.33366337</v>
      </c>
    </row>
    <row r="253" spans="1:19" ht="15" x14ac:dyDescent="0.25">
      <c r="A253" s="23">
        <v>47</v>
      </c>
      <c r="B253" s="23">
        <v>1840</v>
      </c>
      <c r="C253" s="24" t="s">
        <v>38</v>
      </c>
      <c r="D253" s="55">
        <f>SUMIFS('GRZ-2016'!$D$10:$D$106,'GRZ-2016'!$B$10:$B$106,$B253)</f>
        <v>38850952.099999994</v>
      </c>
      <c r="E253" s="25"/>
      <c r="F253" s="25"/>
      <c r="G253" s="25">
        <f t="shared" si="118"/>
        <v>38850952.099999994</v>
      </c>
      <c r="H253" s="803">
        <f>SUMIFS('GRZ-2016'!$E$10:$E$106,'GRZ-2016'!$B$10:$B$106,$B253)</f>
        <v>4432466.46</v>
      </c>
      <c r="I253" s="803">
        <f>-SUMIFS('GRZ-2016'!$F$10:$F$106,'GRZ-2016'!$B$10:$B$106,$B253)</f>
        <v>0</v>
      </c>
      <c r="J253" s="27">
        <f t="shared" si="115"/>
        <v>43283418.559999995</v>
      </c>
      <c r="K253" s="30"/>
      <c r="L253" s="55">
        <f>-SUMIFS('GRZ-2016'!$J$10:$J$106,'GRZ-2016'!$B$10:$B$106,$B253)</f>
        <v>-5576480.9049585778</v>
      </c>
      <c r="M253" s="25"/>
      <c r="N253" s="25"/>
      <c r="O253" s="25">
        <f t="shared" si="116"/>
        <v>-5576480.9049585778</v>
      </c>
      <c r="P253" s="803">
        <f>-SUMIFS('GRZ-2016'!$K$10:$K$106,'GRZ-2016'!$B$10:$B$106,$B253)</f>
        <v>-882459.67732550122</v>
      </c>
      <c r="Q253" s="803">
        <f>SUMIFS('GRZ-2016'!$L$10:$L$106,'GRZ-2016'!$B$10:$B$106,$B253)</f>
        <v>0</v>
      </c>
      <c r="R253" s="27">
        <f t="shared" si="117"/>
        <v>-6458940.5822840789</v>
      </c>
      <c r="S253" s="28">
        <f t="shared" si="114"/>
        <v>36824477.977715917</v>
      </c>
    </row>
    <row r="254" spans="1:19" ht="15" x14ac:dyDescent="0.25">
      <c r="A254" s="23">
        <v>47</v>
      </c>
      <c r="B254" s="23">
        <v>1845</v>
      </c>
      <c r="C254" s="24" t="s">
        <v>39</v>
      </c>
      <c r="D254" s="55">
        <f>SUMIFS('GRZ-2016'!$D$10:$D$106,'GRZ-2016'!$B$10:$B$106,$B254)</f>
        <v>34450585.670000002</v>
      </c>
      <c r="E254" s="25"/>
      <c r="F254" s="25"/>
      <c r="G254" s="25">
        <f t="shared" si="118"/>
        <v>34450585.670000002</v>
      </c>
      <c r="H254" s="803">
        <f>SUMIFS('GRZ-2016'!$E$10:$E$106,'GRZ-2016'!$B$10:$B$106,$B254)</f>
        <v>3000459.21</v>
      </c>
      <c r="I254" s="803">
        <f>-SUMIFS('GRZ-2016'!$F$10:$F$106,'GRZ-2016'!$B$10:$B$106,$B254)</f>
        <v>0</v>
      </c>
      <c r="J254" s="27">
        <f t="shared" si="115"/>
        <v>37451044.880000003</v>
      </c>
      <c r="K254" s="30"/>
      <c r="L254" s="55">
        <f>-SUMIFS('GRZ-2016'!$J$10:$J$106,'GRZ-2016'!$B$10:$B$106,$B254)</f>
        <v>-6258171.5288569629</v>
      </c>
      <c r="M254" s="25"/>
      <c r="N254" s="25"/>
      <c r="O254" s="25">
        <f t="shared" si="116"/>
        <v>-6258171.5288569629</v>
      </c>
      <c r="P254" s="803">
        <f>-SUMIFS('GRZ-2016'!$K$10:$K$106,'GRZ-2016'!$B$10:$B$106,$B254)</f>
        <v>-1231490.8732618154</v>
      </c>
      <c r="Q254" s="803">
        <f>SUMIFS('GRZ-2016'!$L$10:$L$106,'GRZ-2016'!$B$10:$B$106,$B254)</f>
        <v>0</v>
      </c>
      <c r="R254" s="27">
        <f t="shared" si="117"/>
        <v>-7489662.4021187779</v>
      </c>
      <c r="S254" s="28">
        <f t="shared" si="114"/>
        <v>29961382.477881223</v>
      </c>
    </row>
    <row r="255" spans="1:19" ht="15" x14ac:dyDescent="0.25">
      <c r="A255" s="23">
        <v>47</v>
      </c>
      <c r="B255" s="23">
        <v>1850</v>
      </c>
      <c r="C255" s="24" t="s">
        <v>40</v>
      </c>
      <c r="D255" s="55">
        <f>SUMIFS('GRZ-2016'!$D$10:$D$106,'GRZ-2016'!$B$10:$B$106,$B255)</f>
        <v>15669255.029999999</v>
      </c>
      <c r="E255" s="25"/>
      <c r="F255" s="25"/>
      <c r="G255" s="25">
        <f t="shared" si="118"/>
        <v>15669255.029999999</v>
      </c>
      <c r="H255" s="803">
        <f>SUMIFS('GRZ-2016'!$E$10:$E$106,'GRZ-2016'!$B$10:$B$106,$B255)</f>
        <v>1653966.63</v>
      </c>
      <c r="I255" s="803">
        <f>-SUMIFS('GRZ-2016'!$F$10:$F$106,'GRZ-2016'!$B$10:$B$106,$B255)</f>
        <v>0</v>
      </c>
      <c r="J255" s="27">
        <f t="shared" si="115"/>
        <v>17323221.66</v>
      </c>
      <c r="K255" s="30"/>
      <c r="L255" s="55">
        <f>-SUMIFS('GRZ-2016'!$J$10:$J$106,'GRZ-2016'!$B$10:$B$106,$B255)</f>
        <v>-2832696.6616012054</v>
      </c>
      <c r="M255" s="25"/>
      <c r="N255" s="25"/>
      <c r="O255" s="25">
        <f t="shared" si="116"/>
        <v>-2832696.6616012054</v>
      </c>
      <c r="P255" s="803">
        <f>-SUMIFS('GRZ-2016'!$K$10:$K$106,'GRZ-2016'!$B$10:$B$106,$B255)</f>
        <v>-535463.56029086234</v>
      </c>
      <c r="Q255" s="803">
        <f>SUMIFS('GRZ-2016'!$L$10:$L$106,'GRZ-2016'!$B$10:$B$106,$B255)</f>
        <v>0</v>
      </c>
      <c r="R255" s="27">
        <f t="shared" si="117"/>
        <v>-3368160.2218920677</v>
      </c>
      <c r="S255" s="28">
        <f t="shared" si="114"/>
        <v>13955061.438107932</v>
      </c>
    </row>
    <row r="256" spans="1:19" ht="15" x14ac:dyDescent="0.25">
      <c r="A256" s="23">
        <v>47</v>
      </c>
      <c r="B256" s="23">
        <v>1855</v>
      </c>
      <c r="C256" s="24" t="s">
        <v>41</v>
      </c>
      <c r="D256" s="55">
        <f>SUMIFS('GRZ-2016'!$D$10:$D$106,'GRZ-2016'!$B$10:$B$106,$B256)</f>
        <v>7094103.620000001</v>
      </c>
      <c r="E256" s="25"/>
      <c r="F256" s="25"/>
      <c r="G256" s="25">
        <f t="shared" si="118"/>
        <v>7094103.620000001</v>
      </c>
      <c r="H256" s="803">
        <f>SUMIFS('GRZ-2016'!$E$10:$E$106,'GRZ-2016'!$B$10:$B$106,$B256)</f>
        <v>1054079.5</v>
      </c>
      <c r="I256" s="803">
        <f>-SUMIFS('GRZ-2016'!$F$10:$F$106,'GRZ-2016'!$B$10:$B$106,$B256)</f>
        <v>0</v>
      </c>
      <c r="J256" s="27">
        <f t="shared" si="115"/>
        <v>8148183.120000001</v>
      </c>
      <c r="K256" s="30"/>
      <c r="L256" s="55">
        <f>-SUMIFS('GRZ-2016'!$J$10:$J$106,'GRZ-2016'!$B$10:$B$106,$B256)</f>
        <v>-1601691.0460135716</v>
      </c>
      <c r="M256" s="25"/>
      <c r="N256" s="25"/>
      <c r="O256" s="25">
        <f t="shared" si="116"/>
        <v>-1601691.0460135716</v>
      </c>
      <c r="P256" s="803">
        <f>-SUMIFS('GRZ-2016'!$K$10:$K$106,'GRZ-2016'!$B$10:$B$106,$B256)</f>
        <v>-304973.66268023808</v>
      </c>
      <c r="Q256" s="803">
        <f>SUMIFS('GRZ-2016'!$L$10:$L$106,'GRZ-2016'!$B$10:$B$106,$B256)</f>
        <v>0</v>
      </c>
      <c r="R256" s="27">
        <f t="shared" si="117"/>
        <v>-1906664.7086938096</v>
      </c>
      <c r="S256" s="28">
        <f t="shared" si="114"/>
        <v>6241518.4113061912</v>
      </c>
    </row>
    <row r="257" spans="1:19" ht="15" x14ac:dyDescent="0.25">
      <c r="A257" s="23">
        <v>47</v>
      </c>
      <c r="B257" s="23">
        <v>1860</v>
      </c>
      <c r="C257" s="24" t="s">
        <v>42</v>
      </c>
      <c r="D257" s="55">
        <f>SUMIFS('GRZ-2016'!$D$10:$D$106,'GRZ-2016'!$B$10:$B$106,$B257)</f>
        <v>17005118.73</v>
      </c>
      <c r="E257" s="25"/>
      <c r="F257" s="25"/>
      <c r="G257" s="25">
        <f t="shared" si="118"/>
        <v>17005118.73</v>
      </c>
      <c r="H257" s="803">
        <f>SUMIFS('GRZ-2016'!$E$10:$E$106,'GRZ-2016'!$B$10:$B$106,$B257)</f>
        <v>397455.24</v>
      </c>
      <c r="I257" s="803">
        <f>-SUMIFS('GRZ-2016'!$F$10:$F$106,'GRZ-2016'!$B$10:$B$106,$B257)</f>
        <v>0</v>
      </c>
      <c r="J257" s="27">
        <f t="shared" si="115"/>
        <v>17402573.969999999</v>
      </c>
      <c r="K257" s="30"/>
      <c r="L257" s="55">
        <f>-SUMIFS('GRZ-2016'!$J$10:$J$106,'GRZ-2016'!$B$10:$B$106,$B257)</f>
        <v>-5287912.8204175765</v>
      </c>
      <c r="M257" s="25"/>
      <c r="N257" s="25"/>
      <c r="O257" s="25">
        <f t="shared" si="116"/>
        <v>-5287912.8204175765</v>
      </c>
      <c r="P257" s="803">
        <f>-SUMIFS('GRZ-2016'!$K$10:$K$106,'GRZ-2016'!$B$10:$B$106,$B257)</f>
        <v>-998187.74029212166</v>
      </c>
      <c r="Q257" s="803">
        <f>SUMIFS('GRZ-2016'!$L$10:$L$106,'GRZ-2016'!$B$10:$B$106,$B257)</f>
        <v>0</v>
      </c>
      <c r="R257" s="27">
        <f t="shared" si="117"/>
        <v>-6286100.5607096981</v>
      </c>
      <c r="S257" s="28">
        <f t="shared" si="114"/>
        <v>11116473.409290301</v>
      </c>
    </row>
    <row r="258" spans="1:19" ht="15" x14ac:dyDescent="0.25">
      <c r="A258" s="46">
        <v>47</v>
      </c>
      <c r="B258" s="46">
        <v>1865</v>
      </c>
      <c r="C258" s="47" t="s">
        <v>43</v>
      </c>
      <c r="D258" s="55">
        <f>SUMIFS('GRZ-2016'!$D$10:$D$106,'GRZ-2016'!$B$10:$B$106,$B258)</f>
        <v>0</v>
      </c>
      <c r="E258" s="25"/>
      <c r="F258" s="25"/>
      <c r="G258" s="25"/>
      <c r="H258" s="803">
        <f>SUMIFS('GRZ-2016'!$E$10:$E$106,'GRZ-2016'!$B$10:$B$106,$B258)</f>
        <v>0</v>
      </c>
      <c r="I258" s="803">
        <f>-SUMIFS('GRZ-2016'!$F$10:$F$106,'GRZ-2016'!$B$10:$B$106,$B258)</f>
        <v>0</v>
      </c>
      <c r="J258" s="27">
        <f t="shared" si="115"/>
        <v>0</v>
      </c>
      <c r="K258" s="30"/>
      <c r="L258" s="55">
        <f>-SUMIFS('GRZ-2016'!$J$10:$J$106,'GRZ-2016'!$B$10:$B$106,$B258)</f>
        <v>0</v>
      </c>
      <c r="M258" s="45"/>
      <c r="N258" s="45"/>
      <c r="O258" s="45">
        <f t="shared" si="116"/>
        <v>0</v>
      </c>
      <c r="P258" s="803">
        <f>-SUMIFS('GRZ-2016'!$K$10:$K$106,'GRZ-2016'!$B$10:$B$106,$B258)</f>
        <v>0</v>
      </c>
      <c r="Q258" s="803">
        <f>SUMIFS('GRZ-2016'!$L$10:$L$106,'GRZ-2016'!$B$10:$B$106,$B258)</f>
        <v>0</v>
      </c>
      <c r="R258" s="27">
        <f t="shared" si="117"/>
        <v>0</v>
      </c>
      <c r="S258" s="28">
        <f t="shared" si="114"/>
        <v>0</v>
      </c>
    </row>
    <row r="259" spans="1:19" ht="15" x14ac:dyDescent="0.25">
      <c r="A259" s="23">
        <v>47</v>
      </c>
      <c r="B259" s="23">
        <v>1875</v>
      </c>
      <c r="C259" s="24" t="s">
        <v>44</v>
      </c>
      <c r="D259" s="55">
        <f>SUMIFS('GRZ-2016'!$D$10:$D$106,'GRZ-2016'!$B$10:$B$106,$B259)</f>
        <v>0</v>
      </c>
      <c r="E259" s="25"/>
      <c r="F259" s="25"/>
      <c r="G259" s="25">
        <f t="shared" ref="G259:G286" si="119">SUM(D259:F259)</f>
        <v>0</v>
      </c>
      <c r="H259" s="803">
        <f>SUMIFS('GRZ-2016'!$E$10:$E$106,'GRZ-2016'!$B$10:$B$106,$B259)</f>
        <v>0</v>
      </c>
      <c r="I259" s="803">
        <f>-SUMIFS('GRZ-2016'!$F$10:$F$106,'GRZ-2016'!$B$10:$B$106,$B259)</f>
        <v>0</v>
      </c>
      <c r="J259" s="27">
        <f t="shared" si="115"/>
        <v>0</v>
      </c>
      <c r="K259" s="30"/>
      <c r="L259" s="55">
        <f>-SUMIFS('GRZ-2016'!$J$10:$J$106,'GRZ-2016'!$B$10:$B$106,$B259)</f>
        <v>0</v>
      </c>
      <c r="M259" s="25"/>
      <c r="N259" s="25"/>
      <c r="O259" s="25">
        <f t="shared" si="116"/>
        <v>0</v>
      </c>
      <c r="P259" s="803">
        <f>-SUMIFS('GRZ-2016'!$K$10:$K$106,'GRZ-2016'!$B$10:$B$106,$B259)</f>
        <v>0</v>
      </c>
      <c r="Q259" s="803">
        <f>SUMIFS('GRZ-2016'!$L$10:$L$106,'GRZ-2016'!$B$10:$B$106,$B259)</f>
        <v>0</v>
      </c>
      <c r="R259" s="27">
        <f t="shared" si="117"/>
        <v>0</v>
      </c>
      <c r="S259" s="28">
        <f t="shared" si="114"/>
        <v>0</v>
      </c>
    </row>
    <row r="260" spans="1:19" ht="15" x14ac:dyDescent="0.25">
      <c r="A260" s="23" t="s">
        <v>29</v>
      </c>
      <c r="B260" s="23">
        <v>1905</v>
      </c>
      <c r="C260" s="24" t="s">
        <v>30</v>
      </c>
      <c r="D260" s="55">
        <f>SUMIFS('GRZ-2016'!$D$10:$D$106,'GRZ-2016'!$B$10:$B$106,$B260)</f>
        <v>0</v>
      </c>
      <c r="E260" s="25"/>
      <c r="F260" s="25"/>
      <c r="G260" s="25">
        <f t="shared" si="119"/>
        <v>0</v>
      </c>
      <c r="H260" s="803">
        <f>SUMIFS('GRZ-2016'!$E$10:$E$106,'GRZ-2016'!$B$10:$B$106,$B260)</f>
        <v>0</v>
      </c>
      <c r="I260" s="803">
        <f>-SUMIFS('GRZ-2016'!$F$10:$F$106,'GRZ-2016'!$B$10:$B$106,$B260)</f>
        <v>0</v>
      </c>
      <c r="J260" s="27">
        <f t="shared" si="115"/>
        <v>0</v>
      </c>
      <c r="K260" s="30"/>
      <c r="L260" s="55">
        <f>-SUMIFS('GRZ-2016'!$J$10:$J$106,'GRZ-2016'!$B$10:$B$106,$B260)</f>
        <v>0</v>
      </c>
      <c r="M260" s="25"/>
      <c r="N260" s="25"/>
      <c r="O260" s="25">
        <f t="shared" si="116"/>
        <v>0</v>
      </c>
      <c r="P260" s="803">
        <f>-SUMIFS('GRZ-2016'!$K$10:$K$106,'GRZ-2016'!$B$10:$B$106,$B260)</f>
        <v>0</v>
      </c>
      <c r="Q260" s="803">
        <f>SUMIFS('GRZ-2016'!$L$10:$L$106,'GRZ-2016'!$B$10:$B$106,$B260)</f>
        <v>0</v>
      </c>
      <c r="R260" s="27">
        <f t="shared" si="117"/>
        <v>0</v>
      </c>
      <c r="S260" s="28">
        <f t="shared" si="114"/>
        <v>0</v>
      </c>
    </row>
    <row r="261" spans="1:19" ht="15" x14ac:dyDescent="0.25">
      <c r="A261" s="23">
        <v>47</v>
      </c>
      <c r="B261" s="23">
        <v>1908</v>
      </c>
      <c r="C261" s="24" t="s">
        <v>45</v>
      </c>
      <c r="D261" s="55">
        <f>SUMIFS('GRZ-2016'!$D$10:$D$106,'GRZ-2016'!$B$10:$B$106,$B261)</f>
        <v>0</v>
      </c>
      <c r="E261" s="25"/>
      <c r="F261" s="25"/>
      <c r="G261" s="25">
        <f t="shared" si="119"/>
        <v>0</v>
      </c>
      <c r="H261" s="803">
        <f>SUMIFS('GRZ-2016'!$E$10:$E$106,'GRZ-2016'!$B$10:$B$106,$B261)</f>
        <v>0</v>
      </c>
      <c r="I261" s="803">
        <f>-SUMIFS('GRZ-2016'!$F$10:$F$106,'GRZ-2016'!$B$10:$B$106,$B261)</f>
        <v>0</v>
      </c>
      <c r="J261" s="27">
        <f t="shared" si="115"/>
        <v>0</v>
      </c>
      <c r="K261" s="30"/>
      <c r="L261" s="55">
        <f>-SUMIFS('GRZ-2016'!$J$10:$J$106,'GRZ-2016'!$B$10:$B$106,$B261)</f>
        <v>0</v>
      </c>
      <c r="M261" s="25"/>
      <c r="N261" s="25"/>
      <c r="O261" s="25">
        <f t="shared" si="116"/>
        <v>0</v>
      </c>
      <c r="P261" s="803">
        <f>-SUMIFS('GRZ-2016'!$K$10:$K$106,'GRZ-2016'!$B$10:$B$106,$B261)</f>
        <v>0</v>
      </c>
      <c r="Q261" s="803">
        <f>SUMIFS('GRZ-2016'!$L$10:$L$106,'GRZ-2016'!$B$10:$B$106,$B261)</f>
        <v>0</v>
      </c>
      <c r="R261" s="27">
        <f t="shared" si="117"/>
        <v>0</v>
      </c>
      <c r="S261" s="28">
        <f t="shared" si="114"/>
        <v>0</v>
      </c>
    </row>
    <row r="262" spans="1:19" ht="15" x14ac:dyDescent="0.25">
      <c r="A262" s="23">
        <v>13</v>
      </c>
      <c r="B262" s="23">
        <v>1910</v>
      </c>
      <c r="C262" s="24" t="s">
        <v>32</v>
      </c>
      <c r="D262" s="55">
        <f>SUMIFS('GRZ-2016'!$D$10:$D$106,'GRZ-2016'!$B$10:$B$106,$B262)</f>
        <v>0</v>
      </c>
      <c r="E262" s="25"/>
      <c r="F262" s="25"/>
      <c r="G262" s="25">
        <f t="shared" si="119"/>
        <v>0</v>
      </c>
      <c r="H262" s="803">
        <f>SUMIFS('GRZ-2016'!$E$10:$E$106,'GRZ-2016'!$B$10:$B$106,$B262)</f>
        <v>0</v>
      </c>
      <c r="I262" s="803">
        <f>-SUMIFS('GRZ-2016'!$F$10:$F$106,'GRZ-2016'!$B$10:$B$106,$B262)</f>
        <v>0</v>
      </c>
      <c r="J262" s="27">
        <f t="shared" si="115"/>
        <v>0</v>
      </c>
      <c r="K262" s="30"/>
      <c r="L262" s="55">
        <f>-SUMIFS('GRZ-2016'!$J$10:$J$106,'GRZ-2016'!$B$10:$B$106,$B262)</f>
        <v>0</v>
      </c>
      <c r="M262" s="25"/>
      <c r="N262" s="25"/>
      <c r="O262" s="25">
        <f t="shared" si="116"/>
        <v>0</v>
      </c>
      <c r="P262" s="803">
        <f>-SUMIFS('GRZ-2016'!$K$10:$K$106,'GRZ-2016'!$B$10:$B$106,$B262)</f>
        <v>0</v>
      </c>
      <c r="Q262" s="803">
        <f>SUMIFS('GRZ-2016'!$L$10:$L$106,'GRZ-2016'!$B$10:$B$106,$B262)</f>
        <v>0</v>
      </c>
      <c r="R262" s="27">
        <f t="shared" si="117"/>
        <v>0</v>
      </c>
      <c r="S262" s="28">
        <f t="shared" si="114"/>
        <v>0</v>
      </c>
    </row>
    <row r="263" spans="1:19" ht="15" x14ac:dyDescent="0.25">
      <c r="A263" s="23">
        <v>8</v>
      </c>
      <c r="B263" s="23">
        <v>1915</v>
      </c>
      <c r="C263" s="24" t="s">
        <v>46</v>
      </c>
      <c r="D263" s="55">
        <f>SUMIFS('GRZ-2016'!$D$10:$D$106,'GRZ-2016'!$B$10:$B$106,$B263)</f>
        <v>821184.87000000011</v>
      </c>
      <c r="E263" s="25"/>
      <c r="F263" s="25"/>
      <c r="G263" s="25">
        <f t="shared" si="119"/>
        <v>821184.87000000011</v>
      </c>
      <c r="H263" s="803">
        <f>SUMIFS('GRZ-2016'!$E$10:$E$106,'GRZ-2016'!$B$10:$B$106,$B263)</f>
        <v>35445.01</v>
      </c>
      <c r="I263" s="803">
        <f>-SUMIFS('GRZ-2016'!$F$10:$F$106,'GRZ-2016'!$B$10:$B$106,$B263)</f>
        <v>0</v>
      </c>
      <c r="J263" s="27">
        <f t="shared" si="115"/>
        <v>856629.88000000012</v>
      </c>
      <c r="K263" s="30"/>
      <c r="L263" s="55">
        <f>-SUMIFS('GRZ-2016'!$J$10:$J$106,'GRZ-2016'!$B$10:$B$106,$B263)</f>
        <v>-568944.81173095235</v>
      </c>
      <c r="M263" s="25"/>
      <c r="N263" s="25"/>
      <c r="O263" s="25">
        <f t="shared" si="116"/>
        <v>-568944.81173095235</v>
      </c>
      <c r="P263" s="803">
        <f>-SUMIFS('GRZ-2016'!$K$10:$K$106,'GRZ-2016'!$B$10:$B$106,$B263)</f>
        <v>-49063.041730952384</v>
      </c>
      <c r="Q263" s="803">
        <f>SUMIFS('GRZ-2016'!$L$10:$L$106,'GRZ-2016'!$B$10:$B$106,$B263)</f>
        <v>0</v>
      </c>
      <c r="R263" s="27">
        <f t="shared" si="117"/>
        <v>-618007.85346190468</v>
      </c>
      <c r="S263" s="28">
        <f t="shared" si="114"/>
        <v>238622.02653809544</v>
      </c>
    </row>
    <row r="264" spans="1:19" ht="15" x14ac:dyDescent="0.25">
      <c r="A264" s="23">
        <v>10</v>
      </c>
      <c r="B264" s="23">
        <v>1920</v>
      </c>
      <c r="C264" s="24" t="s">
        <v>47</v>
      </c>
      <c r="D264" s="55">
        <f>SUMIFS('GRZ-2016'!$D$10:$D$106,'GRZ-2016'!$B$10:$B$106,$B264)</f>
        <v>2811490.2800000007</v>
      </c>
      <c r="E264" s="25"/>
      <c r="F264" s="25"/>
      <c r="G264" s="25">
        <f t="shared" si="119"/>
        <v>2811490.2800000007</v>
      </c>
      <c r="H264" s="803">
        <f>SUMIFS('GRZ-2016'!$E$10:$E$106,'GRZ-2016'!$B$10:$B$106,$B264)</f>
        <v>380511.66</v>
      </c>
      <c r="I264" s="803">
        <f>-SUMIFS('GRZ-2016'!$F$10:$F$106,'GRZ-2016'!$B$10:$B$106,$B264)</f>
        <v>0</v>
      </c>
      <c r="J264" s="27">
        <f t="shared" si="115"/>
        <v>3192001.9400000009</v>
      </c>
      <c r="K264" s="30"/>
      <c r="L264" s="55">
        <f>-SUMIFS('GRZ-2016'!$J$10:$J$106,'GRZ-2016'!$B$10:$B$106,$B264)</f>
        <v>-1889681.9551666668</v>
      </c>
      <c r="M264" s="25"/>
      <c r="N264" s="25"/>
      <c r="O264" s="25">
        <f t="shared" si="116"/>
        <v>-1889681.9551666668</v>
      </c>
      <c r="P264" s="803">
        <f>-SUMIFS('GRZ-2016'!$K$10:$K$106,'GRZ-2016'!$B$10:$B$106,$B264)</f>
        <v>-327745.66650000005</v>
      </c>
      <c r="Q264" s="803">
        <f>SUMIFS('GRZ-2016'!$L$10:$L$106,'GRZ-2016'!$B$10:$B$106,$B264)</f>
        <v>0</v>
      </c>
      <c r="R264" s="27">
        <f t="shared" si="117"/>
        <v>-2217427.6216666671</v>
      </c>
      <c r="S264" s="28">
        <f t="shared" si="114"/>
        <v>974574.31833333382</v>
      </c>
    </row>
    <row r="265" spans="1:19" ht="15" x14ac:dyDescent="0.25">
      <c r="A265" s="23">
        <v>10</v>
      </c>
      <c r="B265" s="23">
        <v>1930</v>
      </c>
      <c r="C265" s="24" t="s">
        <v>48</v>
      </c>
      <c r="D265" s="55">
        <f>SUMIFS('GRZ-2016'!$D$10:$D$106,'GRZ-2016'!$B$10:$B$106,$B265)</f>
        <v>3717584.28</v>
      </c>
      <c r="E265" s="25"/>
      <c r="F265" s="25"/>
      <c r="G265" s="25">
        <f t="shared" si="119"/>
        <v>3717584.28</v>
      </c>
      <c r="H265" s="803">
        <f>SUMIFS('GRZ-2016'!$E$10:$E$106,'GRZ-2016'!$B$10:$B$106,$B265)</f>
        <v>567166.85</v>
      </c>
      <c r="I265" s="803">
        <f>-SUMIFS('GRZ-2016'!$F$10:$F$106,'GRZ-2016'!$B$10:$B$106,$B265)</f>
        <v>-132284.10999999999</v>
      </c>
      <c r="J265" s="27">
        <f t="shared" si="115"/>
        <v>4152467.02</v>
      </c>
      <c r="K265" s="30"/>
      <c r="L265" s="55">
        <f>-SUMIFS('GRZ-2016'!$J$10:$J$106,'GRZ-2016'!$B$10:$B$106,$B265)</f>
        <v>-1605403.1752499999</v>
      </c>
      <c r="M265" s="25"/>
      <c r="N265" s="25"/>
      <c r="O265" s="25">
        <f t="shared" si="116"/>
        <v>-1605403.1752499999</v>
      </c>
      <c r="P265" s="803">
        <f>-SUMIFS('GRZ-2016'!$K$10:$K$106,'GRZ-2016'!$B$10:$B$106,$B265)</f>
        <v>-461914.28608333337</v>
      </c>
      <c r="Q265" s="803">
        <f>SUMIFS('GRZ-2016'!$L$10:$L$106,'GRZ-2016'!$B$10:$B$106,$B265)</f>
        <v>132284.10999999999</v>
      </c>
      <c r="R265" s="27">
        <f t="shared" si="117"/>
        <v>-1935033.3513333332</v>
      </c>
      <c r="S265" s="28">
        <f t="shared" si="114"/>
        <v>2217433.6686666668</v>
      </c>
    </row>
    <row r="266" spans="1:19" ht="15" x14ac:dyDescent="0.25">
      <c r="A266" s="23">
        <v>8</v>
      </c>
      <c r="B266" s="23">
        <v>1935</v>
      </c>
      <c r="C266" s="24" t="s">
        <v>49</v>
      </c>
      <c r="D266" s="55">
        <f>SUMIFS('GRZ-2016'!$D$10:$D$106,'GRZ-2016'!$B$10:$B$106,$B266)</f>
        <v>53.979999999995925</v>
      </c>
      <c r="E266" s="25"/>
      <c r="F266" s="25"/>
      <c r="G266" s="25">
        <f t="shared" si="119"/>
        <v>53.979999999995925</v>
      </c>
      <c r="H266" s="803">
        <f>SUMIFS('GRZ-2016'!$E$10:$E$106,'GRZ-2016'!$B$10:$B$106,$B266)</f>
        <v>0</v>
      </c>
      <c r="I266" s="803">
        <f>-SUMIFS('GRZ-2016'!$F$10:$F$106,'GRZ-2016'!$B$10:$B$106,$B266)</f>
        <v>0</v>
      </c>
      <c r="J266" s="27">
        <f t="shared" si="115"/>
        <v>53.979999999995925</v>
      </c>
      <c r="K266" s="30"/>
      <c r="L266" s="55">
        <f>-SUMIFS('GRZ-2016'!$J$10:$J$106,'GRZ-2016'!$B$10:$B$106,$B266)</f>
        <v>-53.5</v>
      </c>
      <c r="M266" s="25"/>
      <c r="N266" s="25"/>
      <c r="O266" s="25">
        <f t="shared" si="116"/>
        <v>-53.5</v>
      </c>
      <c r="P266" s="803">
        <f>-SUMIFS('GRZ-2016'!$K$10:$K$106,'GRZ-2016'!$B$10:$B$106,$B266)</f>
        <v>0</v>
      </c>
      <c r="Q266" s="803">
        <f>SUMIFS('GRZ-2016'!$L$10:$L$106,'GRZ-2016'!$B$10:$B$106,$B266)</f>
        <v>0</v>
      </c>
      <c r="R266" s="27">
        <f t="shared" si="117"/>
        <v>-53.5</v>
      </c>
      <c r="S266" s="28">
        <f t="shared" si="114"/>
        <v>0.47999999999592546</v>
      </c>
    </row>
    <row r="267" spans="1:19" ht="15" x14ac:dyDescent="0.25">
      <c r="A267" s="23">
        <v>8</v>
      </c>
      <c r="B267" s="23">
        <v>1940</v>
      </c>
      <c r="C267" s="24" t="s">
        <v>50</v>
      </c>
      <c r="D267" s="55">
        <f>SUMIFS('GRZ-2016'!$D$10:$D$106,'GRZ-2016'!$B$10:$B$106,$B267)</f>
        <v>858489.04999999993</v>
      </c>
      <c r="E267" s="25"/>
      <c r="F267" s="25"/>
      <c r="G267" s="25">
        <f t="shared" si="119"/>
        <v>858489.04999999993</v>
      </c>
      <c r="H267" s="803">
        <f>SUMIFS('GRZ-2016'!$E$10:$E$106,'GRZ-2016'!$B$10:$B$106,$B267)</f>
        <v>72971.600000000006</v>
      </c>
      <c r="I267" s="803">
        <f>-SUMIFS('GRZ-2016'!$F$10:$F$106,'GRZ-2016'!$B$10:$B$106,$B267)</f>
        <v>0</v>
      </c>
      <c r="J267" s="27">
        <f t="shared" si="115"/>
        <v>931460.64999999991</v>
      </c>
      <c r="K267" s="30"/>
      <c r="L267" s="55">
        <f>-SUMIFS('GRZ-2016'!$J$10:$J$106,'GRZ-2016'!$B$10:$B$106,$B267)</f>
        <v>-475880.10034126986</v>
      </c>
      <c r="M267" s="25"/>
      <c r="N267" s="25"/>
      <c r="O267" s="25">
        <f t="shared" si="116"/>
        <v>-475880.10034126986</v>
      </c>
      <c r="P267" s="803">
        <f>-SUMIFS('GRZ-2016'!$K$10:$K$106,'GRZ-2016'!$B$10:$B$106,$B267)</f>
        <v>-88955.249007936523</v>
      </c>
      <c r="Q267" s="803">
        <f>SUMIFS('GRZ-2016'!$L$10:$L$106,'GRZ-2016'!$B$10:$B$106,$B267)</f>
        <v>0</v>
      </c>
      <c r="R267" s="27">
        <f t="shared" si="117"/>
        <v>-564835.34934920643</v>
      </c>
      <c r="S267" s="28">
        <f t="shared" si="114"/>
        <v>366625.30065079348</v>
      </c>
    </row>
    <row r="268" spans="1:19" ht="15" x14ac:dyDescent="0.25">
      <c r="A268" s="23">
        <v>8</v>
      </c>
      <c r="B268" s="23">
        <v>1945</v>
      </c>
      <c r="C268" s="24" t="s">
        <v>51</v>
      </c>
      <c r="D268" s="55">
        <f>SUMIFS('GRZ-2016'!$D$10:$D$106,'GRZ-2016'!$B$10:$B$106,$B268)</f>
        <v>2974.3899999999994</v>
      </c>
      <c r="E268" s="25"/>
      <c r="F268" s="25"/>
      <c r="G268" s="25">
        <f t="shared" si="119"/>
        <v>2974.3899999999994</v>
      </c>
      <c r="H268" s="803">
        <f>SUMIFS('GRZ-2016'!$E$10:$E$106,'GRZ-2016'!$B$10:$B$106,$B268)</f>
        <v>0</v>
      </c>
      <c r="I268" s="803">
        <f>-SUMIFS('GRZ-2016'!$F$10:$F$106,'GRZ-2016'!$B$10:$B$106,$B268)</f>
        <v>0</v>
      </c>
      <c r="J268" s="27">
        <f t="shared" si="115"/>
        <v>2974.3899999999994</v>
      </c>
      <c r="K268" s="30"/>
      <c r="L268" s="55">
        <f>-SUMIFS('GRZ-2016'!$J$10:$J$106,'GRZ-2016'!$B$10:$B$106,$B268)</f>
        <v>-2974.2</v>
      </c>
      <c r="M268" s="25"/>
      <c r="N268" s="25"/>
      <c r="O268" s="25">
        <f t="shared" si="116"/>
        <v>-2974.2</v>
      </c>
      <c r="P268" s="803">
        <f>-SUMIFS('GRZ-2016'!$K$10:$K$106,'GRZ-2016'!$B$10:$B$106,$B268)</f>
        <v>0</v>
      </c>
      <c r="Q268" s="803">
        <f>SUMIFS('GRZ-2016'!$L$10:$L$106,'GRZ-2016'!$B$10:$B$106,$B268)</f>
        <v>0</v>
      </c>
      <c r="R268" s="27">
        <f t="shared" si="117"/>
        <v>-2974.2</v>
      </c>
      <c r="S268" s="28">
        <f t="shared" si="114"/>
        <v>0.18999999999959982</v>
      </c>
    </row>
    <row r="269" spans="1:19" ht="15" x14ac:dyDescent="0.25">
      <c r="A269" s="23">
        <v>8</v>
      </c>
      <c r="B269" s="23">
        <v>1950</v>
      </c>
      <c r="C269" s="24" t="s">
        <v>52</v>
      </c>
      <c r="D269" s="55">
        <f>SUMIFS('GRZ-2016'!$D$10:$D$106,'GRZ-2016'!$B$10:$B$106,$B269)</f>
        <v>0</v>
      </c>
      <c r="E269" s="25"/>
      <c r="F269" s="25"/>
      <c r="G269" s="25">
        <f t="shared" si="119"/>
        <v>0</v>
      </c>
      <c r="H269" s="803">
        <f>SUMIFS('GRZ-2016'!$E$10:$E$106,'GRZ-2016'!$B$10:$B$106,$B269)</f>
        <v>0</v>
      </c>
      <c r="I269" s="803">
        <f>-SUMIFS('GRZ-2016'!$F$10:$F$106,'GRZ-2016'!$B$10:$B$106,$B269)</f>
        <v>0</v>
      </c>
      <c r="J269" s="27">
        <f t="shared" si="115"/>
        <v>0</v>
      </c>
      <c r="K269" s="30"/>
      <c r="L269" s="55">
        <f>-SUMIFS('GRZ-2016'!$J$10:$J$106,'GRZ-2016'!$B$10:$B$106,$B269)</f>
        <v>0</v>
      </c>
      <c r="M269" s="25"/>
      <c r="N269" s="25"/>
      <c r="O269" s="25">
        <f t="shared" si="116"/>
        <v>0</v>
      </c>
      <c r="P269" s="803">
        <f>-SUMIFS('GRZ-2016'!$K$10:$K$106,'GRZ-2016'!$B$10:$B$106,$B269)</f>
        <v>0</v>
      </c>
      <c r="Q269" s="803">
        <f>SUMIFS('GRZ-2016'!$L$10:$L$106,'GRZ-2016'!$B$10:$B$106,$B269)</f>
        <v>0</v>
      </c>
      <c r="R269" s="27">
        <f t="shared" si="117"/>
        <v>0</v>
      </c>
      <c r="S269" s="28">
        <f t="shared" si="114"/>
        <v>0</v>
      </c>
    </row>
    <row r="270" spans="1:19" ht="15" x14ac:dyDescent="0.25">
      <c r="A270" s="23">
        <v>8</v>
      </c>
      <c r="B270" s="23">
        <v>1955</v>
      </c>
      <c r="C270" s="24" t="s">
        <v>53</v>
      </c>
      <c r="D270" s="55">
        <f>SUMIFS('GRZ-2016'!$D$10:$D$106,'GRZ-2016'!$B$10:$B$106,$B270)</f>
        <v>0</v>
      </c>
      <c r="E270" s="25"/>
      <c r="F270" s="25"/>
      <c r="G270" s="25">
        <f t="shared" si="119"/>
        <v>0</v>
      </c>
      <c r="H270" s="803">
        <f>SUMIFS('GRZ-2016'!$E$10:$E$106,'GRZ-2016'!$B$10:$B$106,$B270)</f>
        <v>0</v>
      </c>
      <c r="I270" s="803">
        <f>-SUMIFS('GRZ-2016'!$F$10:$F$106,'GRZ-2016'!$B$10:$B$106,$B270)</f>
        <v>0</v>
      </c>
      <c r="J270" s="27">
        <f t="shared" si="115"/>
        <v>0</v>
      </c>
      <c r="K270" s="30"/>
      <c r="L270" s="55">
        <f>-SUMIFS('GRZ-2016'!$J$10:$J$106,'GRZ-2016'!$B$10:$B$106,$B270)</f>
        <v>0</v>
      </c>
      <c r="M270" s="25"/>
      <c r="N270" s="25"/>
      <c r="O270" s="25">
        <f t="shared" si="116"/>
        <v>0</v>
      </c>
      <c r="P270" s="803">
        <f>-SUMIFS('GRZ-2016'!$K$10:$K$106,'GRZ-2016'!$B$10:$B$106,$B270)</f>
        <v>0</v>
      </c>
      <c r="Q270" s="803">
        <f>SUMIFS('GRZ-2016'!$L$10:$L$106,'GRZ-2016'!$B$10:$B$106,$B270)</f>
        <v>0</v>
      </c>
      <c r="R270" s="27">
        <f t="shared" si="117"/>
        <v>0</v>
      </c>
      <c r="S270" s="28">
        <f t="shared" si="114"/>
        <v>0</v>
      </c>
    </row>
    <row r="271" spans="1:19" ht="15" x14ac:dyDescent="0.25">
      <c r="A271" s="23">
        <v>8</v>
      </c>
      <c r="B271" s="23">
        <v>1960</v>
      </c>
      <c r="C271" s="24" t="s">
        <v>54</v>
      </c>
      <c r="D271" s="55">
        <f>SUMIFS('GRZ-2016'!$D$10:$D$106,'GRZ-2016'!$B$10:$B$106,$B271)</f>
        <v>264779.81000000017</v>
      </c>
      <c r="E271" s="25"/>
      <c r="F271" s="25"/>
      <c r="G271" s="25">
        <f t="shared" si="119"/>
        <v>264779.81000000017</v>
      </c>
      <c r="H271" s="803">
        <f>SUMIFS('GRZ-2016'!$E$10:$E$106,'GRZ-2016'!$B$10:$B$106,$B271)</f>
        <v>0</v>
      </c>
      <c r="I271" s="803">
        <f>-SUMIFS('GRZ-2016'!$F$10:$F$106,'GRZ-2016'!$B$10:$B$106,$B271)</f>
        <v>0</v>
      </c>
      <c r="J271" s="27">
        <f t="shared" si="115"/>
        <v>264779.81000000017</v>
      </c>
      <c r="K271" s="30"/>
      <c r="L271" s="55">
        <f>-SUMIFS('GRZ-2016'!$J$10:$J$106,'GRZ-2016'!$B$10:$B$106,$B271)</f>
        <v>-221101.3279</v>
      </c>
      <c r="M271" s="25"/>
      <c r="N271" s="25"/>
      <c r="O271" s="25">
        <f t="shared" si="116"/>
        <v>-221101.3279</v>
      </c>
      <c r="P271" s="803">
        <f>-SUMIFS('GRZ-2016'!$K$10:$K$106,'GRZ-2016'!$B$10:$B$106,$B271)</f>
        <v>-2924.7979</v>
      </c>
      <c r="Q271" s="803">
        <f>SUMIFS('GRZ-2016'!$L$10:$L$106,'GRZ-2016'!$B$10:$B$106,$B271)</f>
        <v>0</v>
      </c>
      <c r="R271" s="27">
        <f t="shared" si="117"/>
        <v>-224026.12580000001</v>
      </c>
      <c r="S271" s="28">
        <f t="shared" si="114"/>
        <v>40753.684200000163</v>
      </c>
    </row>
    <row r="272" spans="1:19" ht="25.5" x14ac:dyDescent="0.25">
      <c r="A272" s="1">
        <v>47</v>
      </c>
      <c r="B272" s="23">
        <v>1970</v>
      </c>
      <c r="C272" s="24" t="s">
        <v>55</v>
      </c>
      <c r="D272" s="55">
        <f>SUMIFS('GRZ-2016'!$D$10:$D$106,'GRZ-2016'!$B$10:$B$106,$B272)</f>
        <v>136371.49</v>
      </c>
      <c r="E272" s="25"/>
      <c r="F272" s="25"/>
      <c r="G272" s="25">
        <f t="shared" si="119"/>
        <v>136371.49</v>
      </c>
      <c r="H272" s="803">
        <f>SUMIFS('GRZ-2016'!$E$10:$E$106,'GRZ-2016'!$B$10:$B$106,$B272)</f>
        <v>0</v>
      </c>
      <c r="I272" s="803">
        <f>-SUMIFS('GRZ-2016'!$F$10:$F$106,'GRZ-2016'!$B$10:$B$106,$B272)</f>
        <v>0</v>
      </c>
      <c r="J272" s="27">
        <f t="shared" si="115"/>
        <v>136371.49</v>
      </c>
      <c r="K272" s="30"/>
      <c r="L272" s="55">
        <f>-SUMIFS('GRZ-2016'!$J$10:$J$106,'GRZ-2016'!$B$10:$B$106,$B272)</f>
        <v>-65171.245906275421</v>
      </c>
      <c r="M272" s="25"/>
      <c r="N272" s="25"/>
      <c r="O272" s="25">
        <f t="shared" si="116"/>
        <v>-65171.245906275421</v>
      </c>
      <c r="P272" s="803">
        <f>-SUMIFS('GRZ-2016'!$K$10:$K$106,'GRZ-2016'!$B$10:$B$106,$B272)</f>
        <v>-10336.24337294209</v>
      </c>
      <c r="Q272" s="803">
        <f>SUMIFS('GRZ-2016'!$L$10:$L$106,'GRZ-2016'!$B$10:$B$106,$B272)</f>
        <v>0</v>
      </c>
      <c r="R272" s="27">
        <f t="shared" si="117"/>
        <v>-75507.489279217509</v>
      </c>
      <c r="S272" s="28">
        <f t="shared" si="114"/>
        <v>60864.000720782482</v>
      </c>
    </row>
    <row r="273" spans="1:19" ht="25.5" x14ac:dyDescent="0.25">
      <c r="A273" s="23">
        <v>47</v>
      </c>
      <c r="B273" s="23">
        <v>1975</v>
      </c>
      <c r="C273" s="24" t="s">
        <v>56</v>
      </c>
      <c r="D273" s="55">
        <f>SUMIFS('GRZ-2016'!$D$10:$D$106,'GRZ-2016'!$B$10:$B$106,$B273)</f>
        <v>0</v>
      </c>
      <c r="E273" s="25"/>
      <c r="F273" s="25"/>
      <c r="G273" s="25">
        <f t="shared" si="119"/>
        <v>0</v>
      </c>
      <c r="H273" s="803">
        <f>SUMIFS('GRZ-2016'!$E$10:$E$106,'GRZ-2016'!$B$10:$B$106,$B273)</f>
        <v>0</v>
      </c>
      <c r="I273" s="803">
        <f>-SUMIFS('GRZ-2016'!$F$10:$F$106,'GRZ-2016'!$B$10:$B$106,$B273)</f>
        <v>0</v>
      </c>
      <c r="J273" s="27">
        <f t="shared" si="115"/>
        <v>0</v>
      </c>
      <c r="K273" s="30"/>
      <c r="L273" s="55">
        <f>-SUMIFS('GRZ-2016'!$J$10:$J$106,'GRZ-2016'!$B$10:$B$106,$B273)</f>
        <v>0</v>
      </c>
      <c r="M273" s="25"/>
      <c r="N273" s="25"/>
      <c r="O273" s="25">
        <f t="shared" si="116"/>
        <v>0</v>
      </c>
      <c r="P273" s="803">
        <f>-SUMIFS('GRZ-2016'!$K$10:$K$106,'GRZ-2016'!$B$10:$B$106,$B273)</f>
        <v>0</v>
      </c>
      <c r="Q273" s="803">
        <f>SUMIFS('GRZ-2016'!$L$10:$L$106,'GRZ-2016'!$B$10:$B$106,$B273)</f>
        <v>0</v>
      </c>
      <c r="R273" s="27">
        <f t="shared" si="117"/>
        <v>0</v>
      </c>
      <c r="S273" s="28">
        <f t="shared" si="114"/>
        <v>0</v>
      </c>
    </row>
    <row r="274" spans="1:19" ht="15" x14ac:dyDescent="0.25">
      <c r="A274" s="23">
        <v>47</v>
      </c>
      <c r="B274" s="23">
        <v>1980</v>
      </c>
      <c r="C274" s="24" t="s">
        <v>57</v>
      </c>
      <c r="D274" s="55">
        <f>SUMIFS('GRZ-2016'!$D$10:$D$106,'GRZ-2016'!$B$10:$B$106,$B274)</f>
        <v>2091390.5900000003</v>
      </c>
      <c r="E274" s="25"/>
      <c r="F274" s="25"/>
      <c r="G274" s="25">
        <f t="shared" si="119"/>
        <v>2091390.5900000003</v>
      </c>
      <c r="H274" s="803">
        <f>SUMIFS('GRZ-2016'!$E$10:$E$106,'GRZ-2016'!$B$10:$B$106,$B274)</f>
        <v>402660.98000000004</v>
      </c>
      <c r="I274" s="803">
        <f>-SUMIFS('GRZ-2016'!$F$10:$F$106,'GRZ-2016'!$B$10:$B$106,$B274)</f>
        <v>0</v>
      </c>
      <c r="J274" s="27">
        <f t="shared" si="115"/>
        <v>2494051.5700000003</v>
      </c>
      <c r="K274" s="30"/>
      <c r="L274" s="55">
        <f>-SUMIFS('GRZ-2016'!$J$10:$J$106,'GRZ-2016'!$B$10:$B$106,$B274)</f>
        <v>-1019055.0335833333</v>
      </c>
      <c r="M274" s="25"/>
      <c r="N274" s="25"/>
      <c r="O274" s="25">
        <f t="shared" si="116"/>
        <v>-1019055.0335833333</v>
      </c>
      <c r="P274" s="803">
        <f>-SUMIFS('GRZ-2016'!$K$10:$K$106,'GRZ-2016'!$B$10:$B$106,$B274)</f>
        <v>-213481.35191666664</v>
      </c>
      <c r="Q274" s="803">
        <f>SUMIFS('GRZ-2016'!$L$10:$L$106,'GRZ-2016'!$B$10:$B$106,$B274)</f>
        <v>0</v>
      </c>
      <c r="R274" s="27">
        <f t="shared" si="117"/>
        <v>-1232536.3854999999</v>
      </c>
      <c r="S274" s="28">
        <f t="shared" si="114"/>
        <v>1261515.1845000004</v>
      </c>
    </row>
    <row r="275" spans="1:19" ht="15" x14ac:dyDescent="0.25">
      <c r="A275" s="23">
        <v>47</v>
      </c>
      <c r="B275" s="23">
        <v>1985</v>
      </c>
      <c r="C275" s="24" t="s">
        <v>58</v>
      </c>
      <c r="D275" s="55">
        <f>SUMIFS('GRZ-2016'!$D$10:$D$106,'GRZ-2016'!$B$10:$B$106,$B275)</f>
        <v>6555.76</v>
      </c>
      <c r="E275" s="25"/>
      <c r="F275" s="25"/>
      <c r="G275" s="25">
        <f t="shared" si="119"/>
        <v>6555.76</v>
      </c>
      <c r="H275" s="803">
        <f>SUMIFS('GRZ-2016'!$E$10:$E$106,'GRZ-2016'!$B$10:$B$106,$B275)</f>
        <v>0</v>
      </c>
      <c r="I275" s="803">
        <f>-SUMIFS('GRZ-2016'!$F$10:$F$106,'GRZ-2016'!$B$10:$B$106,$B275)</f>
        <v>0</v>
      </c>
      <c r="J275" s="27">
        <f t="shared" si="115"/>
        <v>6555.76</v>
      </c>
      <c r="K275" s="30"/>
      <c r="L275" s="55">
        <f>-SUMIFS('GRZ-2016'!$J$10:$J$106,'GRZ-2016'!$B$10:$B$106,$B275)</f>
        <v>-6413.9</v>
      </c>
      <c r="M275" s="25"/>
      <c r="N275" s="25"/>
      <c r="O275" s="25">
        <f t="shared" si="116"/>
        <v>-6413.9</v>
      </c>
      <c r="P275" s="803">
        <f>-SUMIFS('GRZ-2016'!$K$10:$K$106,'GRZ-2016'!$B$10:$B$106,$B275)</f>
        <v>-51</v>
      </c>
      <c r="Q275" s="803">
        <f>SUMIFS('GRZ-2016'!$L$10:$L$106,'GRZ-2016'!$B$10:$B$106,$B275)</f>
        <v>0</v>
      </c>
      <c r="R275" s="27">
        <f t="shared" si="117"/>
        <v>-6464.9</v>
      </c>
      <c r="S275" s="28">
        <f t="shared" si="114"/>
        <v>90.860000000000582</v>
      </c>
    </row>
    <row r="276" spans="1:19" ht="15" x14ac:dyDescent="0.25">
      <c r="A276" s="1">
        <v>47</v>
      </c>
      <c r="B276" s="23">
        <v>1990</v>
      </c>
      <c r="C276" s="31" t="s">
        <v>59</v>
      </c>
      <c r="D276" s="55">
        <f>SUMIFS('GRZ-2016'!$D$10:$D$106,'GRZ-2016'!$B$10:$B$106,$B276)</f>
        <v>0</v>
      </c>
      <c r="E276" s="25"/>
      <c r="F276" s="25"/>
      <c r="G276" s="25">
        <f t="shared" si="119"/>
        <v>0</v>
      </c>
      <c r="H276" s="803">
        <f>SUMIFS('GRZ-2016'!$E$10:$E$106,'GRZ-2016'!$B$10:$B$106,$B276)</f>
        <v>0</v>
      </c>
      <c r="I276" s="803">
        <f>-SUMIFS('GRZ-2016'!$F$10:$F$106,'GRZ-2016'!$B$10:$B$106,$B276)</f>
        <v>0</v>
      </c>
      <c r="J276" s="27">
        <f t="shared" si="115"/>
        <v>0</v>
      </c>
      <c r="K276" s="30"/>
      <c r="L276" s="55">
        <f>-SUMIFS('GRZ-2016'!$J$10:$J$106,'GRZ-2016'!$B$10:$B$106,$B276)</f>
        <v>0</v>
      </c>
      <c r="M276" s="25"/>
      <c r="N276" s="25"/>
      <c r="O276" s="25">
        <f t="shared" si="116"/>
        <v>0</v>
      </c>
      <c r="P276" s="803">
        <f>-SUMIFS('GRZ-2016'!$K$10:$K$106,'GRZ-2016'!$B$10:$B$106,$B276)</f>
        <v>0</v>
      </c>
      <c r="Q276" s="803">
        <f>SUMIFS('GRZ-2016'!$L$10:$L$106,'GRZ-2016'!$B$10:$B$106,$B276)</f>
        <v>0</v>
      </c>
      <c r="R276" s="27">
        <f t="shared" si="117"/>
        <v>0</v>
      </c>
      <c r="S276" s="28">
        <f t="shared" si="114"/>
        <v>0</v>
      </c>
    </row>
    <row r="277" spans="1:19" ht="15" x14ac:dyDescent="0.25">
      <c r="A277" s="23">
        <v>47</v>
      </c>
      <c r="B277" s="23">
        <v>1995</v>
      </c>
      <c r="C277" s="24" t="s">
        <v>60</v>
      </c>
      <c r="D277" s="55">
        <f>SUMIFS('GRZ-2016'!$D$10:$D$106,'GRZ-2016'!$B$10:$B$106,$B277)</f>
        <v>-25539471.899999999</v>
      </c>
      <c r="E277" s="25"/>
      <c r="F277" s="25"/>
      <c r="G277" s="25">
        <f t="shared" si="119"/>
        <v>-25539471.899999999</v>
      </c>
      <c r="H277" s="803">
        <f>SUMIFS('GRZ-2016'!$E$10:$E$106,'GRZ-2016'!$B$10:$B$106,$B277)</f>
        <v>0</v>
      </c>
      <c r="I277" s="803">
        <f>-SUMIFS('GRZ-2016'!$F$10:$F$106,'GRZ-2016'!$B$10:$B$106,$B277)</f>
        <v>0</v>
      </c>
      <c r="J277" s="27">
        <f t="shared" si="115"/>
        <v>-25539471.899999999</v>
      </c>
      <c r="K277" s="30"/>
      <c r="L277" s="55">
        <f>-SUMIFS('GRZ-2016'!$J$10:$J$106,'GRZ-2016'!$B$10:$B$106,$B277)</f>
        <v>3877270.5467927326</v>
      </c>
      <c r="M277" s="25"/>
      <c r="N277" s="25"/>
      <c r="O277" s="25">
        <f t="shared" si="116"/>
        <v>3877270.5467927326</v>
      </c>
      <c r="P277" s="803">
        <f>-SUMIFS('GRZ-2016'!$K$10:$K$106,'GRZ-2016'!$B$10:$B$106,$B277)</f>
        <v>661296</v>
      </c>
      <c r="Q277" s="803">
        <f>SUMIFS('GRZ-2016'!$L$10:$L$106,'GRZ-2016'!$B$10:$B$106,$B277)</f>
        <v>0</v>
      </c>
      <c r="R277" s="27">
        <f t="shared" si="117"/>
        <v>4538566.5467927326</v>
      </c>
      <c r="S277" s="28">
        <f t="shared" si="114"/>
        <v>-21000905.353207268</v>
      </c>
    </row>
    <row r="278" spans="1:19" ht="25.5" x14ac:dyDescent="0.25">
      <c r="A278" s="23">
        <v>47</v>
      </c>
      <c r="B278" s="32" t="s">
        <v>61</v>
      </c>
      <c r="C278" s="24" t="s">
        <v>62</v>
      </c>
      <c r="D278" s="55">
        <f>SUMIFS('GRZ-2016'!$D$10:$D$106,'GRZ-2016'!$B$10:$B$106,$B278)</f>
        <v>0</v>
      </c>
      <c r="E278" s="25"/>
      <c r="F278" s="25"/>
      <c r="G278" s="25">
        <f t="shared" si="119"/>
        <v>0</v>
      </c>
      <c r="H278" s="803">
        <f>SUMIFS('GRZ-2016'!$E$10:$E$106,'GRZ-2016'!$B$10:$B$106,$B278)</f>
        <v>0</v>
      </c>
      <c r="I278" s="803">
        <f>-SUMIFS('GRZ-2016'!$F$10:$F$106,'GRZ-2016'!$B$10:$B$106,$B278)</f>
        <v>0</v>
      </c>
      <c r="J278" s="27">
        <f t="shared" si="115"/>
        <v>0</v>
      </c>
      <c r="K278" s="30"/>
      <c r="L278" s="55">
        <f>-SUMIFS('GRZ-2016'!$J$10:$J$106,'GRZ-2016'!$B$10:$B$106,$B278)</f>
        <v>0</v>
      </c>
      <c r="M278" s="25"/>
      <c r="N278" s="25"/>
      <c r="O278" s="25">
        <f t="shared" ref="O278:O279" si="120">SUM(L278:N278)</f>
        <v>0</v>
      </c>
      <c r="P278" s="803">
        <f>-SUMIFS('GRZ-2016'!$K$10:$K$106,'GRZ-2016'!$B$10:$B$106,$B278)</f>
        <v>0</v>
      </c>
      <c r="Q278" s="803">
        <f>SUMIFS('GRZ-2016'!$L$10:$L$106,'GRZ-2016'!$B$10:$B$106,$B278)</f>
        <v>0</v>
      </c>
      <c r="R278" s="27">
        <f t="shared" si="117"/>
        <v>0</v>
      </c>
      <c r="S278" s="28">
        <f t="shared" si="114"/>
        <v>0</v>
      </c>
    </row>
    <row r="279" spans="1:19" ht="15" x14ac:dyDescent="0.25">
      <c r="A279" s="23">
        <v>47</v>
      </c>
      <c r="B279" s="23">
        <v>2440</v>
      </c>
      <c r="C279" s="24" t="s">
        <v>63</v>
      </c>
      <c r="D279" s="55">
        <f>SUMIFS('GRZ-2016'!$D$10:$D$106,'GRZ-2016'!$B$10:$B$106,$B279)</f>
        <v>-21971902.48</v>
      </c>
      <c r="E279" s="25"/>
      <c r="F279" s="25"/>
      <c r="G279" s="25">
        <f t="shared" si="119"/>
        <v>-21971902.48</v>
      </c>
      <c r="H279" s="803">
        <f>SUMIFS('GRZ-2016'!$E$10:$E$106,'GRZ-2016'!$B$10:$B$106,$B279)</f>
        <v>-3065992.5100000002</v>
      </c>
      <c r="I279" s="803">
        <f>-SUMIFS('GRZ-2016'!$F$10:$F$106,'GRZ-2016'!$B$10:$B$106,$B279)</f>
        <v>0</v>
      </c>
      <c r="J279" s="27">
        <f t="shared" si="115"/>
        <v>-25037894.990000002</v>
      </c>
      <c r="L279" s="55">
        <f>-SUMIFS('GRZ-2016'!$J$10:$J$106,'GRZ-2016'!$B$10:$B$106,$B279)</f>
        <v>1933746.1958614332</v>
      </c>
      <c r="M279" s="25"/>
      <c r="N279" s="25"/>
      <c r="O279" s="25">
        <f t="shared" si="120"/>
        <v>1933746.1958614332</v>
      </c>
      <c r="P279" s="803">
        <f>-SUMIFS('GRZ-2016'!$K$10:$K$106,'GRZ-2016'!$B$10:$B$106,$B279)</f>
        <v>632270.67594703543</v>
      </c>
      <c r="Q279" s="803">
        <f>SUMIFS('GRZ-2016'!$L$10:$L$106,'GRZ-2016'!$B$10:$B$106,$B279)</f>
        <v>0</v>
      </c>
      <c r="R279" s="27">
        <f t="shared" si="117"/>
        <v>2566016.8718084684</v>
      </c>
      <c r="S279" s="28">
        <f t="shared" si="114"/>
        <v>-22471878.118191533</v>
      </c>
    </row>
    <row r="280" spans="1:19" ht="15" x14ac:dyDescent="0.25">
      <c r="A280" s="23">
        <v>47</v>
      </c>
      <c r="B280" s="32" t="s">
        <v>64</v>
      </c>
      <c r="C280" s="24" t="s">
        <v>65</v>
      </c>
      <c r="D280" s="55">
        <f>SUMIFS('GRZ-2016'!$D$10:$D$106,'GRZ-2016'!$B$10:$B$106,$B280)</f>
        <v>0</v>
      </c>
      <c r="E280" s="33"/>
      <c r="F280" s="33"/>
      <c r="G280" s="25">
        <f t="shared" si="119"/>
        <v>0</v>
      </c>
      <c r="H280" s="803">
        <f>SUMIFS('GRZ-2016'!$E$10:$E$106,'GRZ-2016'!$B$10:$B$106,$B280)</f>
        <v>0</v>
      </c>
      <c r="I280" s="803">
        <f>-SUMIFS('GRZ-2016'!$F$10:$F$106,'GRZ-2016'!$B$10:$B$106,$B280)</f>
        <v>0</v>
      </c>
      <c r="J280" s="27">
        <f t="shared" si="115"/>
        <v>0</v>
      </c>
      <c r="L280" s="55">
        <f>-SUMIFS('GRZ-2016'!$J$10:$J$106,'GRZ-2016'!$B$10:$B$106,$B280)</f>
        <v>0</v>
      </c>
      <c r="M280" s="25"/>
      <c r="N280" s="25"/>
      <c r="O280" s="25">
        <f t="shared" ref="O280:O286" si="121">SUM(L280:N280)</f>
        <v>0</v>
      </c>
      <c r="P280" s="803">
        <f>-SUMIFS('GRZ-2016'!$K$10:$K$106,'GRZ-2016'!$B$10:$B$106,$B280)</f>
        <v>0</v>
      </c>
      <c r="Q280" s="803">
        <f>SUMIFS('GRZ-2016'!$L$10:$L$106,'GRZ-2016'!$B$10:$B$106,$B280)</f>
        <v>0</v>
      </c>
      <c r="R280" s="27">
        <f t="shared" ref="R280" si="122">O280+P280+Q280</f>
        <v>0</v>
      </c>
      <c r="S280" s="28">
        <f t="shared" si="114"/>
        <v>0</v>
      </c>
    </row>
    <row r="281" spans="1:19" ht="15" x14ac:dyDescent="0.25">
      <c r="A281" s="32"/>
      <c r="B281" s="32">
        <v>2005</v>
      </c>
      <c r="C281" s="33" t="s">
        <v>66</v>
      </c>
      <c r="D281" s="55">
        <f>SUMIFS('GRZ-2016'!$D$10:$D$106,'GRZ-2016'!$B$10:$B$106,$B281)</f>
        <v>0</v>
      </c>
      <c r="E281" s="25"/>
      <c r="F281" s="25"/>
      <c r="G281" s="25">
        <f t="shared" si="119"/>
        <v>0</v>
      </c>
      <c r="H281" s="803">
        <f>SUMIFS('GRZ-2016'!$E$10:$E$106,'GRZ-2016'!$B$10:$B$106,$B281)</f>
        <v>0</v>
      </c>
      <c r="I281" s="803">
        <f>-SUMIFS('GRZ-2016'!$F$10:$F$106,'GRZ-2016'!$B$10:$B$106,$B281)</f>
        <v>0</v>
      </c>
      <c r="J281" s="27">
        <f t="shared" si="115"/>
        <v>0</v>
      </c>
      <c r="L281" s="55">
        <f>-SUMIFS('GRZ-2016'!$J$10:$J$106,'GRZ-2016'!$B$10:$B$106,$B281)</f>
        <v>0</v>
      </c>
      <c r="M281" s="25"/>
      <c r="N281" s="25"/>
      <c r="O281" s="25">
        <f t="shared" si="121"/>
        <v>0</v>
      </c>
      <c r="P281" s="803">
        <f>-SUMIFS('GRZ-2016'!$K$10:$K$106,'GRZ-2016'!$B$10:$B$106,$B281)</f>
        <v>0</v>
      </c>
      <c r="Q281" s="803">
        <f>SUMIFS('GRZ-2016'!$L$10:$L$106,'GRZ-2016'!$B$10:$B$106,$B281)</f>
        <v>0</v>
      </c>
      <c r="R281" s="27">
        <f t="shared" ref="R281:R286" si="123">L281+P281+Q281</f>
        <v>0</v>
      </c>
      <c r="S281" s="28">
        <f t="shared" si="114"/>
        <v>0</v>
      </c>
    </row>
    <row r="282" spans="1:19" ht="15" x14ac:dyDescent="0.25">
      <c r="A282" s="32"/>
      <c r="B282" s="32">
        <v>2040</v>
      </c>
      <c r="C282" s="33" t="s">
        <v>67</v>
      </c>
      <c r="D282" s="55">
        <f>SUMIFS('GRZ-2016'!$D$10:$D$106,'GRZ-2016'!$B$10:$B$106,$B282)</f>
        <v>0</v>
      </c>
      <c r="E282" s="25"/>
      <c r="F282" s="25"/>
      <c r="G282" s="25">
        <f t="shared" si="119"/>
        <v>0</v>
      </c>
      <c r="H282" s="803">
        <f>SUMIFS('GRZ-2016'!$E$10:$E$106,'GRZ-2016'!$B$10:$B$106,$B282)</f>
        <v>0</v>
      </c>
      <c r="I282" s="803">
        <f>-SUMIFS('GRZ-2016'!$F$10:$F$106,'GRZ-2016'!$B$10:$B$106,$B282)</f>
        <v>0</v>
      </c>
      <c r="J282" s="27">
        <f t="shared" si="115"/>
        <v>0</v>
      </c>
      <c r="L282" s="55">
        <f>-SUMIFS('GRZ-2016'!$J$10:$J$106,'GRZ-2016'!$B$10:$B$106,$B282)</f>
        <v>0</v>
      </c>
      <c r="M282" s="25"/>
      <c r="N282" s="25"/>
      <c r="O282" s="25">
        <f t="shared" si="121"/>
        <v>0</v>
      </c>
      <c r="P282" s="803">
        <f>-SUMIFS('GRZ-2016'!$K$10:$K$106,'GRZ-2016'!$B$10:$B$106,$B282)</f>
        <v>0</v>
      </c>
      <c r="Q282" s="803">
        <f>SUMIFS('GRZ-2016'!$L$10:$L$106,'GRZ-2016'!$B$10:$B$106,$B282)</f>
        <v>0</v>
      </c>
      <c r="R282" s="27">
        <f t="shared" si="123"/>
        <v>0</v>
      </c>
      <c r="S282" s="28">
        <f t="shared" si="114"/>
        <v>0</v>
      </c>
    </row>
    <row r="283" spans="1:19" ht="15" x14ac:dyDescent="0.25">
      <c r="A283" s="32"/>
      <c r="B283" s="32">
        <v>2050</v>
      </c>
      <c r="C283" s="33" t="s">
        <v>68</v>
      </c>
      <c r="D283" s="55">
        <f>SUMIFS('GRZ-2016'!$D$10:$D$106,'GRZ-2016'!$B$10:$B$106,$B283)</f>
        <v>0</v>
      </c>
      <c r="E283" s="25"/>
      <c r="F283" s="25"/>
      <c r="G283" s="25">
        <f t="shared" si="119"/>
        <v>0</v>
      </c>
      <c r="H283" s="803">
        <f>SUMIFS('GRZ-2016'!$E$10:$E$106,'GRZ-2016'!$B$10:$B$106,$B283)</f>
        <v>0</v>
      </c>
      <c r="I283" s="803">
        <f>-SUMIFS('GRZ-2016'!$F$10:$F$106,'GRZ-2016'!$B$10:$B$106,$B283)</f>
        <v>0</v>
      </c>
      <c r="J283" s="27">
        <f t="shared" si="115"/>
        <v>0</v>
      </c>
      <c r="L283" s="55">
        <f>-SUMIFS('GRZ-2016'!$J$10:$J$106,'GRZ-2016'!$B$10:$B$106,$B283)</f>
        <v>0</v>
      </c>
      <c r="M283" s="25"/>
      <c r="N283" s="25"/>
      <c r="O283" s="25">
        <f t="shared" si="121"/>
        <v>0</v>
      </c>
      <c r="P283" s="803">
        <f>-SUMIFS('GRZ-2016'!$K$10:$K$106,'GRZ-2016'!$B$10:$B$106,$B283)</f>
        <v>0</v>
      </c>
      <c r="Q283" s="803">
        <f>SUMIFS('GRZ-2016'!$L$10:$L$106,'GRZ-2016'!$B$10:$B$106,$B283)</f>
        <v>0</v>
      </c>
      <c r="R283" s="27">
        <f t="shared" si="123"/>
        <v>0</v>
      </c>
      <c r="S283" s="28">
        <f t="shared" si="114"/>
        <v>0</v>
      </c>
    </row>
    <row r="284" spans="1:19" ht="15" x14ac:dyDescent="0.25">
      <c r="A284" s="32"/>
      <c r="B284" s="32">
        <v>2075</v>
      </c>
      <c r="C284" s="33" t="s">
        <v>69</v>
      </c>
      <c r="D284" s="55">
        <f>SUMIFS('GRZ-2016'!$D$10:$D$106,'GRZ-2016'!$B$10:$B$106,$B284)</f>
        <v>0</v>
      </c>
      <c r="E284" s="25"/>
      <c r="F284" s="25"/>
      <c r="G284" s="25">
        <f t="shared" si="119"/>
        <v>0</v>
      </c>
      <c r="H284" s="803">
        <f>SUMIFS('GRZ-2016'!$E$10:$E$106,'GRZ-2016'!$B$10:$B$106,$B284)</f>
        <v>0</v>
      </c>
      <c r="I284" s="803">
        <f>-SUMIFS('GRZ-2016'!$F$10:$F$106,'GRZ-2016'!$B$10:$B$106,$B284)</f>
        <v>0</v>
      </c>
      <c r="J284" s="27">
        <f t="shared" si="115"/>
        <v>0</v>
      </c>
      <c r="L284" s="55">
        <f>-SUMIFS('GRZ-2016'!$J$10:$J$106,'GRZ-2016'!$B$10:$B$106,$B284)</f>
        <v>0</v>
      </c>
      <c r="M284" s="25"/>
      <c r="N284" s="25"/>
      <c r="O284" s="25">
        <f t="shared" si="121"/>
        <v>0</v>
      </c>
      <c r="P284" s="803">
        <f>-SUMIFS('GRZ-2016'!$K$10:$K$106,'GRZ-2016'!$B$10:$B$106,$B284)</f>
        <v>0</v>
      </c>
      <c r="Q284" s="803">
        <f>SUMIFS('GRZ-2016'!$L$10:$L$106,'GRZ-2016'!$B$10:$B$106,$B284)</f>
        <v>0</v>
      </c>
      <c r="R284" s="27">
        <f t="shared" si="123"/>
        <v>0</v>
      </c>
      <c r="S284" s="28">
        <f t="shared" si="114"/>
        <v>0</v>
      </c>
    </row>
    <row r="285" spans="1:19" ht="15" x14ac:dyDescent="0.25">
      <c r="A285" s="32"/>
      <c r="B285" s="32">
        <v>2055</v>
      </c>
      <c r="C285" s="33" t="s">
        <v>70</v>
      </c>
      <c r="D285" s="55">
        <f>SUMIFS('GRZ-2016'!$D$10:$D$106,'GRZ-2016'!$B$10:$B$106,$B285)</f>
        <v>7595987.904726143</v>
      </c>
      <c r="E285" s="25"/>
      <c r="F285" s="25"/>
      <c r="G285" s="25">
        <f t="shared" si="119"/>
        <v>7595987.904726143</v>
      </c>
      <c r="H285" s="803">
        <f>SUMIFS('GRZ-2016'!$E$10:$E$106,'GRZ-2016'!$B$10:$B$106,$B285)</f>
        <v>5544958.8200000003</v>
      </c>
      <c r="I285" s="803">
        <f>-SUMIFS('GRZ-2016'!$F$10:$F$106,'GRZ-2016'!$B$10:$B$106,$B285)</f>
        <v>-7595988.3899999997</v>
      </c>
      <c r="J285" s="27">
        <f t="shared" si="115"/>
        <v>5544958.3347261446</v>
      </c>
      <c r="L285" s="55">
        <f>-SUMIFS('GRZ-2016'!$J$10:$J$106,'GRZ-2016'!$B$10:$B$106,$B285)</f>
        <v>0</v>
      </c>
      <c r="M285" s="25"/>
      <c r="N285" s="25"/>
      <c r="O285" s="25">
        <f t="shared" si="121"/>
        <v>0</v>
      </c>
      <c r="P285" s="803">
        <f>-SUMIFS('GRZ-2016'!$K$10:$K$106,'GRZ-2016'!$B$10:$B$106,$B285)</f>
        <v>0</v>
      </c>
      <c r="Q285" s="803">
        <f>SUMIFS('GRZ-2016'!$L$10:$L$106,'GRZ-2016'!$B$10:$B$106,$B285)</f>
        <v>0</v>
      </c>
      <c r="R285" s="27">
        <f t="shared" si="123"/>
        <v>0</v>
      </c>
      <c r="S285" s="28">
        <f t="shared" si="114"/>
        <v>5544958.3347261446</v>
      </c>
    </row>
    <row r="286" spans="1:19" ht="15" x14ac:dyDescent="0.25">
      <c r="A286" s="32"/>
      <c r="B286" s="32" t="s">
        <v>71</v>
      </c>
      <c r="C286" s="33" t="s">
        <v>72</v>
      </c>
      <c r="D286" s="55">
        <f>SUMIFS('GRZ-2016'!$D$10:$D$106,'GRZ-2016'!$B$10:$B$106,$B286)</f>
        <v>0</v>
      </c>
      <c r="E286" s="25"/>
      <c r="F286" s="25"/>
      <c r="G286" s="25">
        <f t="shared" si="119"/>
        <v>0</v>
      </c>
      <c r="H286" s="803">
        <f>SUMIFS('GRZ-2016'!$E$10:$E$106,'GRZ-2016'!$B$10:$B$106,$B286)</f>
        <v>0</v>
      </c>
      <c r="I286" s="803">
        <f>-SUMIFS('GRZ-2016'!$F$10:$F$106,'GRZ-2016'!$B$10:$B$106,$B286)</f>
        <v>0</v>
      </c>
      <c r="J286" s="27">
        <f t="shared" si="115"/>
        <v>0</v>
      </c>
      <c r="L286" s="55">
        <f>-SUMIFS('GRZ-2016'!$J$10:$J$106,'GRZ-2016'!$B$10:$B$106,$B286)</f>
        <v>0</v>
      </c>
      <c r="M286" s="25"/>
      <c r="N286" s="25"/>
      <c r="O286" s="25">
        <f t="shared" si="121"/>
        <v>0</v>
      </c>
      <c r="P286" s="803">
        <f>-SUMIFS('GRZ-2016'!$K$10:$K$106,'GRZ-2016'!$B$10:$B$106,$B286)</f>
        <v>0</v>
      </c>
      <c r="Q286" s="803">
        <f>SUMIFS('GRZ-2016'!$L$10:$L$106,'GRZ-2016'!$B$10:$B$106,$B286)</f>
        <v>0</v>
      </c>
      <c r="R286" s="27">
        <f t="shared" si="123"/>
        <v>0</v>
      </c>
      <c r="S286" s="28">
        <f t="shared" si="114"/>
        <v>0</v>
      </c>
    </row>
    <row r="287" spans="1:19" x14ac:dyDescent="0.2">
      <c r="A287" s="32"/>
      <c r="B287" s="32"/>
      <c r="C287" s="34" t="s">
        <v>73</v>
      </c>
      <c r="D287" s="35">
        <f t="shared" ref="D287:J287" si="124">SUM(D241:D286)</f>
        <v>163741325.79183358</v>
      </c>
      <c r="E287" s="35">
        <f t="shared" si="124"/>
        <v>0</v>
      </c>
      <c r="F287" s="35">
        <f t="shared" si="124"/>
        <v>0</v>
      </c>
      <c r="G287" s="35">
        <f t="shared" si="124"/>
        <v>163741325.79183358</v>
      </c>
      <c r="H287" s="35">
        <f t="shared" si="124"/>
        <v>19504750.369999997</v>
      </c>
      <c r="I287" s="35">
        <f t="shared" si="124"/>
        <v>-7728272.5</v>
      </c>
      <c r="J287" s="35">
        <f t="shared" si="124"/>
        <v>175517803.66183352</v>
      </c>
      <c r="K287" s="36"/>
      <c r="L287" s="35">
        <f t="shared" ref="L287:S287" si="125">SUM(L241:L286)</f>
        <v>-32337893.918407638</v>
      </c>
      <c r="M287" s="35">
        <f t="shared" si="125"/>
        <v>0</v>
      </c>
      <c r="N287" s="35">
        <f t="shared" si="125"/>
        <v>0</v>
      </c>
      <c r="O287" s="35">
        <f t="shared" si="125"/>
        <v>-32337893.918407638</v>
      </c>
      <c r="P287" s="35">
        <f t="shared" si="125"/>
        <v>-6198300.1676048366</v>
      </c>
      <c r="Q287" s="35">
        <f t="shared" si="125"/>
        <v>132284.10999999999</v>
      </c>
      <c r="R287" s="35">
        <f t="shared" si="125"/>
        <v>-38403909.976012483</v>
      </c>
      <c r="S287" s="35">
        <f t="shared" si="125"/>
        <v>137113893.68582115</v>
      </c>
    </row>
    <row r="288" spans="1:19" ht="25.5" x14ac:dyDescent="0.25">
      <c r="A288" s="32"/>
      <c r="B288" s="32">
        <v>1531</v>
      </c>
      <c r="C288" s="24" t="s">
        <v>74</v>
      </c>
      <c r="D288" s="25">
        <f>-D241</f>
        <v>0</v>
      </c>
      <c r="E288" s="25">
        <f t="shared" ref="E288:F288" si="126">-E241</f>
        <v>0</v>
      </c>
      <c r="F288" s="25">
        <f t="shared" si="126"/>
        <v>0</v>
      </c>
      <c r="G288" s="25">
        <f t="shared" ref="G288:G295" si="127">SUM(D288:F288)</f>
        <v>0</v>
      </c>
      <c r="H288" s="26">
        <f t="shared" ref="H288:I288" si="128">-H241</f>
        <v>0</v>
      </c>
      <c r="I288" s="26">
        <f t="shared" si="128"/>
        <v>0</v>
      </c>
      <c r="J288" s="27">
        <f>G288+H288+I288</f>
        <v>0</v>
      </c>
      <c r="L288" s="25">
        <f t="shared" ref="L288:N288" si="129">-L241</f>
        <v>0</v>
      </c>
      <c r="M288" s="25">
        <f t="shared" si="129"/>
        <v>0</v>
      </c>
      <c r="N288" s="25">
        <f t="shared" si="129"/>
        <v>0</v>
      </c>
      <c r="O288" s="25">
        <f t="shared" ref="O288:O295" si="130">SUM(L288:N288)</f>
        <v>0</v>
      </c>
      <c r="P288" s="26">
        <f t="shared" ref="P288:Q288" si="131">-P241</f>
        <v>0</v>
      </c>
      <c r="Q288" s="26">
        <f t="shared" si="131"/>
        <v>0</v>
      </c>
      <c r="R288" s="27">
        <f>O288+P288+Q288</f>
        <v>0</v>
      </c>
      <c r="S288" s="28">
        <f t="shared" ref="S288:S295" si="132">J288+R288</f>
        <v>0</v>
      </c>
    </row>
    <row r="289" spans="1:19" ht="25.5" x14ac:dyDescent="0.25">
      <c r="A289" s="32"/>
      <c r="B289" s="32">
        <v>2075</v>
      </c>
      <c r="C289" s="37" t="s">
        <v>75</v>
      </c>
      <c r="D289" s="25">
        <f>-D284</f>
        <v>0</v>
      </c>
      <c r="E289" s="25">
        <f t="shared" ref="E289:F289" si="133">-E284</f>
        <v>0</v>
      </c>
      <c r="F289" s="25">
        <f t="shared" si="133"/>
        <v>0</v>
      </c>
      <c r="G289" s="25">
        <f t="shared" si="127"/>
        <v>0</v>
      </c>
      <c r="H289" s="26">
        <f t="shared" ref="H289:I289" si="134">-H284</f>
        <v>0</v>
      </c>
      <c r="I289" s="26">
        <f t="shared" si="134"/>
        <v>0</v>
      </c>
      <c r="J289" s="27">
        <f t="shared" ref="J289:J295" si="135">G289+H289+I289</f>
        <v>0</v>
      </c>
      <c r="L289" s="25">
        <f t="shared" ref="L289:N289" si="136">-L284</f>
        <v>0</v>
      </c>
      <c r="M289" s="25">
        <f t="shared" si="136"/>
        <v>0</v>
      </c>
      <c r="N289" s="25">
        <f t="shared" si="136"/>
        <v>0</v>
      </c>
      <c r="O289" s="25">
        <f t="shared" si="130"/>
        <v>0</v>
      </c>
      <c r="P289" s="26">
        <f t="shared" ref="P289:Q289" si="137">-P284</f>
        <v>0</v>
      </c>
      <c r="Q289" s="26">
        <f t="shared" si="137"/>
        <v>0</v>
      </c>
      <c r="R289" s="27">
        <f t="shared" ref="R289:R295" si="138">O289+P289+Q289</f>
        <v>0</v>
      </c>
      <c r="S289" s="28">
        <f t="shared" si="132"/>
        <v>0</v>
      </c>
    </row>
    <row r="290" spans="1:19" ht="25.5" x14ac:dyDescent="0.25">
      <c r="A290" s="32"/>
      <c r="B290" s="32">
        <v>1865</v>
      </c>
      <c r="C290" s="37" t="s">
        <v>76</v>
      </c>
      <c r="D290" s="25">
        <f>-D258</f>
        <v>0</v>
      </c>
      <c r="E290" s="25">
        <f t="shared" ref="E290:F290" si="139">-E258</f>
        <v>0</v>
      </c>
      <c r="F290" s="25">
        <f t="shared" si="139"/>
        <v>0</v>
      </c>
      <c r="G290" s="25">
        <f t="shared" si="127"/>
        <v>0</v>
      </c>
      <c r="H290" s="26">
        <f t="shared" ref="H290:I290" si="140">-H258</f>
        <v>0</v>
      </c>
      <c r="I290" s="26">
        <f t="shared" si="140"/>
        <v>0</v>
      </c>
      <c r="J290" s="27">
        <f t="shared" si="135"/>
        <v>0</v>
      </c>
      <c r="L290" s="25">
        <f t="shared" ref="L290:N290" si="141">-L258</f>
        <v>0</v>
      </c>
      <c r="M290" s="25">
        <f t="shared" si="141"/>
        <v>0</v>
      </c>
      <c r="N290" s="25">
        <f t="shared" si="141"/>
        <v>0</v>
      </c>
      <c r="O290" s="25">
        <f t="shared" si="130"/>
        <v>0</v>
      </c>
      <c r="P290" s="26">
        <f t="shared" ref="P290:Q290" si="142">-P258</f>
        <v>0</v>
      </c>
      <c r="Q290" s="26">
        <f t="shared" si="142"/>
        <v>0</v>
      </c>
      <c r="R290" s="27">
        <f t="shared" si="138"/>
        <v>0</v>
      </c>
      <c r="S290" s="28">
        <f t="shared" si="132"/>
        <v>0</v>
      </c>
    </row>
    <row r="291" spans="1:19" ht="15" x14ac:dyDescent="0.25">
      <c r="A291" s="32"/>
      <c r="B291" s="32">
        <v>1875</v>
      </c>
      <c r="C291" s="37" t="s">
        <v>77</v>
      </c>
      <c r="D291" s="25">
        <f>-D273</f>
        <v>0</v>
      </c>
      <c r="E291" s="25">
        <f t="shared" ref="E291:F291" si="143">-E273</f>
        <v>0</v>
      </c>
      <c r="F291" s="25">
        <f t="shared" si="143"/>
        <v>0</v>
      </c>
      <c r="G291" s="25">
        <f t="shared" si="127"/>
        <v>0</v>
      </c>
      <c r="H291" s="26">
        <f t="shared" ref="H291:I291" si="144">-H273</f>
        <v>0</v>
      </c>
      <c r="I291" s="26">
        <f t="shared" si="144"/>
        <v>0</v>
      </c>
      <c r="J291" s="27">
        <f t="shared" si="135"/>
        <v>0</v>
      </c>
      <c r="L291" s="25">
        <f t="shared" ref="L291:N291" si="145">-L273</f>
        <v>0</v>
      </c>
      <c r="M291" s="25">
        <f t="shared" si="145"/>
        <v>0</v>
      </c>
      <c r="N291" s="25">
        <f t="shared" si="145"/>
        <v>0</v>
      </c>
      <c r="O291" s="25">
        <f t="shared" si="130"/>
        <v>0</v>
      </c>
      <c r="P291" s="26">
        <f t="shared" ref="P291:Q291" si="146">-P273</f>
        <v>0</v>
      </c>
      <c r="Q291" s="26">
        <f t="shared" si="146"/>
        <v>0</v>
      </c>
      <c r="R291" s="27">
        <f t="shared" si="138"/>
        <v>0</v>
      </c>
      <c r="S291" s="28">
        <f t="shared" si="132"/>
        <v>0</v>
      </c>
    </row>
    <row r="292" spans="1:19" ht="25.5" x14ac:dyDescent="0.25">
      <c r="A292" s="32"/>
      <c r="B292" s="32" t="s">
        <v>61</v>
      </c>
      <c r="C292" s="37" t="s">
        <v>62</v>
      </c>
      <c r="D292" s="25">
        <f>-D278</f>
        <v>0</v>
      </c>
      <c r="E292" s="25">
        <f t="shared" ref="E292:F292" si="147">-E278</f>
        <v>0</v>
      </c>
      <c r="F292" s="25">
        <f t="shared" si="147"/>
        <v>0</v>
      </c>
      <c r="G292" s="25">
        <f t="shared" si="127"/>
        <v>0</v>
      </c>
      <c r="H292" s="26">
        <f t="shared" ref="H292:I292" si="148">-H278</f>
        <v>0</v>
      </c>
      <c r="I292" s="26">
        <f t="shared" si="148"/>
        <v>0</v>
      </c>
      <c r="J292" s="27">
        <f t="shared" si="135"/>
        <v>0</v>
      </c>
      <c r="L292" s="25">
        <f t="shared" ref="L292:N292" si="149">-L278</f>
        <v>0</v>
      </c>
      <c r="M292" s="25">
        <f t="shared" si="149"/>
        <v>0</v>
      </c>
      <c r="N292" s="25">
        <f t="shared" si="149"/>
        <v>0</v>
      </c>
      <c r="O292" s="25">
        <f t="shared" si="130"/>
        <v>0</v>
      </c>
      <c r="P292" s="26">
        <f t="shared" ref="P292:Q292" si="150">-P278</f>
        <v>0</v>
      </c>
      <c r="Q292" s="26">
        <f t="shared" si="150"/>
        <v>0</v>
      </c>
      <c r="R292" s="27">
        <f t="shared" si="138"/>
        <v>0</v>
      </c>
      <c r="S292" s="28">
        <f t="shared" si="132"/>
        <v>0</v>
      </c>
    </row>
    <row r="293" spans="1:19" ht="25.5" x14ac:dyDescent="0.25">
      <c r="A293" s="32"/>
      <c r="B293" s="32" t="s">
        <v>64</v>
      </c>
      <c r="C293" s="37" t="s">
        <v>78</v>
      </c>
      <c r="D293" s="25">
        <f>-D280</f>
        <v>0</v>
      </c>
      <c r="E293" s="25">
        <f t="shared" ref="E293:F293" si="151">-E280</f>
        <v>0</v>
      </c>
      <c r="F293" s="25">
        <f t="shared" si="151"/>
        <v>0</v>
      </c>
      <c r="G293" s="25">
        <f t="shared" si="127"/>
        <v>0</v>
      </c>
      <c r="H293" s="26">
        <f t="shared" ref="H293:I293" si="152">-H280</f>
        <v>0</v>
      </c>
      <c r="I293" s="26">
        <f t="shared" si="152"/>
        <v>0</v>
      </c>
      <c r="J293" s="27">
        <f t="shared" si="135"/>
        <v>0</v>
      </c>
      <c r="L293" s="25">
        <f t="shared" ref="L293:N293" si="153">-L280</f>
        <v>0</v>
      </c>
      <c r="M293" s="25">
        <f t="shared" si="153"/>
        <v>0</v>
      </c>
      <c r="N293" s="25">
        <f t="shared" si="153"/>
        <v>0</v>
      </c>
      <c r="O293" s="25">
        <f t="shared" si="130"/>
        <v>0</v>
      </c>
      <c r="P293" s="26">
        <f t="shared" ref="P293:Q293" si="154">-P280</f>
        <v>0</v>
      </c>
      <c r="Q293" s="26">
        <f t="shared" si="154"/>
        <v>0</v>
      </c>
      <c r="R293" s="27">
        <f t="shared" si="138"/>
        <v>0</v>
      </c>
      <c r="S293" s="28">
        <f t="shared" si="132"/>
        <v>0</v>
      </c>
    </row>
    <row r="294" spans="1:19" ht="15" x14ac:dyDescent="0.25">
      <c r="A294" s="32"/>
      <c r="B294" s="32">
        <v>2055</v>
      </c>
      <c r="C294" s="33" t="s">
        <v>70</v>
      </c>
      <c r="D294" s="25">
        <f>-D285</f>
        <v>-7595987.904726143</v>
      </c>
      <c r="E294" s="25">
        <f t="shared" ref="E294:F295" si="155">-E285</f>
        <v>0</v>
      </c>
      <c r="F294" s="25">
        <f t="shared" si="155"/>
        <v>0</v>
      </c>
      <c r="G294" s="25">
        <f t="shared" si="127"/>
        <v>-7595987.904726143</v>
      </c>
      <c r="H294" s="26">
        <f t="shared" ref="H294:I294" si="156">-H285</f>
        <v>-5544958.8200000003</v>
      </c>
      <c r="I294" s="26">
        <f t="shared" si="156"/>
        <v>7595988.3899999997</v>
      </c>
      <c r="J294" s="27">
        <f t="shared" si="135"/>
        <v>-5544958.3347261446</v>
      </c>
      <c r="L294" s="25">
        <f t="shared" ref="L294:N295" si="157">-L285</f>
        <v>0</v>
      </c>
      <c r="M294" s="25">
        <f t="shared" si="157"/>
        <v>0</v>
      </c>
      <c r="N294" s="25">
        <f t="shared" si="157"/>
        <v>0</v>
      </c>
      <c r="O294" s="25">
        <f t="shared" si="130"/>
        <v>0</v>
      </c>
      <c r="P294" s="26">
        <f t="shared" ref="P294:Q295" si="158">-P285</f>
        <v>0</v>
      </c>
      <c r="Q294" s="26">
        <f t="shared" si="158"/>
        <v>0</v>
      </c>
      <c r="R294" s="27">
        <f t="shared" si="138"/>
        <v>0</v>
      </c>
      <c r="S294" s="28">
        <f t="shared" si="132"/>
        <v>-5544958.3347261446</v>
      </c>
    </row>
    <row r="295" spans="1:19" ht="15" x14ac:dyDescent="0.25">
      <c r="A295" s="32"/>
      <c r="B295" s="32" t="s">
        <v>71</v>
      </c>
      <c r="C295" s="33" t="s">
        <v>72</v>
      </c>
      <c r="D295" s="25">
        <f>-D286</f>
        <v>0</v>
      </c>
      <c r="E295" s="25">
        <f t="shared" si="155"/>
        <v>0</v>
      </c>
      <c r="F295" s="25">
        <f t="shared" si="155"/>
        <v>0</v>
      </c>
      <c r="G295" s="25">
        <f t="shared" si="127"/>
        <v>0</v>
      </c>
      <c r="H295" s="26">
        <f t="shared" ref="H295:I295" si="159">-H286</f>
        <v>0</v>
      </c>
      <c r="I295" s="26">
        <f t="shared" si="159"/>
        <v>0</v>
      </c>
      <c r="J295" s="27">
        <f t="shared" si="135"/>
        <v>0</v>
      </c>
      <c r="L295" s="25">
        <f t="shared" si="157"/>
        <v>0</v>
      </c>
      <c r="M295" s="25">
        <f t="shared" si="157"/>
        <v>0</v>
      </c>
      <c r="N295" s="25">
        <f t="shared" si="157"/>
        <v>0</v>
      </c>
      <c r="O295" s="25">
        <f t="shared" si="130"/>
        <v>0</v>
      </c>
      <c r="P295" s="26">
        <f t="shared" si="158"/>
        <v>0</v>
      </c>
      <c r="Q295" s="26">
        <f t="shared" si="158"/>
        <v>0</v>
      </c>
      <c r="R295" s="27">
        <f t="shared" si="138"/>
        <v>0</v>
      </c>
      <c r="S295" s="28">
        <f t="shared" si="132"/>
        <v>0</v>
      </c>
    </row>
    <row r="296" spans="1:19" x14ac:dyDescent="0.2">
      <c r="A296" s="32"/>
      <c r="B296" s="32"/>
      <c r="C296" s="34" t="s">
        <v>79</v>
      </c>
      <c r="D296" s="35">
        <f>SUM(D287:D295)</f>
        <v>156145337.88710743</v>
      </c>
      <c r="E296" s="35">
        <f t="shared" ref="E296:J296" si="160">SUM(E287:E295)</f>
        <v>0</v>
      </c>
      <c r="F296" s="35">
        <f t="shared" si="160"/>
        <v>0</v>
      </c>
      <c r="G296" s="35">
        <f t="shared" si="160"/>
        <v>156145337.88710743</v>
      </c>
      <c r="H296" s="35">
        <f t="shared" si="160"/>
        <v>13959791.549999997</v>
      </c>
      <c r="I296" s="35">
        <f t="shared" si="160"/>
        <v>-132284.11000000034</v>
      </c>
      <c r="J296" s="35">
        <f t="shared" si="160"/>
        <v>169972845.32710737</v>
      </c>
      <c r="K296" s="36"/>
      <c r="L296" s="35">
        <f t="shared" ref="L296:S296" si="161">SUM(L287:L295)</f>
        <v>-32337893.918407638</v>
      </c>
      <c r="M296" s="35">
        <f t="shared" si="161"/>
        <v>0</v>
      </c>
      <c r="N296" s="35">
        <f t="shared" si="161"/>
        <v>0</v>
      </c>
      <c r="O296" s="35">
        <f t="shared" si="161"/>
        <v>-32337893.918407638</v>
      </c>
      <c r="P296" s="35">
        <f t="shared" si="161"/>
        <v>-6198300.1676048366</v>
      </c>
      <c r="Q296" s="35">
        <f t="shared" si="161"/>
        <v>132284.10999999999</v>
      </c>
      <c r="R296" s="35">
        <f t="shared" si="161"/>
        <v>-38403909.976012483</v>
      </c>
      <c r="S296" s="35">
        <f t="shared" si="161"/>
        <v>131568935.35109501</v>
      </c>
    </row>
    <row r="297" spans="1:19" ht="15" x14ac:dyDescent="0.25">
      <c r="A297" s="32"/>
      <c r="B297" s="32"/>
      <c r="C297" s="1220" t="s">
        <v>80</v>
      </c>
      <c r="D297" s="1221"/>
      <c r="E297" s="1221"/>
      <c r="F297" s="1221"/>
      <c r="G297" s="1221"/>
      <c r="H297" s="1221"/>
      <c r="I297" s="1221"/>
      <c r="J297" s="1221"/>
      <c r="K297" s="1221"/>
      <c r="L297" s="1222"/>
      <c r="M297" s="38"/>
      <c r="N297" s="38"/>
      <c r="O297" s="38"/>
      <c r="P297" s="39"/>
      <c r="R297" s="40"/>
      <c r="S297" s="29"/>
    </row>
    <row r="298" spans="1:19" ht="15" x14ac:dyDescent="0.25">
      <c r="A298" s="32"/>
      <c r="B298" s="32"/>
      <c r="C298" s="1220" t="s">
        <v>81</v>
      </c>
      <c r="D298" s="1221"/>
      <c r="E298" s="1221"/>
      <c r="F298" s="1221"/>
      <c r="G298" s="1221"/>
      <c r="H298" s="1221"/>
      <c r="I298" s="1221"/>
      <c r="J298" s="1221"/>
      <c r="K298" s="1221"/>
      <c r="L298" s="1222"/>
      <c r="M298" s="38"/>
      <c r="N298" s="38"/>
      <c r="O298" s="38"/>
      <c r="P298" s="35">
        <f>+P296</f>
        <v>-6198300.1676048366</v>
      </c>
      <c r="R298" s="40"/>
      <c r="S298" s="29"/>
    </row>
    <row r="299" spans="1:19" x14ac:dyDescent="0.2">
      <c r="D299" s="41">
        <v>0</v>
      </c>
      <c r="E299" s="41"/>
      <c r="F299" s="41"/>
      <c r="G299" s="41"/>
      <c r="H299" s="41">
        <v>0</v>
      </c>
      <c r="I299" s="41">
        <v>0</v>
      </c>
      <c r="J299" s="41">
        <v>0</v>
      </c>
      <c r="K299" s="41"/>
      <c r="L299" s="41">
        <v>0</v>
      </c>
      <c r="M299" s="41"/>
      <c r="N299" s="41"/>
      <c r="O299" s="41">
        <v>0</v>
      </c>
      <c r="P299" s="41">
        <v>0</v>
      </c>
      <c r="Q299" s="41">
        <v>0</v>
      </c>
      <c r="R299" s="41">
        <v>0</v>
      </c>
      <c r="S299" s="41">
        <v>0</v>
      </c>
    </row>
    <row r="300" spans="1:19" x14ac:dyDescent="0.2">
      <c r="L300" s="2" t="s">
        <v>82</v>
      </c>
    </row>
    <row r="301" spans="1:19" ht="15" x14ac:dyDescent="0.25">
      <c r="A301" s="32">
        <v>10</v>
      </c>
      <c r="B301" s="32"/>
      <c r="C301" s="12" t="s">
        <v>83</v>
      </c>
      <c r="D301" s="13"/>
      <c r="E301" s="13"/>
      <c r="F301" s="13"/>
      <c r="G301" s="13"/>
      <c r="H301" s="13"/>
      <c r="I301" s="13"/>
      <c r="J301" s="13"/>
      <c r="K301" s="13"/>
      <c r="L301" s="13" t="s">
        <v>83</v>
      </c>
      <c r="M301" s="13"/>
      <c r="N301" s="13"/>
      <c r="O301" s="13"/>
      <c r="P301" s="13"/>
      <c r="Q301" s="42">
        <f>P265</f>
        <v>-461914.28608333337</v>
      </c>
    </row>
    <row r="302" spans="1:19" ht="15" x14ac:dyDescent="0.25">
      <c r="A302" s="32">
        <v>8</v>
      </c>
      <c r="B302" s="32"/>
      <c r="C302" s="12" t="s">
        <v>49</v>
      </c>
      <c r="D302" s="13"/>
      <c r="E302" s="13"/>
      <c r="F302" s="13"/>
      <c r="G302" s="13"/>
      <c r="H302" s="13"/>
      <c r="I302" s="13"/>
      <c r="J302" s="13"/>
      <c r="K302" s="13"/>
      <c r="L302" s="13" t="s">
        <v>49</v>
      </c>
      <c r="M302" s="13"/>
      <c r="N302" s="13"/>
      <c r="O302" s="13"/>
      <c r="P302" s="13"/>
      <c r="Q302" s="42">
        <f>P267+P266</f>
        <v>-88955.249007936523</v>
      </c>
    </row>
    <row r="303" spans="1:19" ht="15" x14ac:dyDescent="0.25">
      <c r="A303" s="32">
        <v>47</v>
      </c>
      <c r="B303" s="32"/>
      <c r="C303" s="12" t="s">
        <v>84</v>
      </c>
      <c r="D303" s="13"/>
      <c r="E303" s="13"/>
      <c r="F303" s="13"/>
      <c r="G303" s="13"/>
      <c r="H303" s="13"/>
      <c r="I303" s="13"/>
      <c r="J303" s="13"/>
      <c r="K303" s="13"/>
      <c r="L303" s="13" t="s">
        <v>84</v>
      </c>
      <c r="M303" s="13"/>
      <c r="N303" s="13"/>
      <c r="O303" s="13"/>
      <c r="P303" s="13"/>
      <c r="Q303" s="42"/>
    </row>
    <row r="304" spans="1:19" x14ac:dyDescent="0.2">
      <c r="L304" s="1223" t="s">
        <v>85</v>
      </c>
      <c r="M304" s="1224"/>
      <c r="N304" s="1224"/>
      <c r="O304" s="1224"/>
      <c r="P304" s="1224"/>
      <c r="Q304" s="43">
        <f>P298-Q301-Q302-Q303</f>
        <v>-5647430.6325135669</v>
      </c>
    </row>
    <row r="306" spans="1:19" ht="14.1" customHeight="1" x14ac:dyDescent="0.4">
      <c r="B306" s="49"/>
    </row>
    <row r="310" spans="1:19" ht="13.5" thickBot="1" x14ac:dyDescent="0.25">
      <c r="H310" s="8" t="s">
        <v>9</v>
      </c>
      <c r="I310" s="9" t="s">
        <v>10</v>
      </c>
    </row>
    <row r="311" spans="1:19" ht="15.75" thickBot="1" x14ac:dyDescent="0.3">
      <c r="H311" s="8" t="s">
        <v>11</v>
      </c>
      <c r="I311" s="10">
        <v>2017</v>
      </c>
      <c r="J311" s="11"/>
    </row>
    <row r="313" spans="1:19" x14ac:dyDescent="0.2">
      <c r="D313" s="1225" t="s">
        <v>12</v>
      </c>
      <c r="E313" s="1226"/>
      <c r="F313" s="1226"/>
      <c r="G313" s="1226"/>
      <c r="H313" s="1226"/>
      <c r="I313" s="1226"/>
      <c r="J313" s="1226"/>
      <c r="L313" s="12"/>
      <c r="M313" s="13"/>
      <c r="N313" s="13"/>
      <c r="O313" s="13"/>
      <c r="P313" s="14" t="s">
        <v>13</v>
      </c>
      <c r="Q313" s="14"/>
      <c r="R313" s="15"/>
    </row>
    <row r="314" spans="1:19" ht="30" customHeight="1" x14ac:dyDescent="0.2">
      <c r="A314" s="16" t="s">
        <v>14</v>
      </c>
      <c r="B314" s="16" t="s">
        <v>15</v>
      </c>
      <c r="C314" s="17" t="s">
        <v>16</v>
      </c>
      <c r="D314" s="18" t="s">
        <v>17</v>
      </c>
      <c r="E314" s="44" t="s">
        <v>90</v>
      </c>
      <c r="F314" s="44" t="s">
        <v>90</v>
      </c>
      <c r="G314" s="18" t="s">
        <v>18</v>
      </c>
      <c r="H314" s="19" t="s">
        <v>19</v>
      </c>
      <c r="I314" s="19" t="s">
        <v>20</v>
      </c>
      <c r="J314" s="16" t="s">
        <v>21</v>
      </c>
      <c r="K314" s="20"/>
      <c r="L314" s="18" t="s">
        <v>17</v>
      </c>
      <c r="M314" s="44" t="s">
        <v>90</v>
      </c>
      <c r="N314" s="44" t="s">
        <v>90</v>
      </c>
      <c r="O314" s="18" t="s">
        <v>18</v>
      </c>
      <c r="P314" s="21" t="s">
        <v>22</v>
      </c>
      <c r="Q314" s="21" t="s">
        <v>20</v>
      </c>
      <c r="R314" s="22" t="s">
        <v>21</v>
      </c>
      <c r="S314" s="16" t="s">
        <v>23</v>
      </c>
    </row>
    <row r="315" spans="1:19" ht="25.5" customHeight="1" x14ac:dyDescent="0.25">
      <c r="A315" s="16"/>
      <c r="B315" s="23">
        <v>1531</v>
      </c>
      <c r="C315" s="24" t="s">
        <v>24</v>
      </c>
      <c r="D315" s="25">
        <f>J241</f>
        <v>0</v>
      </c>
      <c r="E315" s="25"/>
      <c r="F315" s="25"/>
      <c r="G315" s="25">
        <f>SUM(D315:F315)</f>
        <v>0</v>
      </c>
      <c r="H315" s="803">
        <f>SUMIFS('GRZ-2017'!$E$10:$E$109,'GRZ-2017'!$B$10:$B$109,$B315)</f>
        <v>0</v>
      </c>
      <c r="I315" s="803">
        <f>-SUMIFS('GRZ-2017'!$F$10:$F$109,'GRZ-2017'!$B$10:$B$109,$B315)</f>
        <v>0</v>
      </c>
      <c r="J315" s="27">
        <f>D315+H315+I315</f>
        <v>0</v>
      </c>
      <c r="K315" s="20"/>
      <c r="L315" s="25">
        <f>R241</f>
        <v>0</v>
      </c>
      <c r="M315" s="25"/>
      <c r="N315" s="25"/>
      <c r="O315" s="25">
        <f>SUM(L315:N315)</f>
        <v>0</v>
      </c>
      <c r="P315" s="803">
        <f>-SUMIFS('GRZ-2017'!$K$10:$K$109,'GRZ-2017'!$B$10:$B$109,$B315)</f>
        <v>0</v>
      </c>
      <c r="Q315" s="803">
        <f>SUMIFS('GRZ-2017'!$L$10:$L$109,'GRZ-2017'!$B$10:$B$109,$B315)</f>
        <v>0</v>
      </c>
      <c r="R315" s="27">
        <f>L315+P315+Q315</f>
        <v>0</v>
      </c>
      <c r="S315" s="28">
        <f t="shared" ref="S315:S360" si="162">J315+R315</f>
        <v>0</v>
      </c>
    </row>
    <row r="316" spans="1:19" ht="25.5" customHeight="1" x14ac:dyDescent="0.25">
      <c r="A316" s="16"/>
      <c r="B316" s="23">
        <v>1609</v>
      </c>
      <c r="C316" s="24" t="s">
        <v>25</v>
      </c>
      <c r="D316" s="25">
        <f t="shared" ref="D316:D360" si="163">J242</f>
        <v>0</v>
      </c>
      <c r="E316" s="25"/>
      <c r="F316" s="25"/>
      <c r="G316" s="25">
        <f>SUM(D316:F316)</f>
        <v>0</v>
      </c>
      <c r="H316" s="803">
        <f>SUMIFS('GRZ-2017'!$E$10:$E$109,'GRZ-2017'!$B$10:$B$109,B316)</f>
        <v>0</v>
      </c>
      <c r="I316" s="803">
        <f>-SUMIFS('GRZ-2017'!$F$10:$F$109,'GRZ-2017'!$B$10:$B$109,$B316)</f>
        <v>0</v>
      </c>
      <c r="J316" s="27">
        <f>D316+H316+I316</f>
        <v>0</v>
      </c>
      <c r="K316" s="20"/>
      <c r="L316" s="25">
        <f t="shared" ref="L316:L360" si="164">R242</f>
        <v>0</v>
      </c>
      <c r="M316" s="25"/>
      <c r="N316" s="25"/>
      <c r="O316" s="25">
        <f t="shared" ref="O316:O360" si="165">SUM(L316:N316)</f>
        <v>0</v>
      </c>
      <c r="P316" s="803">
        <f>-SUMIFS('GRZ-2017'!$K$10:$K$109,'GRZ-2017'!$B$10:$B$109,$B316)</f>
        <v>0</v>
      </c>
      <c r="Q316" s="803">
        <f>SUMIFS('GRZ-2017'!$L$10:$L$109,'GRZ-2017'!$B$10:$B$109,$B316)</f>
        <v>0</v>
      </c>
      <c r="R316" s="27">
        <f t="shared" ref="R316:R360" si="166">L316+P316+Q316</f>
        <v>0</v>
      </c>
      <c r="S316" s="28">
        <f t="shared" si="162"/>
        <v>0</v>
      </c>
    </row>
    <row r="317" spans="1:19" ht="25.5" x14ac:dyDescent="0.25">
      <c r="A317" s="23">
        <v>12</v>
      </c>
      <c r="B317" s="23">
        <v>1611</v>
      </c>
      <c r="C317" s="24" t="s">
        <v>26</v>
      </c>
      <c r="D317" s="25">
        <f t="shared" si="163"/>
        <v>1293377.8471074381</v>
      </c>
      <c r="E317" s="25"/>
      <c r="F317" s="25"/>
      <c r="G317" s="25">
        <f t="shared" ref="G317:G360" si="167">SUM(D317:F317)</f>
        <v>1293377.8471074381</v>
      </c>
      <c r="H317" s="803">
        <f>SUMIFS('GRZ-2017'!$E$10:$E$109,'GRZ-2017'!$B$10:$B$109,B317)</f>
        <v>106445.04</v>
      </c>
      <c r="I317" s="803">
        <f>-SUMIFS('GRZ-2017'!$F$10:$F$109,'GRZ-2017'!$B$10:$B$109,$B317)</f>
        <v>0</v>
      </c>
      <c r="J317" s="27">
        <f>D317+H317+I317</f>
        <v>1399822.8871074382</v>
      </c>
      <c r="K317" s="30"/>
      <c r="L317" s="25">
        <f t="shared" si="164"/>
        <v>-652297.05726446316</v>
      </c>
      <c r="M317" s="25"/>
      <c r="N317" s="25"/>
      <c r="O317" s="25">
        <f t="shared" si="165"/>
        <v>-652297.05726446316</v>
      </c>
      <c r="P317" s="803">
        <f>-SUMIFS('GRZ-2017'!$K$10:$K$109,'GRZ-2017'!$B$10:$B$109,$B317)</f>
        <v>-227167.10571074378</v>
      </c>
      <c r="Q317" s="803">
        <f>SUMIFS('GRZ-2017'!$L$10:$L$109,'GRZ-2017'!$B$10:$B$109,$B317)</f>
        <v>0</v>
      </c>
      <c r="R317" s="27">
        <f t="shared" si="166"/>
        <v>-879464.16297520697</v>
      </c>
      <c r="S317" s="28">
        <f t="shared" si="162"/>
        <v>520358.7241322312</v>
      </c>
    </row>
    <row r="318" spans="1:19" ht="25.5" x14ac:dyDescent="0.25">
      <c r="A318" s="23" t="s">
        <v>27</v>
      </c>
      <c r="B318" s="23">
        <v>1612</v>
      </c>
      <c r="C318" s="24" t="s">
        <v>28</v>
      </c>
      <c r="D318" s="25">
        <f t="shared" si="163"/>
        <v>0</v>
      </c>
      <c r="E318" s="25"/>
      <c r="F318" s="25"/>
      <c r="G318" s="25">
        <f t="shared" si="167"/>
        <v>0</v>
      </c>
      <c r="H318" s="803">
        <f>SUMIFS('GRZ-2017'!$E$10:$E$109,'GRZ-2017'!$B$10:$B$109,B318)</f>
        <v>0</v>
      </c>
      <c r="I318" s="803">
        <f>-SUMIFS('GRZ-2017'!$F$10:$F$109,'GRZ-2017'!$B$10:$B$109,$B318)</f>
        <v>0</v>
      </c>
      <c r="J318" s="27">
        <f>D318+H318+I318</f>
        <v>0</v>
      </c>
      <c r="K318" s="30"/>
      <c r="L318" s="25">
        <f t="shared" si="164"/>
        <v>0</v>
      </c>
      <c r="M318" s="25"/>
      <c r="N318" s="25"/>
      <c r="O318" s="25">
        <f t="shared" si="165"/>
        <v>0</v>
      </c>
      <c r="P318" s="803">
        <f>-SUMIFS('GRZ-2017'!$K$10:$K$109,'GRZ-2017'!$B$10:$B$109,$B318)</f>
        <v>0</v>
      </c>
      <c r="Q318" s="803">
        <f>SUMIFS('GRZ-2017'!$L$10:$L$109,'GRZ-2017'!$B$10:$B$109,$B318)</f>
        <v>0</v>
      </c>
      <c r="R318" s="27">
        <f t="shared" si="166"/>
        <v>0</v>
      </c>
      <c r="S318" s="28">
        <f t="shared" si="162"/>
        <v>0</v>
      </c>
    </row>
    <row r="319" spans="1:19" ht="15" x14ac:dyDescent="0.25">
      <c r="A319" s="23" t="s">
        <v>29</v>
      </c>
      <c r="B319" s="23">
        <v>1805</v>
      </c>
      <c r="C319" s="24" t="s">
        <v>30</v>
      </c>
      <c r="D319" s="25">
        <f t="shared" si="163"/>
        <v>4379382.8</v>
      </c>
      <c r="E319" s="25"/>
      <c r="F319" s="25"/>
      <c r="G319" s="25">
        <f t="shared" si="167"/>
        <v>4379382.8</v>
      </c>
      <c r="H319" s="803">
        <f>SUMIFS('GRZ-2017'!$E$10:$E$109,'GRZ-2017'!$B$10:$B$109,B319)</f>
        <v>0</v>
      </c>
      <c r="I319" s="803">
        <f>-SUMIFS('GRZ-2017'!$F$10:$F$109,'GRZ-2017'!$B$10:$B$109,$B319)</f>
        <v>0</v>
      </c>
      <c r="J319" s="27">
        <f>D319+H319+I319</f>
        <v>4379382.8</v>
      </c>
      <c r="K319" s="30"/>
      <c r="L319" s="25">
        <f t="shared" si="164"/>
        <v>0</v>
      </c>
      <c r="M319" s="25"/>
      <c r="N319" s="25"/>
      <c r="O319" s="25">
        <f t="shared" si="165"/>
        <v>0</v>
      </c>
      <c r="P319" s="803">
        <f>-SUMIFS('GRZ-2017'!$K$10:$K$109,'GRZ-2017'!$B$10:$B$109,$B319)</f>
        <v>0</v>
      </c>
      <c r="Q319" s="803">
        <f>SUMIFS('GRZ-2017'!$L$10:$L$109,'GRZ-2017'!$B$10:$B$109,$B319)</f>
        <v>0</v>
      </c>
      <c r="R319" s="27">
        <f t="shared" si="166"/>
        <v>0</v>
      </c>
      <c r="S319" s="28">
        <f t="shared" si="162"/>
        <v>4379382.8</v>
      </c>
    </row>
    <row r="320" spans="1:19" ht="15" x14ac:dyDescent="0.25">
      <c r="A320" s="23">
        <v>47</v>
      </c>
      <c r="B320" s="23">
        <v>1808</v>
      </c>
      <c r="C320" s="24" t="s">
        <v>31</v>
      </c>
      <c r="D320" s="25">
        <f t="shared" si="163"/>
        <v>16866426.52</v>
      </c>
      <c r="E320" s="25"/>
      <c r="F320" s="25"/>
      <c r="G320" s="25">
        <f t="shared" si="167"/>
        <v>16866426.52</v>
      </c>
      <c r="H320" s="803">
        <f>SUMIFS('GRZ-2017'!$E$10:$E$109,'GRZ-2017'!$B$10:$B$109,B320)</f>
        <v>707998.68999999983</v>
      </c>
      <c r="I320" s="803">
        <f>-SUMIFS('GRZ-2017'!$F$10:$F$109,'GRZ-2017'!$B$10:$B$109,$B320)</f>
        <v>0</v>
      </c>
      <c r="J320" s="27">
        <f t="shared" ref="J320:J360" si="168">D320+H320+I320</f>
        <v>17574425.210000001</v>
      </c>
      <c r="K320" s="30"/>
      <c r="L320" s="25">
        <f t="shared" si="164"/>
        <v>-4114623.0508207921</v>
      </c>
      <c r="M320" s="25"/>
      <c r="N320" s="25"/>
      <c r="O320" s="25">
        <f t="shared" si="165"/>
        <v>-4114623.0508207921</v>
      </c>
      <c r="P320" s="803">
        <f>-SUMIFS('GRZ-2017'!$K$10:$K$109,'GRZ-2017'!$B$10:$B$109,$B320)</f>
        <v>-742243.14999372943</v>
      </c>
      <c r="Q320" s="803">
        <f>SUMIFS('GRZ-2017'!$L$10:$L$109,'GRZ-2017'!$B$10:$B$109,$B320)</f>
        <v>0</v>
      </c>
      <c r="R320" s="27">
        <f t="shared" si="166"/>
        <v>-4856866.2008145219</v>
      </c>
      <c r="S320" s="28">
        <f t="shared" si="162"/>
        <v>12717559.009185478</v>
      </c>
    </row>
    <row r="321" spans="1:19" ht="15" x14ac:dyDescent="0.25">
      <c r="A321" s="23">
        <v>13</v>
      </c>
      <c r="B321" s="23">
        <v>1810</v>
      </c>
      <c r="C321" s="24" t="s">
        <v>32</v>
      </c>
      <c r="D321" s="25">
        <f t="shared" si="163"/>
        <v>0</v>
      </c>
      <c r="E321" s="25"/>
      <c r="F321" s="25"/>
      <c r="G321" s="25">
        <f t="shared" si="167"/>
        <v>0</v>
      </c>
      <c r="H321" s="803">
        <f>SUMIFS('GRZ-2017'!$E$10:$E$109,'GRZ-2017'!$B$10:$B$109,B321)</f>
        <v>0</v>
      </c>
      <c r="I321" s="803">
        <f>-SUMIFS('GRZ-2017'!$F$10:$F$109,'GRZ-2017'!$B$10:$B$109,$B321)</f>
        <v>0</v>
      </c>
      <c r="J321" s="27">
        <f t="shared" si="168"/>
        <v>0</v>
      </c>
      <c r="K321" s="30"/>
      <c r="L321" s="25">
        <f t="shared" si="164"/>
        <v>0</v>
      </c>
      <c r="M321" s="25"/>
      <c r="N321" s="25"/>
      <c r="O321" s="25">
        <f t="shared" si="165"/>
        <v>0</v>
      </c>
      <c r="P321" s="803">
        <f>-SUMIFS('GRZ-2017'!$K$10:$K$109,'GRZ-2017'!$B$10:$B$109,$B321)</f>
        <v>0</v>
      </c>
      <c r="Q321" s="803">
        <f>SUMIFS('GRZ-2017'!$L$10:$L$109,'GRZ-2017'!$B$10:$B$109,$B321)</f>
        <v>0</v>
      </c>
      <c r="R321" s="27">
        <f t="shared" si="166"/>
        <v>0</v>
      </c>
      <c r="S321" s="28">
        <f t="shared" si="162"/>
        <v>0</v>
      </c>
    </row>
    <row r="322" spans="1:19" ht="15" x14ac:dyDescent="0.25">
      <c r="A322" s="23">
        <v>47</v>
      </c>
      <c r="B322" s="23">
        <v>1815</v>
      </c>
      <c r="C322" s="24" t="s">
        <v>33</v>
      </c>
      <c r="D322" s="25">
        <f t="shared" si="163"/>
        <v>17588659.939999998</v>
      </c>
      <c r="E322" s="25"/>
      <c r="F322" s="25"/>
      <c r="G322" s="25">
        <f t="shared" si="167"/>
        <v>17588659.939999998</v>
      </c>
      <c r="H322" s="803">
        <f>SUMIFS('GRZ-2017'!$E$10:$E$109,'GRZ-2017'!$B$10:$B$109,B322)</f>
        <v>4207.3999999999996</v>
      </c>
      <c r="I322" s="803">
        <f>-SUMIFS('GRZ-2017'!$F$10:$F$109,'GRZ-2017'!$B$10:$B$109,$B322)</f>
        <v>0</v>
      </c>
      <c r="J322" s="27">
        <f t="shared" si="168"/>
        <v>17592867.339999996</v>
      </c>
      <c r="K322" s="30"/>
      <c r="L322" s="25">
        <f t="shared" si="164"/>
        <v>-2369267.758557321</v>
      </c>
      <c r="M322" s="25"/>
      <c r="N322" s="25"/>
      <c r="O322" s="25">
        <f t="shared" si="165"/>
        <v>-2369267.758557321</v>
      </c>
      <c r="P322" s="803">
        <f>-SUMIFS('GRZ-2017'!$K$10:$K$109,'GRZ-2017'!$B$10:$B$109,$B322)</f>
        <v>-445293.6681607737</v>
      </c>
      <c r="Q322" s="803">
        <f>SUMIFS('GRZ-2017'!$L$10:$L$109,'GRZ-2017'!$B$10:$B$109,$B322)</f>
        <v>0</v>
      </c>
      <c r="R322" s="27">
        <f t="shared" si="166"/>
        <v>-2814561.4267180949</v>
      </c>
      <c r="S322" s="28">
        <f t="shared" si="162"/>
        <v>14778305.913281901</v>
      </c>
    </row>
    <row r="323" spans="1:19" ht="15" x14ac:dyDescent="0.25">
      <c r="A323" s="23">
        <v>47</v>
      </c>
      <c r="B323" s="23">
        <v>1820</v>
      </c>
      <c r="C323" s="24" t="s">
        <v>34</v>
      </c>
      <c r="D323" s="25">
        <f t="shared" si="163"/>
        <v>4277348.7</v>
      </c>
      <c r="E323" s="25"/>
      <c r="F323" s="25"/>
      <c r="G323" s="25">
        <f t="shared" si="167"/>
        <v>4277348.7</v>
      </c>
      <c r="H323" s="803">
        <f>SUMIFS('GRZ-2017'!$E$10:$E$109,'GRZ-2017'!$B$10:$B$109,B323)</f>
        <v>29533</v>
      </c>
      <c r="I323" s="803">
        <f>-SUMIFS('GRZ-2017'!$F$10:$F$109,'GRZ-2017'!$B$10:$B$109,$B323)</f>
        <v>0</v>
      </c>
      <c r="J323" s="27">
        <f t="shared" si="168"/>
        <v>4306881.7</v>
      </c>
      <c r="K323" s="30"/>
      <c r="L323" s="25">
        <f t="shared" si="164"/>
        <v>-421205.98278955551</v>
      </c>
      <c r="M323" s="25"/>
      <c r="N323" s="25"/>
      <c r="O323" s="25">
        <f t="shared" si="165"/>
        <v>-421205.98278955551</v>
      </c>
      <c r="P323" s="803">
        <f>-SUMIFS('GRZ-2017'!$K$10:$K$109,'GRZ-2017'!$B$10:$B$109,$B323)</f>
        <v>-112776.83360588885</v>
      </c>
      <c r="Q323" s="803">
        <f>SUMIFS('GRZ-2017'!$L$10:$L$109,'GRZ-2017'!$B$10:$B$109,$B323)</f>
        <v>0</v>
      </c>
      <c r="R323" s="27">
        <f t="shared" si="166"/>
        <v>-533982.81639544433</v>
      </c>
      <c r="S323" s="28">
        <f t="shared" si="162"/>
        <v>3772898.8836045559</v>
      </c>
    </row>
    <row r="324" spans="1:19" ht="15" x14ac:dyDescent="0.25">
      <c r="A324" s="23">
        <v>47</v>
      </c>
      <c r="B324" s="23">
        <v>1825</v>
      </c>
      <c r="C324" s="24" t="s">
        <v>35</v>
      </c>
      <c r="D324" s="25">
        <f t="shared" si="163"/>
        <v>0</v>
      </c>
      <c r="E324" s="25"/>
      <c r="F324" s="25"/>
      <c r="G324" s="25">
        <f t="shared" si="167"/>
        <v>0</v>
      </c>
      <c r="H324" s="803">
        <f>SUMIFS('GRZ-2017'!$E$10:$E$109,'GRZ-2017'!$B$10:$B$109,B324)</f>
        <v>0</v>
      </c>
      <c r="I324" s="803">
        <f>-SUMIFS('GRZ-2017'!$F$10:$F$109,'GRZ-2017'!$B$10:$B$109,$B324)</f>
        <v>0</v>
      </c>
      <c r="J324" s="27">
        <f t="shared" si="168"/>
        <v>0</v>
      </c>
      <c r="K324" s="30"/>
      <c r="L324" s="25">
        <f t="shared" si="164"/>
        <v>0</v>
      </c>
      <c r="M324" s="25"/>
      <c r="N324" s="25"/>
      <c r="O324" s="25">
        <f t="shared" si="165"/>
        <v>0</v>
      </c>
      <c r="P324" s="803">
        <f>-SUMIFS('GRZ-2017'!$K$10:$K$109,'GRZ-2017'!$B$10:$B$109,$B324)</f>
        <v>0</v>
      </c>
      <c r="Q324" s="803">
        <f>SUMIFS('GRZ-2017'!$L$10:$L$109,'GRZ-2017'!$B$10:$B$109,$B324)</f>
        <v>0</v>
      </c>
      <c r="R324" s="27">
        <f t="shared" si="166"/>
        <v>0</v>
      </c>
      <c r="S324" s="28">
        <f t="shared" si="162"/>
        <v>0</v>
      </c>
    </row>
    <row r="325" spans="1:19" ht="15" x14ac:dyDescent="0.25">
      <c r="A325" s="23">
        <v>47</v>
      </c>
      <c r="B325" s="23">
        <v>1830</v>
      </c>
      <c r="C325" s="24" t="s">
        <v>36</v>
      </c>
      <c r="D325" s="25">
        <f t="shared" si="163"/>
        <v>24055797.379999999</v>
      </c>
      <c r="E325" s="25"/>
      <c r="F325" s="25"/>
      <c r="G325" s="25">
        <f t="shared" si="167"/>
        <v>24055797.379999999</v>
      </c>
      <c r="H325" s="803">
        <f>SUMIFS('GRZ-2017'!$E$10:$E$109,'GRZ-2017'!$B$10:$B$109,B325)</f>
        <v>2040367.29</v>
      </c>
      <c r="I325" s="803">
        <f>-SUMIFS('GRZ-2017'!$F$10:$F$109,'GRZ-2017'!$B$10:$B$109,$B325)</f>
        <v>0</v>
      </c>
      <c r="J325" s="27">
        <f t="shared" si="168"/>
        <v>26096164.669999998</v>
      </c>
      <c r="K325" s="30"/>
      <c r="L325" s="25">
        <f t="shared" si="164"/>
        <v>-3382434.276756152</v>
      </c>
      <c r="M325" s="25"/>
      <c r="N325" s="25"/>
      <c r="O325" s="25">
        <f t="shared" si="165"/>
        <v>-3382434.276756152</v>
      </c>
      <c r="P325" s="803">
        <f>-SUMIFS('GRZ-2017'!$K$10:$K$109,'GRZ-2017'!$B$10:$B$109,$B325)</f>
        <v>-595218.45243628579</v>
      </c>
      <c r="Q325" s="803">
        <f>SUMIFS('GRZ-2017'!$L$10:$L$109,'GRZ-2017'!$B$10:$B$109,$B325)</f>
        <v>0</v>
      </c>
      <c r="R325" s="27">
        <f t="shared" si="166"/>
        <v>-3977652.7291924376</v>
      </c>
      <c r="S325" s="28">
        <f t="shared" si="162"/>
        <v>22118511.940807559</v>
      </c>
    </row>
    <row r="326" spans="1:19" ht="15" x14ac:dyDescent="0.25">
      <c r="A326" s="23">
        <v>47</v>
      </c>
      <c r="B326" s="23">
        <v>1835</v>
      </c>
      <c r="C326" s="24" t="s">
        <v>37</v>
      </c>
      <c r="D326" s="25">
        <f t="shared" si="163"/>
        <v>16443430.35</v>
      </c>
      <c r="E326" s="25"/>
      <c r="F326" s="25"/>
      <c r="G326" s="25">
        <f t="shared" si="167"/>
        <v>16443430.35</v>
      </c>
      <c r="H326" s="803">
        <f>SUMIFS('GRZ-2017'!$E$10:$E$109,'GRZ-2017'!$B$10:$B$109,B326)</f>
        <v>1212299.6500000001</v>
      </c>
      <c r="I326" s="803">
        <f>-SUMIFS('GRZ-2017'!$F$10:$F$109,'GRZ-2017'!$B$10:$B$109,$B326)</f>
        <v>0</v>
      </c>
      <c r="J326" s="27">
        <f t="shared" si="168"/>
        <v>17655730</v>
      </c>
      <c r="K326" s="30"/>
      <c r="L326" s="25">
        <f t="shared" si="164"/>
        <v>-2182270.0163366282</v>
      </c>
      <c r="M326" s="25"/>
      <c r="N326" s="25"/>
      <c r="O326" s="25">
        <f t="shared" si="165"/>
        <v>-2182270.0163366282</v>
      </c>
      <c r="P326" s="803">
        <f>-SUMIFS('GRZ-2017'!$K$10:$K$109,'GRZ-2017'!$B$10:$B$109,$B326)</f>
        <v>-351127.6087177649</v>
      </c>
      <c r="Q326" s="803">
        <f>SUMIFS('GRZ-2017'!$L$10:$L$109,'GRZ-2017'!$B$10:$B$109,$B326)</f>
        <v>0</v>
      </c>
      <c r="R326" s="27">
        <f t="shared" si="166"/>
        <v>-2533397.625054393</v>
      </c>
      <c r="S326" s="28">
        <f t="shared" si="162"/>
        <v>15122332.374945607</v>
      </c>
    </row>
    <row r="327" spans="1:19" ht="15" x14ac:dyDescent="0.25">
      <c r="A327" s="23">
        <v>47</v>
      </c>
      <c r="B327" s="23">
        <v>1840</v>
      </c>
      <c r="C327" s="24" t="s">
        <v>38</v>
      </c>
      <c r="D327" s="25">
        <f t="shared" si="163"/>
        <v>43283418.559999995</v>
      </c>
      <c r="E327" s="25"/>
      <c r="F327" s="25"/>
      <c r="G327" s="25">
        <f t="shared" si="167"/>
        <v>43283418.559999995</v>
      </c>
      <c r="H327" s="803">
        <f>SUMIFS('GRZ-2017'!$E$10:$E$109,'GRZ-2017'!$B$10:$B$109,B327)</f>
        <v>4145428.0799999991</v>
      </c>
      <c r="I327" s="803">
        <f>-SUMIFS('GRZ-2017'!$F$10:$F$109,'GRZ-2017'!$B$10:$B$109,$B327)</f>
        <v>0</v>
      </c>
      <c r="J327" s="27">
        <f t="shared" si="168"/>
        <v>47428846.639999993</v>
      </c>
      <c r="K327" s="30"/>
      <c r="L327" s="25">
        <f t="shared" si="164"/>
        <v>-6458940.5822840789</v>
      </c>
      <c r="M327" s="25"/>
      <c r="N327" s="25"/>
      <c r="O327" s="25">
        <f t="shared" si="165"/>
        <v>-6458940.5822840789</v>
      </c>
      <c r="P327" s="803">
        <f>-SUMIFS('GRZ-2017'!$K$10:$K$109,'GRZ-2017'!$B$10:$B$109,$B327)</f>
        <v>-968232.88101518701</v>
      </c>
      <c r="Q327" s="803">
        <f>SUMIFS('GRZ-2017'!$L$10:$L$109,'GRZ-2017'!$B$10:$B$109,$B327)</f>
        <v>0</v>
      </c>
      <c r="R327" s="27">
        <f t="shared" si="166"/>
        <v>-7427173.4632992661</v>
      </c>
      <c r="S327" s="28">
        <f t="shared" si="162"/>
        <v>40001673.176700726</v>
      </c>
    </row>
    <row r="328" spans="1:19" ht="15" x14ac:dyDescent="0.25">
      <c r="A328" s="23">
        <v>47</v>
      </c>
      <c r="B328" s="23">
        <v>1845</v>
      </c>
      <c r="C328" s="24" t="s">
        <v>39</v>
      </c>
      <c r="D328" s="25">
        <f t="shared" si="163"/>
        <v>37451044.880000003</v>
      </c>
      <c r="E328" s="25"/>
      <c r="F328" s="25"/>
      <c r="G328" s="25">
        <f t="shared" si="167"/>
        <v>37451044.880000003</v>
      </c>
      <c r="H328" s="803">
        <f>SUMIFS('GRZ-2017'!$E$10:$E$109,'GRZ-2017'!$B$10:$B$109,B328)</f>
        <v>2873151.4699999997</v>
      </c>
      <c r="I328" s="803">
        <f>-SUMIFS('GRZ-2017'!$F$10:$F$109,'GRZ-2017'!$B$10:$B$109,$B328)</f>
        <v>0</v>
      </c>
      <c r="J328" s="27">
        <f t="shared" si="168"/>
        <v>40324196.350000001</v>
      </c>
      <c r="K328" s="30"/>
      <c r="L328" s="25">
        <f t="shared" si="164"/>
        <v>-7489662.4021187779</v>
      </c>
      <c r="M328" s="25"/>
      <c r="N328" s="25"/>
      <c r="O328" s="25">
        <f t="shared" si="165"/>
        <v>-7489662.4021187779</v>
      </c>
      <c r="P328" s="803">
        <f>-SUMIFS('GRZ-2017'!$K$10:$K$109,'GRZ-2017'!$B$10:$B$109,$B328)</f>
        <v>-1296022.3534701485</v>
      </c>
      <c r="Q328" s="803">
        <f>SUMIFS('GRZ-2017'!$L$10:$L$109,'GRZ-2017'!$B$10:$B$109,$B328)</f>
        <v>0</v>
      </c>
      <c r="R328" s="27">
        <f t="shared" si="166"/>
        <v>-8785684.7555889264</v>
      </c>
      <c r="S328" s="28">
        <f t="shared" si="162"/>
        <v>31538511.594411075</v>
      </c>
    </row>
    <row r="329" spans="1:19" ht="15" x14ac:dyDescent="0.25">
      <c r="A329" s="23">
        <v>47</v>
      </c>
      <c r="B329" s="23">
        <v>1850</v>
      </c>
      <c r="C329" s="24" t="s">
        <v>40</v>
      </c>
      <c r="D329" s="25">
        <f t="shared" si="163"/>
        <v>17323221.66</v>
      </c>
      <c r="E329" s="25"/>
      <c r="F329" s="25"/>
      <c r="G329" s="25">
        <f t="shared" si="167"/>
        <v>17323221.66</v>
      </c>
      <c r="H329" s="803">
        <f>SUMIFS('GRZ-2017'!$E$10:$E$109,'GRZ-2017'!$B$10:$B$109,B329)</f>
        <v>1344967.4300000002</v>
      </c>
      <c r="I329" s="803">
        <f>-SUMIFS('GRZ-2017'!$F$10:$F$109,'GRZ-2017'!$B$10:$B$109,$B329)</f>
        <v>0</v>
      </c>
      <c r="J329" s="27">
        <f t="shared" si="168"/>
        <v>18668189.09</v>
      </c>
      <c r="K329" s="30"/>
      <c r="L329" s="25">
        <f t="shared" si="164"/>
        <v>-3368160.2218920677</v>
      </c>
      <c r="M329" s="25"/>
      <c r="N329" s="25"/>
      <c r="O329" s="25">
        <f t="shared" si="165"/>
        <v>-3368160.2218920677</v>
      </c>
      <c r="P329" s="803">
        <f>-SUMIFS('GRZ-2017'!$K$10:$K$109,'GRZ-2017'!$B$10:$B$109,$B329)</f>
        <v>-569553.20252949861</v>
      </c>
      <c r="Q329" s="803">
        <f>SUMIFS('GRZ-2017'!$L$10:$L$109,'GRZ-2017'!$B$10:$B$109,$B329)</f>
        <v>0</v>
      </c>
      <c r="R329" s="27">
        <f t="shared" si="166"/>
        <v>-3937713.4244215665</v>
      </c>
      <c r="S329" s="28">
        <f t="shared" si="162"/>
        <v>14730475.665578432</v>
      </c>
    </row>
    <row r="330" spans="1:19" ht="15" x14ac:dyDescent="0.25">
      <c r="A330" s="23">
        <v>47</v>
      </c>
      <c r="B330" s="23">
        <v>1855</v>
      </c>
      <c r="C330" s="24" t="s">
        <v>41</v>
      </c>
      <c r="D330" s="25">
        <f t="shared" si="163"/>
        <v>8148183.120000001</v>
      </c>
      <c r="E330" s="25"/>
      <c r="F330" s="25"/>
      <c r="G330" s="25">
        <f t="shared" si="167"/>
        <v>8148183.120000001</v>
      </c>
      <c r="H330" s="803">
        <f>SUMIFS('GRZ-2017'!$E$10:$E$109,'GRZ-2017'!$B$10:$B$109,B330)</f>
        <v>807259.88</v>
      </c>
      <c r="I330" s="803">
        <f>-SUMIFS('GRZ-2017'!$F$10:$F$109,'GRZ-2017'!$B$10:$B$109,$B330)</f>
        <v>0</v>
      </c>
      <c r="J330" s="27">
        <f t="shared" si="168"/>
        <v>8955443.0000000019</v>
      </c>
      <c r="K330" s="30"/>
      <c r="L330" s="25">
        <f t="shared" si="164"/>
        <v>-1906664.7086938096</v>
      </c>
      <c r="M330" s="25"/>
      <c r="N330" s="25"/>
      <c r="O330" s="25">
        <f t="shared" si="165"/>
        <v>-1906664.7086938096</v>
      </c>
      <c r="P330" s="803">
        <f>-SUMIFS('GRZ-2017'!$K$10:$K$109,'GRZ-2017'!$B$10:$B$109,$B330)</f>
        <v>-333129.64543023799</v>
      </c>
      <c r="Q330" s="803">
        <f>SUMIFS('GRZ-2017'!$L$10:$L$109,'GRZ-2017'!$B$10:$B$109,$B330)</f>
        <v>0</v>
      </c>
      <c r="R330" s="27">
        <f t="shared" si="166"/>
        <v>-2239794.3541240478</v>
      </c>
      <c r="S330" s="28">
        <f t="shared" si="162"/>
        <v>6715648.6458759541</v>
      </c>
    </row>
    <row r="331" spans="1:19" ht="15" x14ac:dyDescent="0.25">
      <c r="A331" s="23">
        <v>47</v>
      </c>
      <c r="B331" s="23">
        <v>1860</v>
      </c>
      <c r="C331" s="24" t="s">
        <v>42</v>
      </c>
      <c r="D331" s="25">
        <f t="shared" si="163"/>
        <v>17402573.969999999</v>
      </c>
      <c r="E331" s="25"/>
      <c r="F331" s="25"/>
      <c r="G331" s="25">
        <f t="shared" si="167"/>
        <v>17402573.969999999</v>
      </c>
      <c r="H331" s="803">
        <f>SUMIFS('GRZ-2017'!$E$10:$E$109,'GRZ-2017'!$B$10:$B$109,B331)</f>
        <v>504065.65</v>
      </c>
      <c r="I331" s="803">
        <f>-SUMIFS('GRZ-2017'!$F$10:$F$109,'GRZ-2017'!$B$10:$B$109,$B331)</f>
        <v>0</v>
      </c>
      <c r="J331" s="27">
        <f t="shared" si="168"/>
        <v>17906639.619999997</v>
      </c>
      <c r="K331" s="30"/>
      <c r="L331" s="25">
        <f t="shared" si="164"/>
        <v>-6286100.5607096981</v>
      </c>
      <c r="M331" s="25"/>
      <c r="N331" s="25"/>
      <c r="O331" s="25">
        <f t="shared" si="165"/>
        <v>-6286100.5607096981</v>
      </c>
      <c r="P331" s="803">
        <f>-SUMIFS('GRZ-2017'!$K$10:$K$109,'GRZ-2017'!$B$10:$B$109,$B331)</f>
        <v>-1026755.0804421217</v>
      </c>
      <c r="Q331" s="803">
        <f>SUMIFS('GRZ-2017'!$L$10:$L$109,'GRZ-2017'!$B$10:$B$109,$B331)</f>
        <v>0</v>
      </c>
      <c r="R331" s="27">
        <f t="shared" si="166"/>
        <v>-7312855.6411518194</v>
      </c>
      <c r="S331" s="28">
        <f t="shared" si="162"/>
        <v>10593783.978848178</v>
      </c>
    </row>
    <row r="332" spans="1:19" ht="15" x14ac:dyDescent="0.25">
      <c r="A332" s="46">
        <v>47</v>
      </c>
      <c r="B332" s="46">
        <v>1865</v>
      </c>
      <c r="C332" s="47" t="s">
        <v>43</v>
      </c>
      <c r="D332" s="25">
        <f t="shared" si="163"/>
        <v>0</v>
      </c>
      <c r="E332" s="25"/>
      <c r="F332" s="25"/>
      <c r="G332" s="25"/>
      <c r="H332" s="803">
        <f>SUMIFS('GRZ-2017'!$E$10:$E$109,'GRZ-2017'!$B$10:$B$109,B332)</f>
        <v>0</v>
      </c>
      <c r="I332" s="803">
        <f>-SUMIFS('GRZ-2017'!$F$10:$F$109,'GRZ-2017'!$B$10:$B$109,$B332)</f>
        <v>0</v>
      </c>
      <c r="J332" s="27">
        <f t="shared" si="168"/>
        <v>0</v>
      </c>
      <c r="K332" s="30"/>
      <c r="L332" s="25">
        <f t="shared" si="164"/>
        <v>0</v>
      </c>
      <c r="M332" s="45"/>
      <c r="N332" s="45"/>
      <c r="O332" s="45">
        <f t="shared" si="165"/>
        <v>0</v>
      </c>
      <c r="P332" s="803">
        <f>-SUMIFS('GRZ-2017'!$K$10:$K$109,'GRZ-2017'!$B$10:$B$109,$B332)</f>
        <v>0</v>
      </c>
      <c r="Q332" s="803">
        <f>SUMIFS('GRZ-2017'!$L$10:$L$109,'GRZ-2017'!$B$10:$B$109,$B332)</f>
        <v>0</v>
      </c>
      <c r="R332" s="27">
        <f t="shared" si="166"/>
        <v>0</v>
      </c>
      <c r="S332" s="28">
        <f t="shared" si="162"/>
        <v>0</v>
      </c>
    </row>
    <row r="333" spans="1:19" ht="15" x14ac:dyDescent="0.25">
      <c r="A333" s="23">
        <v>47</v>
      </c>
      <c r="B333" s="23">
        <v>1875</v>
      </c>
      <c r="C333" s="24" t="s">
        <v>44</v>
      </c>
      <c r="D333" s="25">
        <f t="shared" si="163"/>
        <v>0</v>
      </c>
      <c r="E333" s="25"/>
      <c r="F333" s="25"/>
      <c r="G333" s="25">
        <f t="shared" si="167"/>
        <v>0</v>
      </c>
      <c r="H333" s="803">
        <f>SUMIFS('GRZ-2017'!$E$10:$E$109,'GRZ-2017'!$B$10:$B$109,B333)</f>
        <v>0</v>
      </c>
      <c r="I333" s="803">
        <f>-SUMIFS('GRZ-2017'!$F$10:$F$109,'GRZ-2017'!$B$10:$B$109,$B333)</f>
        <v>0</v>
      </c>
      <c r="J333" s="27">
        <f t="shared" si="168"/>
        <v>0</v>
      </c>
      <c r="K333" s="30"/>
      <c r="L333" s="25">
        <f t="shared" si="164"/>
        <v>0</v>
      </c>
      <c r="M333" s="25"/>
      <c r="N333" s="25"/>
      <c r="O333" s="25">
        <f t="shared" si="165"/>
        <v>0</v>
      </c>
      <c r="P333" s="803">
        <f>-SUMIFS('GRZ-2017'!$K$10:$K$109,'GRZ-2017'!$B$10:$B$109,$B333)</f>
        <v>0</v>
      </c>
      <c r="Q333" s="803">
        <f>SUMIFS('GRZ-2017'!$L$10:$L$109,'GRZ-2017'!$B$10:$B$109,$B333)</f>
        <v>0</v>
      </c>
      <c r="R333" s="27">
        <f t="shared" si="166"/>
        <v>0</v>
      </c>
      <c r="S333" s="28">
        <f t="shared" si="162"/>
        <v>0</v>
      </c>
    </row>
    <row r="334" spans="1:19" ht="15" x14ac:dyDescent="0.25">
      <c r="A334" s="23" t="s">
        <v>29</v>
      </c>
      <c r="B334" s="23">
        <v>1905</v>
      </c>
      <c r="C334" s="24" t="s">
        <v>30</v>
      </c>
      <c r="D334" s="25">
        <f t="shared" si="163"/>
        <v>0</v>
      </c>
      <c r="E334" s="25"/>
      <c r="F334" s="25"/>
      <c r="G334" s="25">
        <f t="shared" si="167"/>
        <v>0</v>
      </c>
      <c r="H334" s="803">
        <f>SUMIFS('GRZ-2017'!$E$10:$E$109,'GRZ-2017'!$B$10:$B$109,B334)</f>
        <v>0</v>
      </c>
      <c r="I334" s="803">
        <f>-SUMIFS('GRZ-2017'!$F$10:$F$109,'GRZ-2017'!$B$10:$B$109,$B334)</f>
        <v>0</v>
      </c>
      <c r="J334" s="27">
        <f t="shared" si="168"/>
        <v>0</v>
      </c>
      <c r="K334" s="30"/>
      <c r="L334" s="25">
        <f t="shared" si="164"/>
        <v>0</v>
      </c>
      <c r="M334" s="25"/>
      <c r="N334" s="25"/>
      <c r="O334" s="25">
        <f t="shared" si="165"/>
        <v>0</v>
      </c>
      <c r="P334" s="803">
        <f>-SUMIFS('GRZ-2017'!$K$10:$K$109,'GRZ-2017'!$B$10:$B$109,$B334)</f>
        <v>0</v>
      </c>
      <c r="Q334" s="803">
        <f>SUMIFS('GRZ-2017'!$L$10:$L$109,'GRZ-2017'!$B$10:$B$109,$B334)</f>
        <v>0</v>
      </c>
      <c r="R334" s="27">
        <f t="shared" si="166"/>
        <v>0</v>
      </c>
      <c r="S334" s="28">
        <f t="shared" si="162"/>
        <v>0</v>
      </c>
    </row>
    <row r="335" spans="1:19" ht="15" x14ac:dyDescent="0.25">
      <c r="A335" s="23">
        <v>47</v>
      </c>
      <c r="B335" s="23">
        <v>1908</v>
      </c>
      <c r="C335" s="24" t="s">
        <v>45</v>
      </c>
      <c r="D335" s="25">
        <f t="shared" si="163"/>
        <v>0</v>
      </c>
      <c r="E335" s="25"/>
      <c r="F335" s="25"/>
      <c r="G335" s="25">
        <f t="shared" si="167"/>
        <v>0</v>
      </c>
      <c r="H335" s="803">
        <f>SUMIFS('GRZ-2017'!$E$10:$E$109,'GRZ-2017'!$B$10:$B$109,B335)</f>
        <v>0</v>
      </c>
      <c r="I335" s="803">
        <f>-SUMIFS('GRZ-2017'!$F$10:$F$109,'GRZ-2017'!$B$10:$B$109,$B335)</f>
        <v>0</v>
      </c>
      <c r="J335" s="27">
        <f t="shared" si="168"/>
        <v>0</v>
      </c>
      <c r="K335" s="30"/>
      <c r="L335" s="25">
        <f t="shared" si="164"/>
        <v>0</v>
      </c>
      <c r="M335" s="25"/>
      <c r="N335" s="25"/>
      <c r="O335" s="25">
        <f t="shared" si="165"/>
        <v>0</v>
      </c>
      <c r="P335" s="803">
        <f>-SUMIFS('GRZ-2017'!$K$10:$K$109,'GRZ-2017'!$B$10:$B$109,$B335)</f>
        <v>0</v>
      </c>
      <c r="Q335" s="803">
        <f>SUMIFS('GRZ-2017'!$L$10:$L$109,'GRZ-2017'!$B$10:$B$109,$B335)</f>
        <v>0</v>
      </c>
      <c r="R335" s="27">
        <f t="shared" si="166"/>
        <v>0</v>
      </c>
      <c r="S335" s="28">
        <f t="shared" si="162"/>
        <v>0</v>
      </c>
    </row>
    <row r="336" spans="1:19" ht="15" x14ac:dyDescent="0.25">
      <c r="A336" s="23">
        <v>13</v>
      </c>
      <c r="B336" s="23">
        <v>1910</v>
      </c>
      <c r="C336" s="24" t="s">
        <v>32</v>
      </c>
      <c r="D336" s="25">
        <f t="shared" si="163"/>
        <v>0</v>
      </c>
      <c r="E336" s="25"/>
      <c r="F336" s="25"/>
      <c r="G336" s="25">
        <f t="shared" si="167"/>
        <v>0</v>
      </c>
      <c r="H336" s="803">
        <f>SUMIFS('GRZ-2017'!$E$10:$E$109,'GRZ-2017'!$B$10:$B$109,B336)</f>
        <v>0</v>
      </c>
      <c r="I336" s="803">
        <f>-SUMIFS('GRZ-2017'!$F$10:$F$109,'GRZ-2017'!$B$10:$B$109,$B336)</f>
        <v>0</v>
      </c>
      <c r="J336" s="27">
        <f t="shared" si="168"/>
        <v>0</v>
      </c>
      <c r="K336" s="30"/>
      <c r="L336" s="25">
        <f t="shared" si="164"/>
        <v>0</v>
      </c>
      <c r="M336" s="25"/>
      <c r="N336" s="25"/>
      <c r="O336" s="25">
        <f t="shared" si="165"/>
        <v>0</v>
      </c>
      <c r="P336" s="803">
        <f>-SUMIFS('GRZ-2017'!$K$10:$K$109,'GRZ-2017'!$B$10:$B$109,$B336)</f>
        <v>0</v>
      </c>
      <c r="Q336" s="803">
        <f>SUMIFS('GRZ-2017'!$L$10:$L$109,'GRZ-2017'!$B$10:$B$109,$B336)</f>
        <v>0</v>
      </c>
      <c r="R336" s="27">
        <f t="shared" si="166"/>
        <v>0</v>
      </c>
      <c r="S336" s="28">
        <f t="shared" si="162"/>
        <v>0</v>
      </c>
    </row>
    <row r="337" spans="1:19" ht="15" x14ac:dyDescent="0.25">
      <c r="A337" s="23">
        <v>8</v>
      </c>
      <c r="B337" s="23">
        <v>1915</v>
      </c>
      <c r="C337" s="24" t="s">
        <v>46</v>
      </c>
      <c r="D337" s="25">
        <f t="shared" si="163"/>
        <v>856629.88000000012</v>
      </c>
      <c r="E337" s="25"/>
      <c r="F337" s="25"/>
      <c r="G337" s="25">
        <f t="shared" si="167"/>
        <v>856629.88000000012</v>
      </c>
      <c r="H337" s="803">
        <f>SUMIFS('GRZ-2017'!$E$10:$E$109,'GRZ-2017'!$B$10:$B$109,B337)</f>
        <v>22538.95</v>
      </c>
      <c r="I337" s="803">
        <f>-SUMIFS('GRZ-2017'!$F$10:$F$109,'GRZ-2017'!$B$10:$B$109,$B337)</f>
        <v>0</v>
      </c>
      <c r="J337" s="27">
        <f t="shared" si="168"/>
        <v>879168.83000000007</v>
      </c>
      <c r="K337" s="30"/>
      <c r="L337" s="25">
        <f t="shared" si="164"/>
        <v>-618007.85346190468</v>
      </c>
      <c r="M337" s="25"/>
      <c r="N337" s="25"/>
      <c r="O337" s="25">
        <f t="shared" si="165"/>
        <v>-618007.85346190468</v>
      </c>
      <c r="P337" s="803">
        <f>-SUMIFS('GRZ-2017'!$K$10:$K$109,'GRZ-2017'!$B$10:$B$109,$B337)</f>
        <v>-45289.582230952386</v>
      </c>
      <c r="Q337" s="803">
        <f>SUMIFS('GRZ-2017'!$L$10:$L$109,'GRZ-2017'!$B$10:$B$109,$B337)</f>
        <v>0</v>
      </c>
      <c r="R337" s="27">
        <f t="shared" si="166"/>
        <v>-663297.43569285702</v>
      </c>
      <c r="S337" s="28">
        <f t="shared" si="162"/>
        <v>215871.39430714305</v>
      </c>
    </row>
    <row r="338" spans="1:19" ht="15" x14ac:dyDescent="0.25">
      <c r="A338" s="23">
        <v>10</v>
      </c>
      <c r="B338" s="23">
        <v>1920</v>
      </c>
      <c r="C338" s="24" t="s">
        <v>47</v>
      </c>
      <c r="D338" s="25">
        <f t="shared" si="163"/>
        <v>3192001.9400000009</v>
      </c>
      <c r="E338" s="25"/>
      <c r="F338" s="25"/>
      <c r="G338" s="25">
        <f t="shared" si="167"/>
        <v>3192001.9400000009</v>
      </c>
      <c r="H338" s="803">
        <f>SUMIFS('GRZ-2017'!$E$10:$E$109,'GRZ-2017'!$B$10:$B$109,B338)</f>
        <v>434377.63</v>
      </c>
      <c r="I338" s="803">
        <f>-SUMIFS('GRZ-2017'!$F$10:$F$109,'GRZ-2017'!$B$10:$B$109,$B338)</f>
        <v>0</v>
      </c>
      <c r="J338" s="27">
        <f t="shared" si="168"/>
        <v>3626379.5700000008</v>
      </c>
      <c r="K338" s="30"/>
      <c r="L338" s="25">
        <f t="shared" si="164"/>
        <v>-2217427.6216666671</v>
      </c>
      <c r="M338" s="25"/>
      <c r="N338" s="25"/>
      <c r="O338" s="25">
        <f t="shared" si="165"/>
        <v>-2217427.6216666671</v>
      </c>
      <c r="P338" s="803">
        <f>-SUMIFS('GRZ-2017'!$K$10:$K$109,'GRZ-2017'!$B$10:$B$109,$B338)</f>
        <v>-375802.94300000003</v>
      </c>
      <c r="Q338" s="803">
        <f>SUMIFS('GRZ-2017'!$L$10:$L$109,'GRZ-2017'!$B$10:$B$109,$B338)</f>
        <v>0</v>
      </c>
      <c r="R338" s="27">
        <f t="shared" si="166"/>
        <v>-2593230.564666667</v>
      </c>
      <c r="S338" s="28">
        <f t="shared" si="162"/>
        <v>1033149.0053333337</v>
      </c>
    </row>
    <row r="339" spans="1:19" ht="15" x14ac:dyDescent="0.25">
      <c r="A339" s="23">
        <v>10</v>
      </c>
      <c r="B339" s="23">
        <v>1930</v>
      </c>
      <c r="C339" s="24" t="s">
        <v>48</v>
      </c>
      <c r="D339" s="25">
        <f t="shared" si="163"/>
        <v>4152467.02</v>
      </c>
      <c r="E339" s="25"/>
      <c r="F339" s="25"/>
      <c r="G339" s="25">
        <f t="shared" si="167"/>
        <v>4152467.02</v>
      </c>
      <c r="H339" s="803">
        <f>SUMIFS('GRZ-2017'!$E$10:$E$109,'GRZ-2017'!$B$10:$B$109,B339)</f>
        <v>87152.77</v>
      </c>
      <c r="I339" s="803">
        <f>-SUMIFS('GRZ-2017'!$F$10:$F$109,'GRZ-2017'!$B$10:$B$109,$B339)</f>
        <v>-65192.84</v>
      </c>
      <c r="J339" s="27">
        <f t="shared" si="168"/>
        <v>4174426.95</v>
      </c>
      <c r="K339" s="30"/>
      <c r="L339" s="25">
        <f t="shared" si="164"/>
        <v>-1935033.3513333332</v>
      </c>
      <c r="M339" s="25"/>
      <c r="N339" s="25"/>
      <c r="O339" s="25">
        <f t="shared" si="165"/>
        <v>-1935033.3513333332</v>
      </c>
      <c r="P339" s="803">
        <f>-SUMIFS('GRZ-2017'!$K$10:$K$109,'GRZ-2017'!$B$10:$B$109,$B339)</f>
        <v>-454406.7720833334</v>
      </c>
      <c r="Q339" s="803">
        <f>SUMIFS('GRZ-2017'!$L$10:$L$109,'GRZ-2017'!$B$10:$B$109,$B339)</f>
        <v>65192.84</v>
      </c>
      <c r="R339" s="27">
        <f t="shared" si="166"/>
        <v>-2324247.2834166666</v>
      </c>
      <c r="S339" s="28">
        <f t="shared" si="162"/>
        <v>1850179.6665833336</v>
      </c>
    </row>
    <row r="340" spans="1:19" ht="15" x14ac:dyDescent="0.25">
      <c r="A340" s="23">
        <v>8</v>
      </c>
      <c r="B340" s="23">
        <v>1935</v>
      </c>
      <c r="C340" s="24" t="s">
        <v>49</v>
      </c>
      <c r="D340" s="25">
        <f t="shared" si="163"/>
        <v>53.979999999995925</v>
      </c>
      <c r="E340" s="25"/>
      <c r="F340" s="25"/>
      <c r="G340" s="25">
        <f t="shared" si="167"/>
        <v>53.979999999995925</v>
      </c>
      <c r="H340" s="803">
        <f>SUMIFS('GRZ-2017'!$E$10:$E$109,'GRZ-2017'!$B$10:$B$109,B340)</f>
        <v>0</v>
      </c>
      <c r="I340" s="803">
        <f>-SUMIFS('GRZ-2017'!$F$10:$F$109,'GRZ-2017'!$B$10:$B$109,$B340)</f>
        <v>0</v>
      </c>
      <c r="J340" s="27">
        <f t="shared" si="168"/>
        <v>53.979999999995925</v>
      </c>
      <c r="K340" s="30"/>
      <c r="L340" s="25">
        <f t="shared" si="164"/>
        <v>-53.5</v>
      </c>
      <c r="M340" s="25"/>
      <c r="N340" s="25"/>
      <c r="O340" s="25">
        <f t="shared" si="165"/>
        <v>-53.5</v>
      </c>
      <c r="P340" s="803">
        <f>-SUMIFS('GRZ-2017'!$K$10:$K$109,'GRZ-2017'!$B$10:$B$109,$B340)</f>
        <v>0</v>
      </c>
      <c r="Q340" s="803">
        <f>SUMIFS('GRZ-2017'!$L$10:$L$109,'GRZ-2017'!$B$10:$B$109,$B340)</f>
        <v>0</v>
      </c>
      <c r="R340" s="27">
        <f t="shared" si="166"/>
        <v>-53.5</v>
      </c>
      <c r="S340" s="28">
        <f t="shared" si="162"/>
        <v>0.47999999999592546</v>
      </c>
    </row>
    <row r="341" spans="1:19" ht="15" x14ac:dyDescent="0.25">
      <c r="A341" s="23">
        <v>8</v>
      </c>
      <c r="B341" s="23">
        <v>1940</v>
      </c>
      <c r="C341" s="24" t="s">
        <v>50</v>
      </c>
      <c r="D341" s="25">
        <f t="shared" si="163"/>
        <v>931460.64999999991</v>
      </c>
      <c r="E341" s="25"/>
      <c r="F341" s="25"/>
      <c r="G341" s="25">
        <f t="shared" si="167"/>
        <v>931460.64999999991</v>
      </c>
      <c r="H341" s="803">
        <f>SUMIFS('GRZ-2017'!$E$10:$E$109,'GRZ-2017'!$B$10:$B$109,B341)</f>
        <v>68678.8</v>
      </c>
      <c r="I341" s="803">
        <f>-SUMIFS('GRZ-2017'!$F$10:$F$109,'GRZ-2017'!$B$10:$B$109,$B341)</f>
        <v>0</v>
      </c>
      <c r="J341" s="27">
        <f t="shared" si="168"/>
        <v>1000139.45</v>
      </c>
      <c r="K341" s="30"/>
      <c r="L341" s="25">
        <f t="shared" si="164"/>
        <v>-564835.34934920643</v>
      </c>
      <c r="M341" s="25"/>
      <c r="N341" s="25"/>
      <c r="O341" s="25">
        <f t="shared" si="165"/>
        <v>-564835.34934920643</v>
      </c>
      <c r="P341" s="803">
        <f>-SUMIFS('GRZ-2017'!$K$10:$K$109,'GRZ-2017'!$B$10:$B$109,$B341)</f>
        <v>-68952.119007936504</v>
      </c>
      <c r="Q341" s="803">
        <f>SUMIFS('GRZ-2017'!$L$10:$L$109,'GRZ-2017'!$B$10:$B$109,$B341)</f>
        <v>0</v>
      </c>
      <c r="R341" s="27">
        <f t="shared" si="166"/>
        <v>-633787.46835714299</v>
      </c>
      <c r="S341" s="28">
        <f t="shared" si="162"/>
        <v>366351.98164285696</v>
      </c>
    </row>
    <row r="342" spans="1:19" ht="15" x14ac:dyDescent="0.25">
      <c r="A342" s="23">
        <v>8</v>
      </c>
      <c r="B342" s="23">
        <v>1945</v>
      </c>
      <c r="C342" s="24" t="s">
        <v>51</v>
      </c>
      <c r="D342" s="25">
        <f t="shared" si="163"/>
        <v>2974.3899999999994</v>
      </c>
      <c r="E342" s="25"/>
      <c r="F342" s="25"/>
      <c r="G342" s="25">
        <f t="shared" si="167"/>
        <v>2974.3899999999994</v>
      </c>
      <c r="H342" s="803">
        <f>SUMIFS('GRZ-2017'!$E$10:$E$109,'GRZ-2017'!$B$10:$B$109,B342)</f>
        <v>0</v>
      </c>
      <c r="I342" s="803">
        <f>-SUMIFS('GRZ-2017'!$F$10:$F$109,'GRZ-2017'!$B$10:$B$109,$B342)</f>
        <v>0</v>
      </c>
      <c r="J342" s="27">
        <f t="shared" si="168"/>
        <v>2974.3899999999994</v>
      </c>
      <c r="K342" s="30"/>
      <c r="L342" s="25">
        <f t="shared" si="164"/>
        <v>-2974.2</v>
      </c>
      <c r="M342" s="25"/>
      <c r="N342" s="25"/>
      <c r="O342" s="25">
        <f t="shared" si="165"/>
        <v>-2974.2</v>
      </c>
      <c r="P342" s="803">
        <f>-SUMIFS('GRZ-2017'!$K$10:$K$109,'GRZ-2017'!$B$10:$B$109,$B342)</f>
        <v>0</v>
      </c>
      <c r="Q342" s="803">
        <f>SUMIFS('GRZ-2017'!$L$10:$L$109,'GRZ-2017'!$B$10:$B$109,$B342)</f>
        <v>0</v>
      </c>
      <c r="R342" s="27">
        <f t="shared" si="166"/>
        <v>-2974.2</v>
      </c>
      <c r="S342" s="28">
        <f t="shared" si="162"/>
        <v>0.18999999999959982</v>
      </c>
    </row>
    <row r="343" spans="1:19" ht="15" x14ac:dyDescent="0.25">
      <c r="A343" s="23">
        <v>8</v>
      </c>
      <c r="B343" s="23">
        <v>1950</v>
      </c>
      <c r="C343" s="24" t="s">
        <v>52</v>
      </c>
      <c r="D343" s="25">
        <f t="shared" si="163"/>
        <v>0</v>
      </c>
      <c r="E343" s="25"/>
      <c r="F343" s="25"/>
      <c r="G343" s="25">
        <f t="shared" si="167"/>
        <v>0</v>
      </c>
      <c r="H343" s="803">
        <f>SUMIFS('GRZ-2017'!$E$10:$E$109,'GRZ-2017'!$B$10:$B$109,B343)</f>
        <v>0</v>
      </c>
      <c r="I343" s="803">
        <f>-SUMIFS('GRZ-2017'!$F$10:$F$109,'GRZ-2017'!$B$10:$B$109,$B343)</f>
        <v>0</v>
      </c>
      <c r="J343" s="27">
        <f t="shared" si="168"/>
        <v>0</v>
      </c>
      <c r="K343" s="30"/>
      <c r="L343" s="25">
        <f t="shared" si="164"/>
        <v>0</v>
      </c>
      <c r="M343" s="25"/>
      <c r="N343" s="25"/>
      <c r="O343" s="25">
        <f t="shared" si="165"/>
        <v>0</v>
      </c>
      <c r="P343" s="803">
        <f>-SUMIFS('GRZ-2017'!$K$10:$K$109,'GRZ-2017'!$B$10:$B$109,$B343)</f>
        <v>0</v>
      </c>
      <c r="Q343" s="803">
        <f>SUMIFS('GRZ-2017'!$L$10:$L$109,'GRZ-2017'!$B$10:$B$109,$B343)</f>
        <v>0</v>
      </c>
      <c r="R343" s="27">
        <f t="shared" si="166"/>
        <v>0</v>
      </c>
      <c r="S343" s="28">
        <f t="shared" si="162"/>
        <v>0</v>
      </c>
    </row>
    <row r="344" spans="1:19" ht="15" x14ac:dyDescent="0.25">
      <c r="A344" s="23">
        <v>8</v>
      </c>
      <c r="B344" s="23">
        <v>1955</v>
      </c>
      <c r="C344" s="24" t="s">
        <v>53</v>
      </c>
      <c r="D344" s="25">
        <f t="shared" si="163"/>
        <v>0</v>
      </c>
      <c r="E344" s="25"/>
      <c r="F344" s="25"/>
      <c r="G344" s="25">
        <f t="shared" si="167"/>
        <v>0</v>
      </c>
      <c r="H344" s="803">
        <f>SUMIFS('GRZ-2017'!$E$10:$E$109,'GRZ-2017'!$B$10:$B$109,B344)</f>
        <v>0</v>
      </c>
      <c r="I344" s="803">
        <f>-SUMIFS('GRZ-2017'!$F$10:$F$109,'GRZ-2017'!$B$10:$B$109,$B344)</f>
        <v>0</v>
      </c>
      <c r="J344" s="27">
        <f t="shared" si="168"/>
        <v>0</v>
      </c>
      <c r="K344" s="30"/>
      <c r="L344" s="25">
        <f t="shared" si="164"/>
        <v>0</v>
      </c>
      <c r="M344" s="25"/>
      <c r="N344" s="25"/>
      <c r="O344" s="25">
        <f t="shared" si="165"/>
        <v>0</v>
      </c>
      <c r="P344" s="803">
        <f>-SUMIFS('GRZ-2017'!$K$10:$K$109,'GRZ-2017'!$B$10:$B$109,$B344)</f>
        <v>0</v>
      </c>
      <c r="Q344" s="803">
        <f>SUMIFS('GRZ-2017'!$L$10:$L$109,'GRZ-2017'!$B$10:$B$109,$B344)</f>
        <v>0</v>
      </c>
      <c r="R344" s="27">
        <f t="shared" si="166"/>
        <v>0</v>
      </c>
      <c r="S344" s="28">
        <f t="shared" si="162"/>
        <v>0</v>
      </c>
    </row>
    <row r="345" spans="1:19" ht="15" x14ac:dyDescent="0.25">
      <c r="A345" s="23">
        <v>8</v>
      </c>
      <c r="B345" s="23">
        <v>1960</v>
      </c>
      <c r="C345" s="24" t="s">
        <v>54</v>
      </c>
      <c r="D345" s="25">
        <f t="shared" si="163"/>
        <v>264779.81000000017</v>
      </c>
      <c r="E345" s="25"/>
      <c r="F345" s="25"/>
      <c r="G345" s="25">
        <f t="shared" si="167"/>
        <v>264779.81000000017</v>
      </c>
      <c r="H345" s="803">
        <f>SUMIFS('GRZ-2017'!$E$10:$E$109,'GRZ-2017'!$B$10:$B$109,B345)</f>
        <v>0</v>
      </c>
      <c r="I345" s="803">
        <f>-SUMIFS('GRZ-2017'!$F$10:$F$109,'GRZ-2017'!$B$10:$B$109,$B345)</f>
        <v>0</v>
      </c>
      <c r="J345" s="27">
        <f t="shared" si="168"/>
        <v>264779.81000000017</v>
      </c>
      <c r="K345" s="30"/>
      <c r="L345" s="25">
        <f t="shared" si="164"/>
        <v>-224026.12580000001</v>
      </c>
      <c r="M345" s="25"/>
      <c r="N345" s="25"/>
      <c r="O345" s="25">
        <f t="shared" si="165"/>
        <v>-224026.12580000001</v>
      </c>
      <c r="P345" s="803">
        <f>-SUMIFS('GRZ-2017'!$K$10:$K$109,'GRZ-2017'!$B$10:$B$109,$B345)</f>
        <v>-2924.7979</v>
      </c>
      <c r="Q345" s="803">
        <f>SUMIFS('GRZ-2017'!$L$10:$L$109,'GRZ-2017'!$B$10:$B$109,$B345)</f>
        <v>0</v>
      </c>
      <c r="R345" s="27">
        <f t="shared" si="166"/>
        <v>-226950.92370000001</v>
      </c>
      <c r="S345" s="28">
        <f t="shared" si="162"/>
        <v>37828.886300000158</v>
      </c>
    </row>
    <row r="346" spans="1:19" ht="25.5" x14ac:dyDescent="0.25">
      <c r="A346" s="1">
        <v>47</v>
      </c>
      <c r="B346" s="23">
        <v>1970</v>
      </c>
      <c r="C346" s="24" t="s">
        <v>55</v>
      </c>
      <c r="D346" s="25">
        <f t="shared" si="163"/>
        <v>136371.49</v>
      </c>
      <c r="E346" s="25"/>
      <c r="F346" s="25"/>
      <c r="G346" s="25">
        <f t="shared" si="167"/>
        <v>136371.49</v>
      </c>
      <c r="H346" s="803">
        <f>SUMIFS('GRZ-2017'!$E$10:$E$109,'GRZ-2017'!$B$10:$B$109,B346)</f>
        <v>0</v>
      </c>
      <c r="I346" s="803">
        <f>-SUMIFS('GRZ-2017'!$F$10:$F$109,'GRZ-2017'!$B$10:$B$109,$B346)</f>
        <v>0</v>
      </c>
      <c r="J346" s="27">
        <f t="shared" si="168"/>
        <v>136371.49</v>
      </c>
      <c r="K346" s="30"/>
      <c r="L346" s="25">
        <f t="shared" si="164"/>
        <v>-75507.489279217509</v>
      </c>
      <c r="M346" s="25"/>
      <c r="N346" s="25"/>
      <c r="O346" s="25">
        <f t="shared" si="165"/>
        <v>-75507.489279217509</v>
      </c>
      <c r="P346" s="803">
        <f>-SUMIFS('GRZ-2017'!$K$10:$K$109,'GRZ-2017'!$B$10:$B$109,$B346)</f>
        <v>-9971.4583729420901</v>
      </c>
      <c r="Q346" s="803">
        <f>SUMIFS('GRZ-2017'!$L$10:$L$109,'GRZ-2017'!$B$10:$B$109,$B346)</f>
        <v>0</v>
      </c>
      <c r="R346" s="27">
        <f t="shared" si="166"/>
        <v>-85478.947652159593</v>
      </c>
      <c r="S346" s="28">
        <f t="shared" si="162"/>
        <v>50892.542347840397</v>
      </c>
    </row>
    <row r="347" spans="1:19" ht="25.5" x14ac:dyDescent="0.25">
      <c r="A347" s="23">
        <v>47</v>
      </c>
      <c r="B347" s="23">
        <v>1975</v>
      </c>
      <c r="C347" s="24" t="s">
        <v>56</v>
      </c>
      <c r="D347" s="25">
        <f t="shared" si="163"/>
        <v>0</v>
      </c>
      <c r="E347" s="25"/>
      <c r="F347" s="25"/>
      <c r="G347" s="25">
        <f t="shared" si="167"/>
        <v>0</v>
      </c>
      <c r="H347" s="803">
        <f>SUMIFS('GRZ-2017'!$E$10:$E$109,'GRZ-2017'!$B$10:$B$109,B347)</f>
        <v>0</v>
      </c>
      <c r="I347" s="803">
        <f>-SUMIFS('GRZ-2017'!$F$10:$F$109,'GRZ-2017'!$B$10:$B$109,$B347)</f>
        <v>0</v>
      </c>
      <c r="J347" s="27">
        <f t="shared" si="168"/>
        <v>0</v>
      </c>
      <c r="K347" s="30"/>
      <c r="L347" s="25">
        <f t="shared" si="164"/>
        <v>0</v>
      </c>
      <c r="M347" s="25"/>
      <c r="N347" s="25"/>
      <c r="O347" s="25">
        <f t="shared" si="165"/>
        <v>0</v>
      </c>
      <c r="P347" s="803">
        <f>-SUMIFS('GRZ-2017'!$K$10:$K$109,'GRZ-2017'!$B$10:$B$109,$B347)</f>
        <v>0</v>
      </c>
      <c r="Q347" s="803">
        <f>SUMIFS('GRZ-2017'!$L$10:$L$109,'GRZ-2017'!$B$10:$B$109,$B347)</f>
        <v>0</v>
      </c>
      <c r="R347" s="27">
        <f t="shared" si="166"/>
        <v>0</v>
      </c>
      <c r="S347" s="28">
        <f t="shared" si="162"/>
        <v>0</v>
      </c>
    </row>
    <row r="348" spans="1:19" ht="15" x14ac:dyDescent="0.25">
      <c r="A348" s="23">
        <v>47</v>
      </c>
      <c r="B348" s="23">
        <v>1980</v>
      </c>
      <c r="C348" s="24" t="s">
        <v>57</v>
      </c>
      <c r="D348" s="25">
        <f t="shared" si="163"/>
        <v>2494051.5700000003</v>
      </c>
      <c r="E348" s="25"/>
      <c r="F348" s="25"/>
      <c r="G348" s="25">
        <f t="shared" si="167"/>
        <v>2494051.5700000003</v>
      </c>
      <c r="H348" s="803">
        <f>SUMIFS('GRZ-2017'!$E$10:$E$109,'GRZ-2017'!$B$10:$B$109,B348)</f>
        <v>396908.82</v>
      </c>
      <c r="I348" s="803">
        <f>-SUMIFS('GRZ-2017'!$F$10:$F$109,'GRZ-2017'!$B$10:$B$109,$B348)</f>
        <v>0</v>
      </c>
      <c r="J348" s="27">
        <f t="shared" si="168"/>
        <v>2890960.39</v>
      </c>
      <c r="K348" s="30"/>
      <c r="L348" s="25">
        <f t="shared" si="164"/>
        <v>-1232536.3854999999</v>
      </c>
      <c r="M348" s="25"/>
      <c r="N348" s="25"/>
      <c r="O348" s="25">
        <f t="shared" si="165"/>
        <v>-1232536.3854999999</v>
      </c>
      <c r="P348" s="803">
        <f>-SUMIFS('GRZ-2017'!$K$10:$K$109,'GRZ-2017'!$B$10:$B$109,$B348)</f>
        <v>-192432.35116666669</v>
      </c>
      <c r="Q348" s="803">
        <f>SUMIFS('GRZ-2017'!$L$10:$L$109,'GRZ-2017'!$B$10:$B$109,$B348)</f>
        <v>0</v>
      </c>
      <c r="R348" s="27">
        <f t="shared" si="166"/>
        <v>-1424968.7366666666</v>
      </c>
      <c r="S348" s="28">
        <f t="shared" si="162"/>
        <v>1465991.6533333336</v>
      </c>
    </row>
    <row r="349" spans="1:19" ht="15" x14ac:dyDescent="0.25">
      <c r="A349" s="23">
        <v>47</v>
      </c>
      <c r="B349" s="23">
        <v>1985</v>
      </c>
      <c r="C349" s="24" t="s">
        <v>58</v>
      </c>
      <c r="D349" s="25">
        <f t="shared" si="163"/>
        <v>6555.76</v>
      </c>
      <c r="E349" s="25"/>
      <c r="F349" s="25"/>
      <c r="G349" s="25">
        <f t="shared" si="167"/>
        <v>6555.76</v>
      </c>
      <c r="H349" s="803">
        <f>SUMIFS('GRZ-2017'!$E$10:$E$109,'GRZ-2017'!$B$10:$B$109,B349)</f>
        <v>0</v>
      </c>
      <c r="I349" s="803">
        <f>-SUMIFS('GRZ-2017'!$F$10:$F$109,'GRZ-2017'!$B$10:$B$109,$B349)</f>
        <v>0</v>
      </c>
      <c r="J349" s="27">
        <f t="shared" si="168"/>
        <v>6555.76</v>
      </c>
      <c r="K349" s="30"/>
      <c r="L349" s="25">
        <f t="shared" si="164"/>
        <v>-6464.9</v>
      </c>
      <c r="M349" s="25"/>
      <c r="N349" s="25"/>
      <c r="O349" s="25">
        <f t="shared" si="165"/>
        <v>-6464.9</v>
      </c>
      <c r="P349" s="803">
        <f>-SUMIFS('GRZ-2017'!$K$10:$K$109,'GRZ-2017'!$B$10:$B$109,$B349)</f>
        <v>-51</v>
      </c>
      <c r="Q349" s="803">
        <f>SUMIFS('GRZ-2017'!$L$10:$L$109,'GRZ-2017'!$B$10:$B$109,$B349)</f>
        <v>0</v>
      </c>
      <c r="R349" s="27">
        <f t="shared" si="166"/>
        <v>-6515.9</v>
      </c>
      <c r="S349" s="28">
        <f t="shared" si="162"/>
        <v>39.860000000000582</v>
      </c>
    </row>
    <row r="350" spans="1:19" ht="15" x14ac:dyDescent="0.25">
      <c r="A350" s="1">
        <v>47</v>
      </c>
      <c r="B350" s="23">
        <v>1990</v>
      </c>
      <c r="C350" s="31" t="s">
        <v>59</v>
      </c>
      <c r="D350" s="25">
        <f t="shared" si="163"/>
        <v>0</v>
      </c>
      <c r="E350" s="25"/>
      <c r="F350" s="25"/>
      <c r="G350" s="25">
        <f t="shared" si="167"/>
        <v>0</v>
      </c>
      <c r="H350" s="803">
        <f>SUMIFS('GRZ-2017'!$E$10:$E$109,'GRZ-2017'!$B$10:$B$109,B350)</f>
        <v>0</v>
      </c>
      <c r="I350" s="803">
        <f>-SUMIFS('GRZ-2017'!$F$10:$F$109,'GRZ-2017'!$B$10:$B$109,$B350)</f>
        <v>0</v>
      </c>
      <c r="J350" s="27">
        <f t="shared" si="168"/>
        <v>0</v>
      </c>
      <c r="K350" s="30"/>
      <c r="L350" s="25">
        <f t="shared" si="164"/>
        <v>0</v>
      </c>
      <c r="M350" s="25"/>
      <c r="N350" s="25"/>
      <c r="O350" s="25">
        <f t="shared" si="165"/>
        <v>0</v>
      </c>
      <c r="P350" s="803">
        <f>-SUMIFS('GRZ-2017'!$K$10:$K$109,'GRZ-2017'!$B$10:$B$109,$B350)</f>
        <v>0</v>
      </c>
      <c r="Q350" s="803">
        <f>SUMIFS('GRZ-2017'!$L$10:$L$109,'GRZ-2017'!$B$10:$B$109,$B350)</f>
        <v>0</v>
      </c>
      <c r="R350" s="27">
        <f t="shared" si="166"/>
        <v>0</v>
      </c>
      <c r="S350" s="28">
        <f t="shared" si="162"/>
        <v>0</v>
      </c>
    </row>
    <row r="351" spans="1:19" ht="15" x14ac:dyDescent="0.25">
      <c r="A351" s="23">
        <v>47</v>
      </c>
      <c r="B351" s="23">
        <v>1995</v>
      </c>
      <c r="C351" s="24" t="s">
        <v>60</v>
      </c>
      <c r="D351" s="25">
        <f t="shared" si="163"/>
        <v>-25539471.899999999</v>
      </c>
      <c r="E351" s="25"/>
      <c r="F351" s="25"/>
      <c r="G351" s="25">
        <f t="shared" si="167"/>
        <v>-25539471.899999999</v>
      </c>
      <c r="H351" s="803">
        <f>SUMIFS('GRZ-2017'!$E$10:$E$109,'GRZ-2017'!$B$10:$B$109,B351)</f>
        <v>0</v>
      </c>
      <c r="I351" s="803">
        <f>-SUMIFS('GRZ-2017'!$F$10:$F$109,'GRZ-2017'!$B$10:$B$109,$B351)</f>
        <v>0</v>
      </c>
      <c r="J351" s="27">
        <f t="shared" si="168"/>
        <v>-25539471.899999999</v>
      </c>
      <c r="K351" s="30"/>
      <c r="L351" s="25">
        <f t="shared" si="164"/>
        <v>4538566.5467927326</v>
      </c>
      <c r="M351" s="25"/>
      <c r="N351" s="25"/>
      <c r="O351" s="25">
        <f t="shared" si="165"/>
        <v>4538566.5467927326</v>
      </c>
      <c r="P351" s="803">
        <f>-SUMIFS('GRZ-2017'!$K$10:$K$109,'GRZ-2017'!$B$10:$B$109,$B351)</f>
        <v>661296</v>
      </c>
      <c r="Q351" s="803">
        <f>SUMIFS('GRZ-2017'!$L$10:$L$109,'GRZ-2017'!$B$10:$B$109,$B351)</f>
        <v>0</v>
      </c>
      <c r="R351" s="27">
        <f t="shared" si="166"/>
        <v>5199862.5467927326</v>
      </c>
      <c r="S351" s="28">
        <f t="shared" si="162"/>
        <v>-20339609.353207268</v>
      </c>
    </row>
    <row r="352" spans="1:19" ht="25.5" x14ac:dyDescent="0.25">
      <c r="A352" s="23">
        <v>47</v>
      </c>
      <c r="B352" s="32" t="s">
        <v>61</v>
      </c>
      <c r="C352" s="24" t="s">
        <v>62</v>
      </c>
      <c r="D352" s="25">
        <f t="shared" si="163"/>
        <v>0</v>
      </c>
      <c r="E352" s="25"/>
      <c r="F352" s="25"/>
      <c r="G352" s="25">
        <f t="shared" si="167"/>
        <v>0</v>
      </c>
      <c r="H352" s="803">
        <f>SUMIFS('GRZ-2017'!$E$10:$E$109,'GRZ-2017'!$B$10:$B$109,B352)</f>
        <v>0</v>
      </c>
      <c r="I352" s="803">
        <f>-SUMIFS('GRZ-2017'!$F$10:$F$109,'GRZ-2017'!$B$10:$B$109,$B352)</f>
        <v>0</v>
      </c>
      <c r="J352" s="27">
        <f t="shared" si="168"/>
        <v>0</v>
      </c>
      <c r="K352" s="30"/>
      <c r="L352" s="25">
        <f t="shared" si="164"/>
        <v>0</v>
      </c>
      <c r="M352" s="25"/>
      <c r="N352" s="25"/>
      <c r="O352" s="25">
        <f t="shared" ref="O352" si="169">SUM(L352:N352)</f>
        <v>0</v>
      </c>
      <c r="P352" s="803">
        <f>-SUMIFS('GRZ-2017'!$K$10:$K$109,'GRZ-2017'!$B$10:$B$109,$B352)</f>
        <v>0</v>
      </c>
      <c r="Q352" s="803">
        <f>SUMIFS('GRZ-2017'!$L$10:$L$109,'GRZ-2017'!$B$10:$B$109,$B352)</f>
        <v>0</v>
      </c>
      <c r="R352" s="27">
        <f t="shared" si="166"/>
        <v>0</v>
      </c>
      <c r="S352" s="28">
        <f t="shared" si="162"/>
        <v>0</v>
      </c>
    </row>
    <row r="353" spans="1:19" ht="15" x14ac:dyDescent="0.25">
      <c r="A353" s="23">
        <v>47</v>
      </c>
      <c r="B353" s="23">
        <v>2440</v>
      </c>
      <c r="C353" s="24" t="s">
        <v>63</v>
      </c>
      <c r="D353" s="25">
        <f t="shared" si="163"/>
        <v>-25037894.990000002</v>
      </c>
      <c r="E353" s="25"/>
      <c r="F353" s="25"/>
      <c r="G353" s="25">
        <f t="shared" si="167"/>
        <v>-25037894.990000002</v>
      </c>
      <c r="H353" s="803">
        <f>SUMIFS('GRZ-2017'!$E$10:$E$109,'GRZ-2017'!$B$10:$B$109,B353)</f>
        <v>-1305661.2000000004</v>
      </c>
      <c r="I353" s="803">
        <f>-SUMIFS('GRZ-2017'!$F$10:$F$109,'GRZ-2017'!$B$10:$B$109,$B353)</f>
        <v>0</v>
      </c>
      <c r="J353" s="27">
        <f t="shared" si="168"/>
        <v>-26343556.190000001</v>
      </c>
      <c r="L353" s="25">
        <f t="shared" si="164"/>
        <v>2566016.8718084684</v>
      </c>
      <c r="M353" s="25"/>
      <c r="N353" s="25"/>
      <c r="O353" s="25">
        <f t="shared" si="165"/>
        <v>2566016.8718084684</v>
      </c>
      <c r="P353" s="803">
        <f>-SUMIFS('GRZ-2017'!$K$10:$K$109,'GRZ-2017'!$B$10:$B$109,$B353)</f>
        <v>664292.47659186495</v>
      </c>
      <c r="Q353" s="803">
        <f>SUMIFS('GRZ-2017'!$L$10:$L$109,'GRZ-2017'!$B$10:$B$109,$B353)</f>
        <v>0</v>
      </c>
      <c r="R353" s="27">
        <f t="shared" si="166"/>
        <v>3230309.3484003334</v>
      </c>
      <c r="S353" s="28">
        <f t="shared" si="162"/>
        <v>-23113246.841599669</v>
      </c>
    </row>
    <row r="354" spans="1:19" ht="15" x14ac:dyDescent="0.25">
      <c r="A354" s="23">
        <v>47</v>
      </c>
      <c r="B354" s="32" t="s">
        <v>64</v>
      </c>
      <c r="C354" s="24" t="s">
        <v>65</v>
      </c>
      <c r="D354" s="25">
        <f t="shared" si="163"/>
        <v>0</v>
      </c>
      <c r="E354" s="33"/>
      <c r="F354" s="33"/>
      <c r="G354" s="25">
        <f t="shared" si="167"/>
        <v>0</v>
      </c>
      <c r="H354" s="803">
        <f>SUMIFS('GRZ-2017'!$E$10:$E$109,'GRZ-2017'!$B$10:$B$109,B354)</f>
        <v>0</v>
      </c>
      <c r="I354" s="803">
        <f>-SUMIFS('GRZ-2017'!$F$10:$F$109,'GRZ-2017'!$B$10:$B$109,$B354)</f>
        <v>0</v>
      </c>
      <c r="J354" s="27">
        <f t="shared" ref="J354" si="170">G354+H354+I354</f>
        <v>0</v>
      </c>
      <c r="L354" s="25">
        <f t="shared" si="164"/>
        <v>0</v>
      </c>
      <c r="M354" s="25"/>
      <c r="N354" s="25"/>
      <c r="O354" s="25">
        <f t="shared" ref="O354" si="171">SUM(L354:N354)</f>
        <v>0</v>
      </c>
      <c r="P354" s="803">
        <f>-SUMIFS('GRZ-2017'!$K$10:$K$109,'GRZ-2017'!$B$10:$B$109,$B354)</f>
        <v>0</v>
      </c>
      <c r="Q354" s="803">
        <f>SUMIFS('GRZ-2017'!$L$10:$L$109,'GRZ-2017'!$B$10:$B$109,$B354)</f>
        <v>0</v>
      </c>
      <c r="R354" s="27">
        <f t="shared" ref="R354" si="172">O354+P354+Q354</f>
        <v>0</v>
      </c>
      <c r="S354" s="28">
        <f t="shared" si="162"/>
        <v>0</v>
      </c>
    </row>
    <row r="355" spans="1:19" ht="15" x14ac:dyDescent="0.25">
      <c r="A355" s="32"/>
      <c r="B355" s="32">
        <v>2005</v>
      </c>
      <c r="C355" s="33" t="s">
        <v>66</v>
      </c>
      <c r="D355" s="25">
        <f t="shared" si="163"/>
        <v>0</v>
      </c>
      <c r="E355" s="25"/>
      <c r="F355" s="25"/>
      <c r="G355" s="25">
        <f t="shared" si="167"/>
        <v>0</v>
      </c>
      <c r="H355" s="803">
        <f>SUMIFS('GRZ-2017'!$E$10:$E$109,'GRZ-2017'!$B$10:$B$109,B355)</f>
        <v>0</v>
      </c>
      <c r="I355" s="803">
        <f>-SUMIFS('GRZ-2017'!$F$10:$F$109,'GRZ-2017'!$B$10:$B$109,$B355)</f>
        <v>0</v>
      </c>
      <c r="J355" s="27">
        <f t="shared" si="168"/>
        <v>0</v>
      </c>
      <c r="L355" s="25">
        <f t="shared" si="164"/>
        <v>0</v>
      </c>
      <c r="M355" s="25"/>
      <c r="N355" s="25"/>
      <c r="O355" s="25">
        <f t="shared" si="165"/>
        <v>0</v>
      </c>
      <c r="P355" s="803">
        <f>-SUMIFS('GRZ-2017'!$K$10:$K$109,'GRZ-2017'!$B$10:$B$109,$B355)</f>
        <v>0</v>
      </c>
      <c r="Q355" s="803">
        <f>SUMIFS('GRZ-2017'!$L$10:$L$109,'GRZ-2017'!$B$10:$B$109,$B355)</f>
        <v>0</v>
      </c>
      <c r="R355" s="27">
        <f t="shared" si="166"/>
        <v>0</v>
      </c>
      <c r="S355" s="28">
        <f t="shared" si="162"/>
        <v>0</v>
      </c>
    </row>
    <row r="356" spans="1:19" ht="15" x14ac:dyDescent="0.25">
      <c r="A356" s="32"/>
      <c r="B356" s="32">
        <v>2040</v>
      </c>
      <c r="C356" s="33" t="s">
        <v>67</v>
      </c>
      <c r="D356" s="25">
        <f t="shared" si="163"/>
        <v>0</v>
      </c>
      <c r="E356" s="25"/>
      <c r="F356" s="25"/>
      <c r="G356" s="25">
        <f t="shared" si="167"/>
        <v>0</v>
      </c>
      <c r="H356" s="803">
        <f>SUMIFS('GRZ-2017'!$E$10:$E$109,'GRZ-2017'!$B$10:$B$109,B356)</f>
        <v>0</v>
      </c>
      <c r="I356" s="803">
        <f>-SUMIFS('GRZ-2017'!$F$10:$F$109,'GRZ-2017'!$B$10:$B$109,$B356)</f>
        <v>0</v>
      </c>
      <c r="J356" s="27">
        <f t="shared" si="168"/>
        <v>0</v>
      </c>
      <c r="L356" s="25">
        <f t="shared" si="164"/>
        <v>0</v>
      </c>
      <c r="M356" s="25"/>
      <c r="N356" s="25"/>
      <c r="O356" s="25">
        <f t="shared" si="165"/>
        <v>0</v>
      </c>
      <c r="P356" s="803">
        <f>-SUMIFS('GRZ-2017'!$K$10:$K$109,'GRZ-2017'!$B$10:$B$109,$B356)</f>
        <v>0</v>
      </c>
      <c r="Q356" s="803">
        <f>SUMIFS('GRZ-2017'!$L$10:$L$109,'GRZ-2017'!$B$10:$B$109,$B356)</f>
        <v>0</v>
      </c>
      <c r="R356" s="27">
        <f t="shared" si="166"/>
        <v>0</v>
      </c>
      <c r="S356" s="28">
        <f t="shared" si="162"/>
        <v>0</v>
      </c>
    </row>
    <row r="357" spans="1:19" ht="15" x14ac:dyDescent="0.25">
      <c r="A357" s="32"/>
      <c r="B357" s="32">
        <v>2050</v>
      </c>
      <c r="C357" s="33" t="s">
        <v>68</v>
      </c>
      <c r="D357" s="25">
        <f t="shared" si="163"/>
        <v>0</v>
      </c>
      <c r="E357" s="25"/>
      <c r="F357" s="25"/>
      <c r="G357" s="25">
        <f t="shared" si="167"/>
        <v>0</v>
      </c>
      <c r="H357" s="803">
        <f>SUMIFS('GRZ-2017'!$E$10:$E$109,'GRZ-2017'!$B$10:$B$109,B357)</f>
        <v>0</v>
      </c>
      <c r="I357" s="803">
        <f>-SUMIFS('GRZ-2017'!$F$10:$F$109,'GRZ-2017'!$B$10:$B$109,$B357)</f>
        <v>0</v>
      </c>
      <c r="J357" s="27">
        <f t="shared" si="168"/>
        <v>0</v>
      </c>
      <c r="L357" s="25">
        <f t="shared" si="164"/>
        <v>0</v>
      </c>
      <c r="M357" s="25"/>
      <c r="N357" s="25"/>
      <c r="O357" s="25">
        <f t="shared" si="165"/>
        <v>0</v>
      </c>
      <c r="P357" s="803">
        <f>-SUMIFS('GRZ-2017'!$K$10:$K$109,'GRZ-2017'!$B$10:$B$109,$B357)</f>
        <v>0</v>
      </c>
      <c r="Q357" s="803">
        <f>SUMIFS('GRZ-2017'!$L$10:$L$109,'GRZ-2017'!$B$10:$B$109,$B357)</f>
        <v>0</v>
      </c>
      <c r="R357" s="27">
        <f t="shared" si="166"/>
        <v>0</v>
      </c>
      <c r="S357" s="28">
        <f t="shared" si="162"/>
        <v>0</v>
      </c>
    </row>
    <row r="358" spans="1:19" ht="15" x14ac:dyDescent="0.25">
      <c r="A358" s="32"/>
      <c r="B358" s="32">
        <v>2075</v>
      </c>
      <c r="C358" s="33" t="s">
        <v>69</v>
      </c>
      <c r="D358" s="25">
        <f t="shared" si="163"/>
        <v>0</v>
      </c>
      <c r="E358" s="25"/>
      <c r="F358" s="25"/>
      <c r="G358" s="25">
        <f t="shared" si="167"/>
        <v>0</v>
      </c>
      <c r="H358" s="803">
        <f>SUMIFS('GRZ-2017'!$E$10:$E$109,'GRZ-2017'!$B$10:$B$109,B358)</f>
        <v>0</v>
      </c>
      <c r="I358" s="803">
        <f>-SUMIFS('GRZ-2017'!$F$10:$F$109,'GRZ-2017'!$B$10:$B$109,$B358)</f>
        <v>0</v>
      </c>
      <c r="J358" s="27">
        <f t="shared" si="168"/>
        <v>0</v>
      </c>
      <c r="L358" s="25">
        <f t="shared" si="164"/>
        <v>0</v>
      </c>
      <c r="M358" s="25"/>
      <c r="N358" s="25"/>
      <c r="O358" s="25">
        <f t="shared" si="165"/>
        <v>0</v>
      </c>
      <c r="P358" s="803">
        <f>-SUMIFS('GRZ-2017'!$K$10:$K$109,'GRZ-2017'!$B$10:$B$109,$B358)</f>
        <v>0</v>
      </c>
      <c r="Q358" s="803">
        <f>SUMIFS('GRZ-2017'!$L$10:$L$109,'GRZ-2017'!$B$10:$B$109,$B358)</f>
        <v>0</v>
      </c>
      <c r="R358" s="27">
        <f t="shared" si="166"/>
        <v>0</v>
      </c>
      <c r="S358" s="28">
        <f t="shared" si="162"/>
        <v>0</v>
      </c>
    </row>
    <row r="359" spans="1:19" ht="15" x14ac:dyDescent="0.25">
      <c r="A359" s="32"/>
      <c r="B359" s="32">
        <v>2055</v>
      </c>
      <c r="C359" s="33" t="s">
        <v>70</v>
      </c>
      <c r="D359" s="25">
        <f t="shared" si="163"/>
        <v>5544958.3347261446</v>
      </c>
      <c r="E359" s="25"/>
      <c r="F359" s="25"/>
      <c r="G359" s="25">
        <f t="shared" si="167"/>
        <v>5544958.3347261446</v>
      </c>
      <c r="H359" s="803">
        <f>SUMIFS('GRZ-2017'!$E$10:$E$109,'GRZ-2017'!$B$10:$B$109,B359)</f>
        <v>3815444.2882919577</v>
      </c>
      <c r="I359" s="803">
        <f>-SUMIFS('GRZ-2017'!$F$10:$F$109,'GRZ-2017'!$B$10:$B$109,$B359)</f>
        <v>-5045917.4400000004</v>
      </c>
      <c r="J359" s="27">
        <f t="shared" si="168"/>
        <v>4314485.1830181023</v>
      </c>
      <c r="L359" s="25">
        <f t="shared" si="164"/>
        <v>0</v>
      </c>
      <c r="M359" s="25"/>
      <c r="N359" s="25"/>
      <c r="O359" s="25">
        <f t="shared" si="165"/>
        <v>0</v>
      </c>
      <c r="P359" s="803">
        <f>-SUMIFS('GRZ-2017'!$K$10:$K$109,'GRZ-2017'!$B$10:$B$109,$B359)</f>
        <v>0</v>
      </c>
      <c r="Q359" s="803">
        <f>SUMIFS('GRZ-2017'!$L$10:$L$109,'GRZ-2017'!$B$10:$B$109,$B359)</f>
        <v>0</v>
      </c>
      <c r="R359" s="27">
        <f t="shared" si="166"/>
        <v>0</v>
      </c>
      <c r="S359" s="28">
        <f t="shared" si="162"/>
        <v>4314485.1830181023</v>
      </c>
    </row>
    <row r="360" spans="1:19" ht="15" x14ac:dyDescent="0.25">
      <c r="A360" s="32"/>
      <c r="B360" s="32" t="s">
        <v>71</v>
      </c>
      <c r="C360" s="33" t="s">
        <v>72</v>
      </c>
      <c r="D360" s="25">
        <f t="shared" si="163"/>
        <v>0</v>
      </c>
      <c r="E360" s="25"/>
      <c r="F360" s="25"/>
      <c r="G360" s="25">
        <f t="shared" si="167"/>
        <v>0</v>
      </c>
      <c r="H360" s="803">
        <f>SUMIFS('GRZ-2017'!$E$10:$E$109,'GRZ-2017'!$B$10:$B$109,B360)</f>
        <v>0</v>
      </c>
      <c r="I360" s="803">
        <f>-SUMIFS('GRZ-2017'!$F$10:$F$109,'GRZ-2017'!$B$10:$B$109,$B360)</f>
        <v>0</v>
      </c>
      <c r="J360" s="27">
        <f t="shared" si="168"/>
        <v>0</v>
      </c>
      <c r="L360" s="25">
        <f t="shared" si="164"/>
        <v>0</v>
      </c>
      <c r="M360" s="25"/>
      <c r="N360" s="25"/>
      <c r="O360" s="25">
        <f t="shared" si="165"/>
        <v>0</v>
      </c>
      <c r="P360" s="803">
        <f>-SUMIFS('GRZ-2017'!$K$10:$K$109,'GRZ-2017'!$B$10:$B$109,$B360)</f>
        <v>0</v>
      </c>
      <c r="Q360" s="803">
        <f>SUMIFS('GRZ-2017'!$L$10:$L$109,'GRZ-2017'!$B$10:$B$109,$B360)</f>
        <v>0</v>
      </c>
      <c r="R360" s="27">
        <f t="shared" si="166"/>
        <v>0</v>
      </c>
      <c r="S360" s="28">
        <f t="shared" si="162"/>
        <v>0</v>
      </c>
    </row>
    <row r="361" spans="1:19" x14ac:dyDescent="0.2">
      <c r="A361" s="32"/>
      <c r="B361" s="32"/>
      <c r="C361" s="34" t="s">
        <v>73</v>
      </c>
      <c r="D361" s="35">
        <f t="shared" ref="D361:J361" si="173">SUM(D315:D360)</f>
        <v>175517803.66183352</v>
      </c>
      <c r="E361" s="35">
        <f t="shared" si="173"/>
        <v>0</v>
      </c>
      <c r="F361" s="35">
        <f t="shared" si="173"/>
        <v>0</v>
      </c>
      <c r="G361" s="35">
        <f t="shared" si="173"/>
        <v>175517803.66183352</v>
      </c>
      <c r="H361" s="35">
        <f t="shared" si="173"/>
        <v>17295163.638291959</v>
      </c>
      <c r="I361" s="35">
        <f t="shared" si="173"/>
        <v>-5111110.28</v>
      </c>
      <c r="J361" s="35">
        <f t="shared" si="173"/>
        <v>187701857.02012545</v>
      </c>
      <c r="K361" s="36"/>
      <c r="L361" s="35">
        <f t="shared" ref="L361:S361" si="174">SUM(L315:L360)</f>
        <v>-38403909.976012483</v>
      </c>
      <c r="M361" s="35">
        <f t="shared" si="174"/>
        <v>0</v>
      </c>
      <c r="N361" s="35">
        <f t="shared" si="174"/>
        <v>0</v>
      </c>
      <c r="O361" s="35">
        <f t="shared" si="174"/>
        <v>-38403909.976012483</v>
      </c>
      <c r="P361" s="35">
        <f t="shared" si="174"/>
        <v>-6491762.5286823474</v>
      </c>
      <c r="Q361" s="35">
        <f t="shared" si="174"/>
        <v>65192.84</v>
      </c>
      <c r="R361" s="35">
        <f t="shared" si="174"/>
        <v>-44830479.664694816</v>
      </c>
      <c r="S361" s="35">
        <f t="shared" si="174"/>
        <v>142871377.35543069</v>
      </c>
    </row>
    <row r="362" spans="1:19" ht="25.5" x14ac:dyDescent="0.25">
      <c r="A362" s="32"/>
      <c r="B362" s="32">
        <v>1531</v>
      </c>
      <c r="C362" s="24" t="s">
        <v>74</v>
      </c>
      <c r="D362" s="25">
        <f t="shared" ref="D362:F362" si="175">-D315</f>
        <v>0</v>
      </c>
      <c r="E362" s="25">
        <f t="shared" si="175"/>
        <v>0</v>
      </c>
      <c r="F362" s="25">
        <f t="shared" si="175"/>
        <v>0</v>
      </c>
      <c r="G362" s="25">
        <f t="shared" ref="G362:G369" si="176">SUM(D362:F362)</f>
        <v>0</v>
      </c>
      <c r="H362" s="26">
        <f t="shared" ref="H362:I362" si="177">-H315</f>
        <v>0</v>
      </c>
      <c r="I362" s="26">
        <f t="shared" si="177"/>
        <v>0</v>
      </c>
      <c r="J362" s="27">
        <f>G362+H362+I362</f>
        <v>0</v>
      </c>
      <c r="L362" s="25">
        <f t="shared" ref="L362:N362" si="178">-L315</f>
        <v>0</v>
      </c>
      <c r="M362" s="25">
        <f t="shared" si="178"/>
        <v>0</v>
      </c>
      <c r="N362" s="25">
        <f t="shared" si="178"/>
        <v>0</v>
      </c>
      <c r="O362" s="25">
        <f t="shared" ref="O362:O369" si="179">SUM(L362:N362)</f>
        <v>0</v>
      </c>
      <c r="P362" s="26">
        <f t="shared" ref="P362:Q362" si="180">-P315</f>
        <v>0</v>
      </c>
      <c r="Q362" s="26">
        <f t="shared" si="180"/>
        <v>0</v>
      </c>
      <c r="R362" s="27">
        <f>O362+P362+Q362</f>
        <v>0</v>
      </c>
      <c r="S362" s="28">
        <f t="shared" ref="S362:S369" si="181">J362+R362</f>
        <v>0</v>
      </c>
    </row>
    <row r="363" spans="1:19" ht="25.5" x14ac:dyDescent="0.25">
      <c r="A363" s="32"/>
      <c r="B363" s="32">
        <v>2075</v>
      </c>
      <c r="C363" s="37" t="s">
        <v>75</v>
      </c>
      <c r="D363" s="25">
        <f t="shared" ref="D363:F363" si="182">-D358</f>
        <v>0</v>
      </c>
      <c r="E363" s="33">
        <f t="shared" si="182"/>
        <v>0</v>
      </c>
      <c r="F363" s="33">
        <f t="shared" si="182"/>
        <v>0</v>
      </c>
      <c r="G363" s="25">
        <f t="shared" si="176"/>
        <v>0</v>
      </c>
      <c r="H363" s="26">
        <f t="shared" ref="H363:I363" si="183">-H358</f>
        <v>0</v>
      </c>
      <c r="I363" s="26">
        <f t="shared" si="183"/>
        <v>0</v>
      </c>
      <c r="J363" s="27">
        <f t="shared" ref="J363:J369" si="184">G363+H363+I363</f>
        <v>0</v>
      </c>
      <c r="L363" s="25">
        <f t="shared" ref="L363:N363" si="185">-L358</f>
        <v>0</v>
      </c>
      <c r="M363" s="25">
        <f t="shared" si="185"/>
        <v>0</v>
      </c>
      <c r="N363" s="25">
        <f t="shared" si="185"/>
        <v>0</v>
      </c>
      <c r="O363" s="25">
        <f t="shared" si="179"/>
        <v>0</v>
      </c>
      <c r="P363" s="26">
        <f t="shared" ref="P363:Q363" si="186">-P358</f>
        <v>0</v>
      </c>
      <c r="Q363" s="26">
        <f t="shared" si="186"/>
        <v>0</v>
      </c>
      <c r="R363" s="27">
        <f t="shared" ref="R363:R369" si="187">O363+P363+Q363</f>
        <v>0</v>
      </c>
      <c r="S363" s="28">
        <f t="shared" si="181"/>
        <v>0</v>
      </c>
    </row>
    <row r="364" spans="1:19" ht="25.5" x14ac:dyDescent="0.25">
      <c r="A364" s="32"/>
      <c r="B364" s="32">
        <v>1865</v>
      </c>
      <c r="C364" s="37" t="s">
        <v>76</v>
      </c>
      <c r="D364" s="25">
        <f t="shared" ref="D364:F364" si="188">-D332</f>
        <v>0</v>
      </c>
      <c r="E364" s="33">
        <f t="shared" si="188"/>
        <v>0</v>
      </c>
      <c r="F364" s="33">
        <f t="shared" si="188"/>
        <v>0</v>
      </c>
      <c r="G364" s="25">
        <f t="shared" si="176"/>
        <v>0</v>
      </c>
      <c r="H364" s="26">
        <f t="shared" ref="H364:I364" si="189">-H332</f>
        <v>0</v>
      </c>
      <c r="I364" s="26">
        <f t="shared" si="189"/>
        <v>0</v>
      </c>
      <c r="J364" s="27">
        <f t="shared" si="184"/>
        <v>0</v>
      </c>
      <c r="L364" s="25">
        <f t="shared" ref="L364:N364" si="190">-L332</f>
        <v>0</v>
      </c>
      <c r="M364" s="25">
        <f t="shared" si="190"/>
        <v>0</v>
      </c>
      <c r="N364" s="25">
        <f t="shared" si="190"/>
        <v>0</v>
      </c>
      <c r="O364" s="25">
        <f t="shared" si="179"/>
        <v>0</v>
      </c>
      <c r="P364" s="26">
        <f t="shared" ref="P364:Q364" si="191">-P332</f>
        <v>0</v>
      </c>
      <c r="Q364" s="26">
        <f t="shared" si="191"/>
        <v>0</v>
      </c>
      <c r="R364" s="27">
        <f t="shared" si="187"/>
        <v>0</v>
      </c>
      <c r="S364" s="28">
        <f t="shared" si="181"/>
        <v>0</v>
      </c>
    </row>
    <row r="365" spans="1:19" ht="15" x14ac:dyDescent="0.25">
      <c r="A365" s="32"/>
      <c r="B365" s="32">
        <v>1875</v>
      </c>
      <c r="C365" s="37" t="s">
        <v>77</v>
      </c>
      <c r="D365" s="25">
        <f t="shared" ref="D365:F365" si="192">-D347</f>
        <v>0</v>
      </c>
      <c r="E365" s="33">
        <f t="shared" si="192"/>
        <v>0</v>
      </c>
      <c r="F365" s="33">
        <f t="shared" si="192"/>
        <v>0</v>
      </c>
      <c r="G365" s="25">
        <f t="shared" si="176"/>
        <v>0</v>
      </c>
      <c r="H365" s="26">
        <f t="shared" ref="H365:I365" si="193">-H347</f>
        <v>0</v>
      </c>
      <c r="I365" s="26">
        <f t="shared" si="193"/>
        <v>0</v>
      </c>
      <c r="J365" s="27">
        <f t="shared" si="184"/>
        <v>0</v>
      </c>
      <c r="L365" s="25">
        <f t="shared" ref="L365:N365" si="194">-L347</f>
        <v>0</v>
      </c>
      <c r="M365" s="25">
        <f t="shared" si="194"/>
        <v>0</v>
      </c>
      <c r="N365" s="25">
        <f t="shared" si="194"/>
        <v>0</v>
      </c>
      <c r="O365" s="25">
        <f t="shared" si="179"/>
        <v>0</v>
      </c>
      <c r="P365" s="26">
        <f t="shared" ref="P365:Q365" si="195">-P347</f>
        <v>0</v>
      </c>
      <c r="Q365" s="26">
        <f t="shared" si="195"/>
        <v>0</v>
      </c>
      <c r="R365" s="27">
        <f t="shared" si="187"/>
        <v>0</v>
      </c>
      <c r="S365" s="28">
        <f t="shared" si="181"/>
        <v>0</v>
      </c>
    </row>
    <row r="366" spans="1:19" ht="25.5" x14ac:dyDescent="0.25">
      <c r="A366" s="32"/>
      <c r="B366" s="32" t="s">
        <v>61</v>
      </c>
      <c r="C366" s="37" t="s">
        <v>62</v>
      </c>
      <c r="D366" s="25">
        <f t="shared" ref="D366:F366" si="196">-D352</f>
        <v>0</v>
      </c>
      <c r="E366" s="33">
        <f t="shared" si="196"/>
        <v>0</v>
      </c>
      <c r="F366" s="33">
        <f t="shared" si="196"/>
        <v>0</v>
      </c>
      <c r="G366" s="25">
        <f t="shared" si="176"/>
        <v>0</v>
      </c>
      <c r="H366" s="26">
        <f t="shared" ref="H366:I366" si="197">-H352</f>
        <v>0</v>
      </c>
      <c r="I366" s="26">
        <f t="shared" si="197"/>
        <v>0</v>
      </c>
      <c r="J366" s="27">
        <f t="shared" si="184"/>
        <v>0</v>
      </c>
      <c r="L366" s="25">
        <f t="shared" ref="L366:N366" si="198">-L352</f>
        <v>0</v>
      </c>
      <c r="M366" s="25">
        <f t="shared" si="198"/>
        <v>0</v>
      </c>
      <c r="N366" s="25">
        <f t="shared" si="198"/>
        <v>0</v>
      </c>
      <c r="O366" s="25">
        <f t="shared" si="179"/>
        <v>0</v>
      </c>
      <c r="P366" s="26">
        <f t="shared" ref="P366:Q366" si="199">-P352</f>
        <v>0</v>
      </c>
      <c r="Q366" s="26">
        <f t="shared" si="199"/>
        <v>0</v>
      </c>
      <c r="R366" s="27">
        <f t="shared" si="187"/>
        <v>0</v>
      </c>
      <c r="S366" s="28">
        <f t="shared" si="181"/>
        <v>0</v>
      </c>
    </row>
    <row r="367" spans="1:19" ht="25.5" x14ac:dyDescent="0.25">
      <c r="A367" s="32"/>
      <c r="B367" s="32" t="s">
        <v>64</v>
      </c>
      <c r="C367" s="37" t="s">
        <v>78</v>
      </c>
      <c r="D367" s="25">
        <f t="shared" ref="D367:F367" si="200">-D354</f>
        <v>0</v>
      </c>
      <c r="E367" s="33">
        <f t="shared" si="200"/>
        <v>0</v>
      </c>
      <c r="F367" s="33">
        <f t="shared" si="200"/>
        <v>0</v>
      </c>
      <c r="G367" s="25">
        <f t="shared" si="176"/>
        <v>0</v>
      </c>
      <c r="H367" s="26">
        <f t="shared" ref="H367:I367" si="201">-H354</f>
        <v>0</v>
      </c>
      <c r="I367" s="26">
        <f t="shared" si="201"/>
        <v>0</v>
      </c>
      <c r="J367" s="27">
        <f t="shared" si="184"/>
        <v>0</v>
      </c>
      <c r="L367" s="25">
        <f t="shared" ref="L367:N367" si="202">-L354</f>
        <v>0</v>
      </c>
      <c r="M367" s="25">
        <f t="shared" si="202"/>
        <v>0</v>
      </c>
      <c r="N367" s="25">
        <f t="shared" si="202"/>
        <v>0</v>
      </c>
      <c r="O367" s="25">
        <f t="shared" si="179"/>
        <v>0</v>
      </c>
      <c r="P367" s="26">
        <f t="shared" ref="P367:Q367" si="203">-P354</f>
        <v>0</v>
      </c>
      <c r="Q367" s="26">
        <f t="shared" si="203"/>
        <v>0</v>
      </c>
      <c r="R367" s="27">
        <f t="shared" si="187"/>
        <v>0</v>
      </c>
      <c r="S367" s="28">
        <f t="shared" si="181"/>
        <v>0</v>
      </c>
    </row>
    <row r="368" spans="1:19" ht="15" x14ac:dyDescent="0.25">
      <c r="A368" s="32"/>
      <c r="B368" s="32">
        <v>2055</v>
      </c>
      <c r="C368" s="33" t="s">
        <v>70</v>
      </c>
      <c r="D368" s="25">
        <f t="shared" ref="D368:F369" si="204">-D359</f>
        <v>-5544958.3347261446</v>
      </c>
      <c r="E368" s="33">
        <f t="shared" si="204"/>
        <v>0</v>
      </c>
      <c r="F368" s="33">
        <f t="shared" si="204"/>
        <v>0</v>
      </c>
      <c r="G368" s="25">
        <f t="shared" si="176"/>
        <v>-5544958.3347261446</v>
      </c>
      <c r="H368" s="26">
        <f t="shared" ref="H368:I369" si="205">-H359</f>
        <v>-3815444.2882919577</v>
      </c>
      <c r="I368" s="26">
        <f t="shared" si="205"/>
        <v>5045917.4400000004</v>
      </c>
      <c r="J368" s="27">
        <f t="shared" si="184"/>
        <v>-4314485.1830181023</v>
      </c>
      <c r="L368" s="25">
        <f t="shared" ref="L368:N369" si="206">-L359</f>
        <v>0</v>
      </c>
      <c r="M368" s="25">
        <f t="shared" si="206"/>
        <v>0</v>
      </c>
      <c r="N368" s="25">
        <f t="shared" si="206"/>
        <v>0</v>
      </c>
      <c r="O368" s="25">
        <f t="shared" si="179"/>
        <v>0</v>
      </c>
      <c r="P368" s="26">
        <f t="shared" ref="P368:Q369" si="207">-P359</f>
        <v>0</v>
      </c>
      <c r="Q368" s="26">
        <f t="shared" si="207"/>
        <v>0</v>
      </c>
      <c r="R368" s="27">
        <f t="shared" si="187"/>
        <v>0</v>
      </c>
      <c r="S368" s="28">
        <f t="shared" si="181"/>
        <v>-4314485.1830181023</v>
      </c>
    </row>
    <row r="369" spans="1:19" ht="15" x14ac:dyDescent="0.25">
      <c r="A369" s="32"/>
      <c r="B369" s="32" t="s">
        <v>71</v>
      </c>
      <c r="C369" s="33" t="s">
        <v>72</v>
      </c>
      <c r="D369" s="25">
        <f t="shared" si="204"/>
        <v>0</v>
      </c>
      <c r="E369" s="33">
        <f t="shared" si="204"/>
        <v>0</v>
      </c>
      <c r="F369" s="33">
        <f t="shared" si="204"/>
        <v>0</v>
      </c>
      <c r="G369" s="25">
        <f t="shared" si="176"/>
        <v>0</v>
      </c>
      <c r="H369" s="26">
        <f t="shared" si="205"/>
        <v>0</v>
      </c>
      <c r="I369" s="26">
        <f t="shared" si="205"/>
        <v>0</v>
      </c>
      <c r="J369" s="27">
        <f t="shared" si="184"/>
        <v>0</v>
      </c>
      <c r="L369" s="25">
        <f t="shared" si="206"/>
        <v>0</v>
      </c>
      <c r="M369" s="25">
        <f t="shared" si="206"/>
        <v>0</v>
      </c>
      <c r="N369" s="25">
        <f t="shared" si="206"/>
        <v>0</v>
      </c>
      <c r="O369" s="25">
        <f t="shared" si="179"/>
        <v>0</v>
      </c>
      <c r="P369" s="26">
        <f t="shared" si="207"/>
        <v>0</v>
      </c>
      <c r="Q369" s="26">
        <f t="shared" si="207"/>
        <v>0</v>
      </c>
      <c r="R369" s="27">
        <f t="shared" si="187"/>
        <v>0</v>
      </c>
      <c r="S369" s="28">
        <f t="shared" si="181"/>
        <v>0</v>
      </c>
    </row>
    <row r="370" spans="1:19" x14ac:dyDescent="0.2">
      <c r="A370" s="32"/>
      <c r="B370" s="32"/>
      <c r="C370" s="34" t="s">
        <v>79</v>
      </c>
      <c r="D370" s="35">
        <f>SUM(D361:D369)</f>
        <v>169972845.32710737</v>
      </c>
      <c r="E370" s="35">
        <f t="shared" ref="E370:J370" si="208">SUM(E361:E369)</f>
        <v>0</v>
      </c>
      <c r="F370" s="35">
        <f t="shared" si="208"/>
        <v>0</v>
      </c>
      <c r="G370" s="35">
        <f t="shared" si="208"/>
        <v>169972845.32710737</v>
      </c>
      <c r="H370" s="35">
        <f t="shared" si="208"/>
        <v>13479719.350000001</v>
      </c>
      <c r="I370" s="35">
        <f t="shared" si="208"/>
        <v>-65192.839999999851</v>
      </c>
      <c r="J370" s="35">
        <f t="shared" si="208"/>
        <v>183387371.83710736</v>
      </c>
      <c r="K370" s="36"/>
      <c r="L370" s="35">
        <f t="shared" ref="L370:S370" si="209">SUM(L361:L369)</f>
        <v>-38403909.976012483</v>
      </c>
      <c r="M370" s="35">
        <f t="shared" si="209"/>
        <v>0</v>
      </c>
      <c r="N370" s="35">
        <f t="shared" si="209"/>
        <v>0</v>
      </c>
      <c r="O370" s="35">
        <f t="shared" si="209"/>
        <v>-38403909.976012483</v>
      </c>
      <c r="P370" s="35">
        <f t="shared" si="209"/>
        <v>-6491762.5286823474</v>
      </c>
      <c r="Q370" s="35">
        <f t="shared" si="209"/>
        <v>65192.84</v>
      </c>
      <c r="R370" s="35">
        <f t="shared" si="209"/>
        <v>-44830479.664694816</v>
      </c>
      <c r="S370" s="35">
        <f t="shared" si="209"/>
        <v>138556892.1724126</v>
      </c>
    </row>
    <row r="371" spans="1:19" ht="15" x14ac:dyDescent="0.25">
      <c r="A371" s="32"/>
      <c r="B371" s="32"/>
      <c r="C371" s="1220" t="s">
        <v>80</v>
      </c>
      <c r="D371" s="1221"/>
      <c r="E371" s="1221"/>
      <c r="F371" s="1221"/>
      <c r="G371" s="1221"/>
      <c r="H371" s="1221"/>
      <c r="I371" s="1221"/>
      <c r="J371" s="1221"/>
      <c r="K371" s="1221"/>
      <c r="L371" s="1222"/>
      <c r="M371" s="38"/>
      <c r="N371" s="38"/>
      <c r="O371" s="38"/>
      <c r="P371" s="39"/>
      <c r="R371" s="40"/>
      <c r="S371" s="29"/>
    </row>
    <row r="372" spans="1:19" ht="15" x14ac:dyDescent="0.25">
      <c r="A372" s="32"/>
      <c r="B372" s="32"/>
      <c r="C372" s="1220" t="s">
        <v>81</v>
      </c>
      <c r="D372" s="1221"/>
      <c r="E372" s="1221"/>
      <c r="F372" s="1221"/>
      <c r="G372" s="1221"/>
      <c r="H372" s="1221"/>
      <c r="I372" s="1221"/>
      <c r="J372" s="1221"/>
      <c r="K372" s="1221"/>
      <c r="L372" s="1222"/>
      <c r="M372" s="38"/>
      <c r="N372" s="38"/>
      <c r="O372" s="38"/>
      <c r="P372" s="35">
        <f>+P370</f>
        <v>-6491762.5286823474</v>
      </c>
      <c r="R372" s="40"/>
      <c r="S372" s="29"/>
    </row>
    <row r="373" spans="1:19" x14ac:dyDescent="0.2">
      <c r="D373" s="41">
        <v>0</v>
      </c>
      <c r="E373" s="41"/>
      <c r="F373" s="41"/>
      <c r="G373" s="41"/>
      <c r="H373" s="41">
        <v>0</v>
      </c>
      <c r="I373" s="41">
        <v>0</v>
      </c>
      <c r="J373" s="41">
        <v>0</v>
      </c>
      <c r="K373" s="41"/>
      <c r="L373" s="41">
        <v>0</v>
      </c>
      <c r="M373" s="41"/>
      <c r="N373" s="41"/>
      <c r="O373" s="41">
        <v>0</v>
      </c>
      <c r="P373" s="41">
        <v>0</v>
      </c>
      <c r="Q373" s="41">
        <v>0</v>
      </c>
      <c r="R373" s="41">
        <v>0</v>
      </c>
      <c r="S373" s="41">
        <v>0</v>
      </c>
    </row>
    <row r="374" spans="1:19" x14ac:dyDescent="0.2">
      <c r="L374" s="2" t="s">
        <v>82</v>
      </c>
    </row>
    <row r="375" spans="1:19" ht="15" x14ac:dyDescent="0.25">
      <c r="A375" s="32">
        <v>10</v>
      </c>
      <c r="B375" s="32"/>
      <c r="C375" s="12" t="s">
        <v>83</v>
      </c>
      <c r="D375" s="13"/>
      <c r="E375" s="13"/>
      <c r="F375" s="13"/>
      <c r="G375" s="13"/>
      <c r="H375" s="13"/>
      <c r="I375" s="13"/>
      <c r="J375" s="13"/>
      <c r="K375" s="13"/>
      <c r="L375" s="13" t="s">
        <v>83</v>
      </c>
      <c r="M375" s="13"/>
      <c r="N375" s="13"/>
      <c r="O375" s="13"/>
      <c r="P375" s="13"/>
      <c r="Q375" s="42">
        <f>P339</f>
        <v>-454406.7720833334</v>
      </c>
    </row>
    <row r="376" spans="1:19" ht="15" x14ac:dyDescent="0.25">
      <c r="A376" s="32">
        <v>8</v>
      </c>
      <c r="B376" s="32"/>
      <c r="C376" s="12" t="s">
        <v>49</v>
      </c>
      <c r="D376" s="13"/>
      <c r="E376" s="13"/>
      <c r="F376" s="13"/>
      <c r="G376" s="13"/>
      <c r="H376" s="13"/>
      <c r="I376" s="13"/>
      <c r="J376" s="13"/>
      <c r="K376" s="13"/>
      <c r="L376" s="13" t="s">
        <v>49</v>
      </c>
      <c r="M376" s="13"/>
      <c r="N376" s="13"/>
      <c r="O376" s="13"/>
      <c r="P376" s="13"/>
      <c r="Q376" s="42">
        <f>P341+P340</f>
        <v>-68952.119007936504</v>
      </c>
    </row>
    <row r="377" spans="1:19" ht="15" x14ac:dyDescent="0.25">
      <c r="A377" s="32">
        <v>47</v>
      </c>
      <c r="B377" s="32"/>
      <c r="C377" s="12" t="s">
        <v>84</v>
      </c>
      <c r="D377" s="13"/>
      <c r="E377" s="13"/>
      <c r="F377" s="13"/>
      <c r="G377" s="13"/>
      <c r="H377" s="13"/>
      <c r="I377" s="13"/>
      <c r="J377" s="13"/>
      <c r="K377" s="13"/>
      <c r="L377" s="13" t="s">
        <v>84</v>
      </c>
      <c r="M377" s="13"/>
      <c r="N377" s="13"/>
      <c r="O377" s="13"/>
      <c r="P377" s="13"/>
      <c r="Q377" s="42"/>
    </row>
    <row r="378" spans="1:19" x14ac:dyDescent="0.2">
      <c r="L378" s="1223" t="s">
        <v>85</v>
      </c>
      <c r="M378" s="1224"/>
      <c r="N378" s="1224"/>
      <c r="O378" s="1224"/>
      <c r="P378" s="1224"/>
      <c r="Q378" s="43">
        <f>P372-Q375-Q376-Q377</f>
        <v>-5968403.637591077</v>
      </c>
    </row>
    <row r="382" spans="1:19" ht="13.5" thickBot="1" x14ac:dyDescent="0.25">
      <c r="H382" s="8" t="s">
        <v>9</v>
      </c>
      <c r="I382" s="9" t="s">
        <v>10</v>
      </c>
    </row>
    <row r="383" spans="1:19" ht="15.75" thickBot="1" x14ac:dyDescent="0.3">
      <c r="H383" s="8" t="s">
        <v>11</v>
      </c>
      <c r="I383" s="10">
        <v>2018</v>
      </c>
      <c r="J383" s="11"/>
    </row>
    <row r="385" spans="1:19" x14ac:dyDescent="0.2">
      <c r="D385" s="1225" t="s">
        <v>12</v>
      </c>
      <c r="E385" s="1226"/>
      <c r="F385" s="1226"/>
      <c r="G385" s="1226"/>
      <c r="H385" s="1226"/>
      <c r="I385" s="1226"/>
      <c r="J385" s="1226"/>
      <c r="L385" s="12"/>
      <c r="M385" s="13"/>
      <c r="N385" s="13"/>
      <c r="O385" s="13"/>
      <c r="P385" s="14" t="s">
        <v>13</v>
      </c>
      <c r="Q385" s="14"/>
      <c r="R385" s="15"/>
    </row>
    <row r="386" spans="1:19" ht="30" customHeight="1" x14ac:dyDescent="0.2">
      <c r="A386" s="16" t="s">
        <v>14</v>
      </c>
      <c r="B386" s="16" t="s">
        <v>15</v>
      </c>
      <c r="C386" s="17" t="s">
        <v>16</v>
      </c>
      <c r="D386" s="18" t="s">
        <v>17</v>
      </c>
      <c r="E386" s="44" t="s">
        <v>90</v>
      </c>
      <c r="F386" s="44" t="s">
        <v>90</v>
      </c>
      <c r="G386" s="18" t="s">
        <v>18</v>
      </c>
      <c r="H386" s="19" t="s">
        <v>19</v>
      </c>
      <c r="I386" s="19" t="s">
        <v>20</v>
      </c>
      <c r="J386" s="16" t="s">
        <v>21</v>
      </c>
      <c r="K386" s="20"/>
      <c r="L386" s="18" t="s">
        <v>17</v>
      </c>
      <c r="M386" s="18" t="s">
        <v>86</v>
      </c>
      <c r="N386" s="18"/>
      <c r="O386" s="18" t="s">
        <v>18</v>
      </c>
      <c r="P386" s="21" t="s">
        <v>22</v>
      </c>
      <c r="Q386" s="21" t="s">
        <v>20</v>
      </c>
      <c r="R386" s="22" t="s">
        <v>21</v>
      </c>
      <c r="S386" s="16" t="s">
        <v>23</v>
      </c>
    </row>
    <row r="387" spans="1:19" ht="30" customHeight="1" x14ac:dyDescent="0.25">
      <c r="A387" s="16"/>
      <c r="B387" s="23">
        <v>1531</v>
      </c>
      <c r="C387" s="24" t="s">
        <v>24</v>
      </c>
      <c r="D387" s="25">
        <f t="shared" ref="D387:D403" si="210">J315</f>
        <v>0</v>
      </c>
      <c r="E387" s="25">
        <f>SUMIFS('GRZ-2018'!$G$8:$G$79,'GRZ-2018'!$U$8:$U$79,$B387)</f>
        <v>0</v>
      </c>
      <c r="F387" s="25"/>
      <c r="G387" s="25">
        <f>SUM(D387:F387)</f>
        <v>0</v>
      </c>
      <c r="H387" s="803">
        <f>SUMIFS('GRZ-2018'!$I$8:$I$79,'GRZ-2018'!$U$8:$U$79,B387)</f>
        <v>0</v>
      </c>
      <c r="I387" s="803">
        <f>SUMIFS('GRZ-2018'!$J$8:$J$79,'GRZ-2018'!$U$8:$U$79,$B387)</f>
        <v>0</v>
      </c>
      <c r="J387" s="27">
        <f>G387+H387+I387</f>
        <v>0</v>
      </c>
      <c r="K387" s="20"/>
      <c r="L387" s="25">
        <f t="shared" ref="L387:L403" si="211">R315</f>
        <v>0</v>
      </c>
      <c r="M387" s="25">
        <f>SUMIFS('GRZ-2018'!$N$8:$N$79,'GRZ-2018'!$U$8:$U$79,$B387)</f>
        <v>0</v>
      </c>
      <c r="N387" s="25"/>
      <c r="O387" s="25">
        <f>SUM(L387:N387)</f>
        <v>0</v>
      </c>
      <c r="P387" s="803">
        <f>SUMIFS('GRZ-2018'!$P$8:$P$79,'GRZ-2018'!$U$8:$U$79,$B387)</f>
        <v>0</v>
      </c>
      <c r="Q387" s="803">
        <f>SUMIFS('GRZ-2018'!$Q$8:$Q$79,'GRZ-2018'!$U$8:$U$79,$B387)</f>
        <v>0</v>
      </c>
      <c r="R387" s="27">
        <f>O387+P387+Q387</f>
        <v>0</v>
      </c>
      <c r="S387" s="28">
        <f t="shared" ref="S387:S432" si="212">J387+R387</f>
        <v>0</v>
      </c>
    </row>
    <row r="388" spans="1:19" ht="25.5" customHeight="1" x14ac:dyDescent="0.25">
      <c r="A388" s="16"/>
      <c r="B388" s="23">
        <v>1609</v>
      </c>
      <c r="C388" s="24" t="s">
        <v>25</v>
      </c>
      <c r="D388" s="25">
        <f t="shared" si="210"/>
        <v>0</v>
      </c>
      <c r="E388" s="25">
        <f>SUMIFS('GRZ-2018'!$G$8:$G$79,'GRZ-2018'!$U$8:$U$79,$B388)</f>
        <v>0</v>
      </c>
      <c r="F388" s="25"/>
      <c r="G388" s="25">
        <f t="shared" ref="G388:G432" si="213">SUM(D388:F388)</f>
        <v>0</v>
      </c>
      <c r="H388" s="803">
        <f>SUMIFS('GRZ-2018'!$I$8:$I$79,'GRZ-2018'!$U$8:$U$79,B388)</f>
        <v>0</v>
      </c>
      <c r="I388" s="803">
        <f>SUMIFS('GRZ-2018'!$J$8:$J$79,'GRZ-2018'!$U$8:$U$79,$B388)</f>
        <v>0</v>
      </c>
      <c r="J388" s="27">
        <f t="shared" ref="J388:J432" si="214">G388+H388+I388</f>
        <v>0</v>
      </c>
      <c r="K388" s="20"/>
      <c r="L388" s="25">
        <f t="shared" si="211"/>
        <v>0</v>
      </c>
      <c r="M388" s="25">
        <f>SUMIFS('GRZ-2018'!$N$8:$N$79,'GRZ-2018'!$U$8:$U$79,$B388)</f>
        <v>0</v>
      </c>
      <c r="N388" s="25"/>
      <c r="O388" s="25">
        <f t="shared" ref="O388:O432" si="215">SUM(L388:N388)</f>
        <v>0</v>
      </c>
      <c r="P388" s="803">
        <f>SUMIFS('GRZ-2018'!$P$8:$P$79,'GRZ-2018'!$U$8:$U$79,$B388)</f>
        <v>0</v>
      </c>
      <c r="Q388" s="803">
        <f>SUMIFS('GRZ-2018'!$Q$8:$Q$79,'GRZ-2018'!$U$8:$U$79,$B388)</f>
        <v>0</v>
      </c>
      <c r="R388" s="27">
        <f t="shared" ref="R388:R432" si="216">O388+P388+Q388</f>
        <v>0</v>
      </c>
      <c r="S388" s="28">
        <f t="shared" si="212"/>
        <v>0</v>
      </c>
    </row>
    <row r="389" spans="1:19" ht="25.5" x14ac:dyDescent="0.25">
      <c r="A389" s="23">
        <v>12</v>
      </c>
      <c r="B389" s="23">
        <v>1611</v>
      </c>
      <c r="C389" s="24" t="s">
        <v>26</v>
      </c>
      <c r="D389" s="25">
        <f t="shared" si="210"/>
        <v>1399822.8871074382</v>
      </c>
      <c r="E389" s="25">
        <f>SUMIFS('GRZ-2018'!$G$8:$G$79,'GRZ-2018'!$U$8:$U$79,$B389)</f>
        <v>0</v>
      </c>
      <c r="F389" s="25"/>
      <c r="G389" s="25">
        <f t="shared" si="213"/>
        <v>1399822.8871074382</v>
      </c>
      <c r="H389" s="803">
        <f>SUMIFS('GRZ-2018'!$I$8:$I$79,'GRZ-2018'!$U$8:$U$79,B389)</f>
        <v>33477.565000000002</v>
      </c>
      <c r="I389" s="803">
        <f>SUMIFS('GRZ-2018'!$J$8:$J$79,'GRZ-2018'!$U$8:$U$79,$B389)</f>
        <v>0</v>
      </c>
      <c r="J389" s="27">
        <f t="shared" si="214"/>
        <v>1433300.4521074381</v>
      </c>
      <c r="K389" s="30"/>
      <c r="L389" s="25">
        <f t="shared" si="211"/>
        <v>-879464.16297520697</v>
      </c>
      <c r="M389" s="25">
        <f>SUMIFS('GRZ-2018'!$N$8:$N$79,'GRZ-2018'!$U$8:$U$79,$B389)</f>
        <v>0</v>
      </c>
      <c r="N389" s="25"/>
      <c r="O389" s="25">
        <f t="shared" si="215"/>
        <v>-879464.16297520697</v>
      </c>
      <c r="P389" s="803">
        <f>SUMIFS('GRZ-2018'!$P$8:$P$79,'GRZ-2018'!$U$8:$U$79,$B389)</f>
        <v>-202144.29</v>
      </c>
      <c r="Q389" s="803">
        <f>SUMIFS('GRZ-2018'!$Q$8:$Q$79,'GRZ-2018'!$U$8:$U$79,$B389)</f>
        <v>0</v>
      </c>
      <c r="R389" s="27">
        <f t="shared" si="216"/>
        <v>-1081608.452975207</v>
      </c>
      <c r="S389" s="28">
        <f t="shared" si="212"/>
        <v>351691.99913223111</v>
      </c>
    </row>
    <row r="390" spans="1:19" ht="25.5" x14ac:dyDescent="0.25">
      <c r="A390" s="23" t="s">
        <v>27</v>
      </c>
      <c r="B390" s="23">
        <v>1612</v>
      </c>
      <c r="C390" s="24" t="s">
        <v>28</v>
      </c>
      <c r="D390" s="25">
        <f t="shared" si="210"/>
        <v>0</v>
      </c>
      <c r="E390" s="25">
        <f>SUMIFS('GRZ-2018'!$G$8:$G$79,'GRZ-2018'!$U$8:$U$79,$B390)</f>
        <v>0</v>
      </c>
      <c r="F390" s="25"/>
      <c r="G390" s="25">
        <f t="shared" si="213"/>
        <v>0</v>
      </c>
      <c r="H390" s="803">
        <f>SUMIFS('GRZ-2018'!$I$8:$I$79,'GRZ-2018'!$U$8:$U$79,B390)</f>
        <v>0</v>
      </c>
      <c r="I390" s="803">
        <f>SUMIFS('GRZ-2018'!$J$8:$J$79,'GRZ-2018'!$U$8:$U$79,$B390)</f>
        <v>0</v>
      </c>
      <c r="J390" s="27">
        <f t="shared" si="214"/>
        <v>0</v>
      </c>
      <c r="K390" s="30"/>
      <c r="L390" s="25">
        <f t="shared" si="211"/>
        <v>0</v>
      </c>
      <c r="M390" s="25">
        <f>SUMIFS('GRZ-2018'!$N$8:$N$79,'GRZ-2018'!$U$8:$U$79,$B390)</f>
        <v>0</v>
      </c>
      <c r="N390" s="25"/>
      <c r="O390" s="25">
        <f t="shared" si="215"/>
        <v>0</v>
      </c>
      <c r="P390" s="803">
        <f>SUMIFS('GRZ-2018'!$P$8:$P$79,'GRZ-2018'!$U$8:$U$79,$B390)</f>
        <v>0</v>
      </c>
      <c r="Q390" s="803">
        <f>SUMIFS('GRZ-2018'!$Q$8:$Q$79,'GRZ-2018'!$U$8:$U$79,$B390)</f>
        <v>0</v>
      </c>
      <c r="R390" s="27">
        <f t="shared" si="216"/>
        <v>0</v>
      </c>
      <c r="S390" s="28">
        <f t="shared" si="212"/>
        <v>0</v>
      </c>
    </row>
    <row r="391" spans="1:19" ht="15" x14ac:dyDescent="0.25">
      <c r="A391" s="23" t="s">
        <v>29</v>
      </c>
      <c r="B391" s="23">
        <v>1805</v>
      </c>
      <c r="C391" s="24" t="s">
        <v>30</v>
      </c>
      <c r="D391" s="25">
        <f t="shared" si="210"/>
        <v>4379382.8</v>
      </c>
      <c r="E391" s="25">
        <f>SUMIFS('GRZ-2018'!$G$8:$G$79,'GRZ-2018'!$U$8:$U$79,$B391)</f>
        <v>0</v>
      </c>
      <c r="F391" s="25"/>
      <c r="G391" s="25">
        <f t="shared" si="213"/>
        <v>4379382.8</v>
      </c>
      <c r="H391" s="803">
        <f>SUMIFS('GRZ-2018'!$I$8:$I$79,'GRZ-2018'!$U$8:$U$79,B391)</f>
        <v>0</v>
      </c>
      <c r="I391" s="803">
        <f>SUMIFS('GRZ-2018'!$J$8:$J$79,'GRZ-2018'!$U$8:$U$79,$B391)</f>
        <v>0</v>
      </c>
      <c r="J391" s="27">
        <f t="shared" si="214"/>
        <v>4379382.8</v>
      </c>
      <c r="K391" s="30"/>
      <c r="L391" s="25">
        <f t="shared" si="211"/>
        <v>0</v>
      </c>
      <c r="M391" s="25">
        <f>SUMIFS('GRZ-2018'!$N$8:$N$79,'GRZ-2018'!$U$8:$U$79,$B391)</f>
        <v>0</v>
      </c>
      <c r="N391" s="25"/>
      <c r="O391" s="25">
        <f t="shared" si="215"/>
        <v>0</v>
      </c>
      <c r="P391" s="803">
        <f>SUMIFS('GRZ-2018'!$P$8:$P$79,'GRZ-2018'!$U$8:$U$79,$B391)</f>
        <v>0</v>
      </c>
      <c r="Q391" s="803">
        <f>SUMIFS('GRZ-2018'!$Q$8:$Q$79,'GRZ-2018'!$U$8:$U$79,$B391)</f>
        <v>0</v>
      </c>
      <c r="R391" s="27">
        <f t="shared" si="216"/>
        <v>0</v>
      </c>
      <c r="S391" s="28">
        <f t="shared" si="212"/>
        <v>4379382.8</v>
      </c>
    </row>
    <row r="392" spans="1:19" ht="15" x14ac:dyDescent="0.25">
      <c r="A392" s="23">
        <v>47</v>
      </c>
      <c r="B392" s="23">
        <v>1808</v>
      </c>
      <c r="C392" s="24" t="s">
        <v>31</v>
      </c>
      <c r="D392" s="25">
        <f t="shared" si="210"/>
        <v>17574425.210000001</v>
      </c>
      <c r="E392" s="25">
        <f>SUMIFS('GRZ-2018'!$G$8:$G$79,'GRZ-2018'!$U$8:$U$79,$B392)</f>
        <v>0</v>
      </c>
      <c r="F392" s="25"/>
      <c r="G392" s="25">
        <f t="shared" si="213"/>
        <v>17574425.210000001</v>
      </c>
      <c r="H392" s="803">
        <f>SUMIFS('GRZ-2018'!$I$8:$I$79,'GRZ-2018'!$U$8:$U$79,B392)</f>
        <v>28019.235000000001</v>
      </c>
      <c r="I392" s="803">
        <f>SUMIFS('GRZ-2018'!$J$8:$J$79,'GRZ-2018'!$U$8:$U$79,$B392)</f>
        <v>0</v>
      </c>
      <c r="J392" s="27">
        <f t="shared" si="214"/>
        <v>17602444.445</v>
      </c>
      <c r="K392" s="30"/>
      <c r="L392" s="25">
        <f t="shared" si="211"/>
        <v>-4856866.2008145219</v>
      </c>
      <c r="M392" s="25">
        <f>SUMIFS('GRZ-2018'!$N$8:$N$79,'GRZ-2018'!$U$8:$U$79,$B392)</f>
        <v>0</v>
      </c>
      <c r="N392" s="25"/>
      <c r="O392" s="25">
        <f t="shared" si="215"/>
        <v>-4856866.2008145219</v>
      </c>
      <c r="P392" s="803">
        <f>SUMIFS('GRZ-2018'!$P$8:$P$79,'GRZ-2018'!$U$8:$U$79,$B392)</f>
        <v>-762037.13497706305</v>
      </c>
      <c r="Q392" s="803">
        <f>SUMIFS('GRZ-2018'!$Q$8:$Q$79,'GRZ-2018'!$U$8:$U$79,$B392)</f>
        <v>0</v>
      </c>
      <c r="R392" s="27">
        <f t="shared" si="216"/>
        <v>-5618903.335791585</v>
      </c>
      <c r="S392" s="28">
        <f t="shared" si="212"/>
        <v>11983541.109208416</v>
      </c>
    </row>
    <row r="393" spans="1:19" ht="15" x14ac:dyDescent="0.25">
      <c r="A393" s="23">
        <v>13</v>
      </c>
      <c r="B393" s="23">
        <v>1810</v>
      </c>
      <c r="C393" s="24" t="s">
        <v>32</v>
      </c>
      <c r="D393" s="25">
        <f t="shared" si="210"/>
        <v>0</v>
      </c>
      <c r="E393" s="25">
        <f>SUMIFS('GRZ-2018'!$G$8:$G$79,'GRZ-2018'!$U$8:$U$79,$B393)</f>
        <v>0</v>
      </c>
      <c r="F393" s="25"/>
      <c r="G393" s="25">
        <f t="shared" si="213"/>
        <v>0</v>
      </c>
      <c r="H393" s="803">
        <f>SUMIFS('GRZ-2018'!$I$8:$I$79,'GRZ-2018'!$U$8:$U$79,B393)</f>
        <v>0</v>
      </c>
      <c r="I393" s="803">
        <f>SUMIFS('GRZ-2018'!$J$8:$J$79,'GRZ-2018'!$U$8:$U$79,$B393)</f>
        <v>0</v>
      </c>
      <c r="J393" s="27">
        <f t="shared" si="214"/>
        <v>0</v>
      </c>
      <c r="K393" s="30"/>
      <c r="L393" s="25">
        <f t="shared" si="211"/>
        <v>0</v>
      </c>
      <c r="M393" s="25">
        <f>SUMIFS('GRZ-2018'!$N$8:$N$79,'GRZ-2018'!$U$8:$U$79,$B393)</f>
        <v>0</v>
      </c>
      <c r="N393" s="25"/>
      <c r="O393" s="25">
        <f t="shared" si="215"/>
        <v>0</v>
      </c>
      <c r="P393" s="803">
        <f>SUMIFS('GRZ-2018'!$P$8:$P$79,'GRZ-2018'!$U$8:$U$79,$B393)</f>
        <v>0</v>
      </c>
      <c r="Q393" s="803">
        <f>SUMIFS('GRZ-2018'!$Q$8:$Q$79,'GRZ-2018'!$U$8:$U$79,$B393)</f>
        <v>0</v>
      </c>
      <c r="R393" s="27">
        <f t="shared" si="216"/>
        <v>0</v>
      </c>
      <c r="S393" s="28">
        <f t="shared" si="212"/>
        <v>0</v>
      </c>
    </row>
    <row r="394" spans="1:19" ht="15" x14ac:dyDescent="0.25">
      <c r="A394" s="23">
        <v>47</v>
      </c>
      <c r="B394" s="23">
        <v>1815</v>
      </c>
      <c r="C394" s="24" t="s">
        <v>33</v>
      </c>
      <c r="D394" s="25">
        <f t="shared" si="210"/>
        <v>17592867.339999996</v>
      </c>
      <c r="E394" s="25">
        <f>SUMIFS('GRZ-2018'!$G$8:$G$79,'GRZ-2018'!$U$8:$U$79,$B394)</f>
        <v>1653833.7999999998</v>
      </c>
      <c r="F394" s="25"/>
      <c r="G394" s="25">
        <f t="shared" si="213"/>
        <v>19246701.139999997</v>
      </c>
      <c r="H394" s="803">
        <f>SUMIFS('GRZ-2018'!$I$8:$I$79,'GRZ-2018'!$U$8:$U$79,B394)</f>
        <v>122186.83</v>
      </c>
      <c r="I394" s="803">
        <f>SUMIFS('GRZ-2018'!$J$8:$J$79,'GRZ-2018'!$U$8:$U$79,$B394)</f>
        <v>0</v>
      </c>
      <c r="J394" s="27">
        <f t="shared" si="214"/>
        <v>19368887.969999995</v>
      </c>
      <c r="K394" s="30"/>
      <c r="L394" s="25">
        <f t="shared" si="211"/>
        <v>-2814561.4267180949</v>
      </c>
      <c r="M394" s="25">
        <f>SUMIFS('GRZ-2018'!$N$8:$N$79,'GRZ-2018'!$U$8:$U$79,$B394)</f>
        <v>-1561765.96</v>
      </c>
      <c r="N394" s="25"/>
      <c r="O394" s="25">
        <f t="shared" si="215"/>
        <v>-4376327.3867180943</v>
      </c>
      <c r="P394" s="803">
        <f>SUMIFS('GRZ-2018'!$P$8:$P$79,'GRZ-2018'!$U$8:$U$79,$B394)</f>
        <v>-450391.37291077396</v>
      </c>
      <c r="Q394" s="803">
        <f>SUMIFS('GRZ-2018'!$Q$8:$Q$79,'GRZ-2018'!$U$8:$U$79,$B394)</f>
        <v>0</v>
      </c>
      <c r="R394" s="27">
        <f t="shared" si="216"/>
        <v>-4826718.7596288687</v>
      </c>
      <c r="S394" s="28">
        <f t="shared" si="212"/>
        <v>14542169.210371125</v>
      </c>
    </row>
    <row r="395" spans="1:19" ht="15" x14ac:dyDescent="0.25">
      <c r="A395" s="23">
        <v>47</v>
      </c>
      <c r="B395" s="23">
        <v>1820</v>
      </c>
      <c r="C395" s="24" t="s">
        <v>34</v>
      </c>
      <c r="D395" s="25">
        <f t="shared" si="210"/>
        <v>4306881.7</v>
      </c>
      <c r="E395" s="25">
        <f>SUMIFS('GRZ-2018'!$G$8:$G$79,'GRZ-2018'!$U$8:$U$79,$B395)</f>
        <v>0</v>
      </c>
      <c r="F395" s="25"/>
      <c r="G395" s="25">
        <f t="shared" si="213"/>
        <v>4306881.7</v>
      </c>
      <c r="H395" s="803">
        <f>SUMIFS('GRZ-2018'!$I$8:$I$79,'GRZ-2018'!$U$8:$U$79,B395)</f>
        <v>17512.29</v>
      </c>
      <c r="I395" s="803">
        <f>SUMIFS('GRZ-2018'!$J$8:$J$79,'GRZ-2018'!$U$8:$U$79,$B395)</f>
        <v>0</v>
      </c>
      <c r="J395" s="27">
        <f t="shared" si="214"/>
        <v>4324393.99</v>
      </c>
      <c r="K395" s="30"/>
      <c r="L395" s="25">
        <f t="shared" si="211"/>
        <v>-533982.81639544433</v>
      </c>
      <c r="M395" s="25">
        <f>SUMIFS('GRZ-2018'!$N$8:$N$79,'GRZ-2018'!$U$8:$U$79,$B395)</f>
        <v>0</v>
      </c>
      <c r="N395" s="25"/>
      <c r="O395" s="25">
        <f t="shared" si="215"/>
        <v>-533982.81639544433</v>
      </c>
      <c r="P395" s="803">
        <f>SUMIFS('GRZ-2018'!$P$8:$P$79,'GRZ-2018'!$U$8:$U$79,$B395)</f>
        <v>-113560.921772556</v>
      </c>
      <c r="Q395" s="803">
        <f>SUMIFS('GRZ-2018'!$Q$8:$Q$79,'GRZ-2018'!$U$8:$U$79,$B395)</f>
        <v>0</v>
      </c>
      <c r="R395" s="27">
        <f t="shared" si="216"/>
        <v>-647543.73816800036</v>
      </c>
      <c r="S395" s="28">
        <f t="shared" si="212"/>
        <v>3676850.251832</v>
      </c>
    </row>
    <row r="396" spans="1:19" ht="15" x14ac:dyDescent="0.25">
      <c r="A396" s="23">
        <v>47</v>
      </c>
      <c r="B396" s="23">
        <v>1825</v>
      </c>
      <c r="C396" s="24" t="s">
        <v>35</v>
      </c>
      <c r="D396" s="25">
        <f t="shared" si="210"/>
        <v>0</v>
      </c>
      <c r="E396" s="25">
        <f>SUMIFS('GRZ-2018'!$G$8:$G$79,'GRZ-2018'!$U$8:$U$79,$B396)</f>
        <v>0</v>
      </c>
      <c r="F396" s="25"/>
      <c r="G396" s="25">
        <f t="shared" si="213"/>
        <v>0</v>
      </c>
      <c r="H396" s="803">
        <f>SUMIFS('GRZ-2018'!$I$8:$I$79,'GRZ-2018'!$U$8:$U$79,B396)</f>
        <v>0</v>
      </c>
      <c r="I396" s="803">
        <f>SUMIFS('GRZ-2018'!$J$8:$J$79,'GRZ-2018'!$U$8:$U$79,$B396)</f>
        <v>0</v>
      </c>
      <c r="J396" s="27">
        <f t="shared" si="214"/>
        <v>0</v>
      </c>
      <c r="K396" s="30"/>
      <c r="L396" s="25">
        <f t="shared" si="211"/>
        <v>0</v>
      </c>
      <c r="M396" s="25">
        <f>SUMIFS('GRZ-2018'!$N$8:$N$79,'GRZ-2018'!$U$8:$U$79,$B396)</f>
        <v>0</v>
      </c>
      <c r="N396" s="25"/>
      <c r="O396" s="25">
        <f t="shared" si="215"/>
        <v>0</v>
      </c>
      <c r="P396" s="803">
        <f>SUMIFS('GRZ-2018'!$P$8:$P$79,'GRZ-2018'!$U$8:$U$79,$B396)</f>
        <v>0</v>
      </c>
      <c r="Q396" s="803">
        <f>SUMIFS('GRZ-2018'!$Q$8:$Q$79,'GRZ-2018'!$U$8:$U$79,$B396)</f>
        <v>0</v>
      </c>
      <c r="R396" s="27">
        <f t="shared" si="216"/>
        <v>0</v>
      </c>
      <c r="S396" s="28">
        <f t="shared" si="212"/>
        <v>0</v>
      </c>
    </row>
    <row r="397" spans="1:19" ht="15" x14ac:dyDescent="0.25">
      <c r="A397" s="23">
        <v>47</v>
      </c>
      <c r="B397" s="23">
        <v>1830</v>
      </c>
      <c r="C397" s="24" t="s">
        <v>36</v>
      </c>
      <c r="D397" s="25">
        <f t="shared" si="210"/>
        <v>26096164.669999998</v>
      </c>
      <c r="E397" s="25">
        <f>SUMIFS('GRZ-2018'!$G$8:$G$79,'GRZ-2018'!$U$8:$U$79,$B397)</f>
        <v>0</v>
      </c>
      <c r="F397" s="25"/>
      <c r="G397" s="25">
        <f t="shared" si="213"/>
        <v>26096164.669999998</v>
      </c>
      <c r="H397" s="803">
        <f>SUMIFS('GRZ-2018'!$I$8:$I$79,'GRZ-2018'!$U$8:$U$79,B397)</f>
        <v>2178091.2000000002</v>
      </c>
      <c r="I397" s="803">
        <f>SUMIFS('GRZ-2018'!$J$8:$J$79,'GRZ-2018'!$U$8:$U$79,$B397)</f>
        <v>0</v>
      </c>
      <c r="J397" s="27">
        <f t="shared" si="214"/>
        <v>28274255.869999997</v>
      </c>
      <c r="K397" s="30"/>
      <c r="L397" s="25">
        <f t="shared" si="211"/>
        <v>-3977652.7291924376</v>
      </c>
      <c r="M397" s="25">
        <f>SUMIFS('GRZ-2018'!$N$8:$N$79,'GRZ-2018'!$U$8:$U$79,$B397)</f>
        <v>0</v>
      </c>
      <c r="N397" s="25"/>
      <c r="O397" s="25">
        <f t="shared" si="215"/>
        <v>-3977652.7291924376</v>
      </c>
      <c r="P397" s="803">
        <f>SUMIFS('GRZ-2018'!$P$8:$P$79,'GRZ-2018'!$U$8:$U$79,$B397)</f>
        <v>-635024.46402914298</v>
      </c>
      <c r="Q397" s="803">
        <f>SUMIFS('GRZ-2018'!$Q$8:$Q$79,'GRZ-2018'!$U$8:$U$79,$B397)</f>
        <v>0</v>
      </c>
      <c r="R397" s="27">
        <f t="shared" si="216"/>
        <v>-4612677.1932215802</v>
      </c>
      <c r="S397" s="28">
        <f t="shared" si="212"/>
        <v>23661578.676778417</v>
      </c>
    </row>
    <row r="398" spans="1:19" ht="15" x14ac:dyDescent="0.25">
      <c r="A398" s="23">
        <v>47</v>
      </c>
      <c r="B398" s="23">
        <v>1835</v>
      </c>
      <c r="C398" s="24" t="s">
        <v>37</v>
      </c>
      <c r="D398" s="25">
        <f t="shared" si="210"/>
        <v>17655730</v>
      </c>
      <c r="E398" s="25">
        <f>SUMIFS('GRZ-2018'!$G$8:$G$79,'GRZ-2018'!$U$8:$U$79,$B398)</f>
        <v>0</v>
      </c>
      <c r="F398" s="25"/>
      <c r="G398" s="25">
        <f t="shared" si="213"/>
        <v>17655730</v>
      </c>
      <c r="H398" s="803">
        <f>SUMIFS('GRZ-2018'!$I$8:$I$79,'GRZ-2018'!$U$8:$U$79,B398)</f>
        <v>1184366.97</v>
      </c>
      <c r="I398" s="803">
        <f>SUMIFS('GRZ-2018'!$J$8:$J$79,'GRZ-2018'!$U$8:$U$79,$B398)</f>
        <v>0</v>
      </c>
      <c r="J398" s="27">
        <f t="shared" si="214"/>
        <v>18840096.969999999</v>
      </c>
      <c r="K398" s="30"/>
      <c r="L398" s="25">
        <f t="shared" si="211"/>
        <v>-2533397.625054393</v>
      </c>
      <c r="M398" s="25">
        <f>SUMIFS('GRZ-2018'!$N$8:$N$79,'GRZ-2018'!$U$8:$U$79,$B398)</f>
        <v>0</v>
      </c>
      <c r="N398" s="25"/>
      <c r="O398" s="25">
        <f t="shared" si="215"/>
        <v>-2533397.625054393</v>
      </c>
      <c r="P398" s="803">
        <f>SUMIFS('GRZ-2018'!$P$8:$P$79,'GRZ-2018'!$U$8:$U$79,$B398)</f>
        <v>-372932.18538443098</v>
      </c>
      <c r="Q398" s="803">
        <f>SUMIFS('GRZ-2018'!$Q$8:$Q$79,'GRZ-2018'!$U$8:$U$79,$B398)</f>
        <v>0</v>
      </c>
      <c r="R398" s="27">
        <f t="shared" si="216"/>
        <v>-2906329.8104388239</v>
      </c>
      <c r="S398" s="28">
        <f t="shared" si="212"/>
        <v>15933767.159561176</v>
      </c>
    </row>
    <row r="399" spans="1:19" ht="15" x14ac:dyDescent="0.25">
      <c r="A399" s="23">
        <v>47</v>
      </c>
      <c r="B399" s="23">
        <v>1840</v>
      </c>
      <c r="C399" s="24" t="s">
        <v>38</v>
      </c>
      <c r="D399" s="25">
        <f t="shared" si="210"/>
        <v>47428846.639999993</v>
      </c>
      <c r="E399" s="25">
        <f>SUMIFS('GRZ-2018'!$G$8:$G$79,'GRZ-2018'!$U$8:$U$79,$B399)</f>
        <v>0</v>
      </c>
      <c r="F399" s="25"/>
      <c r="G399" s="25">
        <f t="shared" si="213"/>
        <v>47428846.639999993</v>
      </c>
      <c r="H399" s="803">
        <f>SUMIFS('GRZ-2018'!$I$8:$I$79,'GRZ-2018'!$U$8:$U$79,B399)</f>
        <v>3093142.93</v>
      </c>
      <c r="I399" s="803">
        <f>SUMIFS('GRZ-2018'!$J$8:$J$79,'GRZ-2018'!$U$8:$U$79,$B399)</f>
        <v>0</v>
      </c>
      <c r="J399" s="27">
        <f t="shared" si="214"/>
        <v>50521989.569999993</v>
      </c>
      <c r="K399" s="30"/>
      <c r="L399" s="25">
        <f t="shared" si="211"/>
        <v>-7427173.4632992661</v>
      </c>
      <c r="M399" s="25">
        <f>SUMIFS('GRZ-2018'!$N$8:$N$79,'GRZ-2018'!$U$8:$U$79,$B399)</f>
        <v>0</v>
      </c>
      <c r="N399" s="25"/>
      <c r="O399" s="25">
        <f t="shared" si="215"/>
        <v>-7427173.4632992661</v>
      </c>
      <c r="P399" s="803">
        <f>SUMIFS('GRZ-2018'!$P$8:$P$79,'GRZ-2018'!$U$8:$U$79,$B399)</f>
        <v>-1040562.96765934</v>
      </c>
      <c r="Q399" s="803">
        <f>SUMIFS('GRZ-2018'!$Q$8:$Q$79,'GRZ-2018'!$U$8:$U$79,$B399)</f>
        <v>0</v>
      </c>
      <c r="R399" s="27">
        <f t="shared" si="216"/>
        <v>-8467736.4309586063</v>
      </c>
      <c r="S399" s="28">
        <f t="shared" si="212"/>
        <v>42054253.139041387</v>
      </c>
    </row>
    <row r="400" spans="1:19" ht="15" x14ac:dyDescent="0.25">
      <c r="A400" s="23">
        <v>47</v>
      </c>
      <c r="B400" s="23">
        <v>1845</v>
      </c>
      <c r="C400" s="24" t="s">
        <v>39</v>
      </c>
      <c r="D400" s="25">
        <f t="shared" si="210"/>
        <v>40324196.350000001</v>
      </c>
      <c r="E400" s="25">
        <f>SUMIFS('GRZ-2018'!$G$8:$G$79,'GRZ-2018'!$U$8:$U$79,$B400)</f>
        <v>0</v>
      </c>
      <c r="F400" s="25"/>
      <c r="G400" s="25">
        <f t="shared" si="213"/>
        <v>40324196.350000001</v>
      </c>
      <c r="H400" s="803">
        <f>SUMIFS('GRZ-2018'!$I$8:$I$79,'GRZ-2018'!$U$8:$U$79,B400)</f>
        <v>2035517.57</v>
      </c>
      <c r="I400" s="803">
        <f>SUMIFS('GRZ-2018'!$J$8:$J$79,'GRZ-2018'!$U$8:$U$79,$B400)</f>
        <v>0</v>
      </c>
      <c r="J400" s="27">
        <f t="shared" si="214"/>
        <v>42359713.920000002</v>
      </c>
      <c r="K400" s="30"/>
      <c r="L400" s="25">
        <f t="shared" si="211"/>
        <v>-8785684.7555889264</v>
      </c>
      <c r="M400" s="25">
        <f>SUMIFS('GRZ-2018'!$N$8:$N$79,'GRZ-2018'!$U$8:$U$79,$B400)</f>
        <v>0</v>
      </c>
      <c r="N400" s="25"/>
      <c r="O400" s="25">
        <f t="shared" si="215"/>
        <v>-8785684.7555889264</v>
      </c>
      <c r="P400" s="803">
        <f>SUMIFS('GRZ-2018'!$P$8:$P$79,'GRZ-2018'!$U$8:$U$79,$B400)</f>
        <v>-1351830.8325118199</v>
      </c>
      <c r="Q400" s="803">
        <f>SUMIFS('GRZ-2018'!$Q$8:$Q$79,'GRZ-2018'!$U$8:$U$79,$B400)</f>
        <v>0</v>
      </c>
      <c r="R400" s="27">
        <f t="shared" si="216"/>
        <v>-10137515.588100746</v>
      </c>
      <c r="S400" s="28">
        <f t="shared" si="212"/>
        <v>32222198.331899256</v>
      </c>
    </row>
    <row r="401" spans="1:19" ht="15" x14ac:dyDescent="0.25">
      <c r="A401" s="23">
        <v>47</v>
      </c>
      <c r="B401" s="23">
        <v>1850</v>
      </c>
      <c r="C401" s="24" t="s">
        <v>40</v>
      </c>
      <c r="D401" s="25">
        <f t="shared" si="210"/>
        <v>18668189.09</v>
      </c>
      <c r="E401" s="25">
        <f>SUMIFS('GRZ-2018'!$G$8:$G$79,'GRZ-2018'!$U$8:$U$79,$B401)</f>
        <v>0</v>
      </c>
      <c r="F401" s="25"/>
      <c r="G401" s="25">
        <f t="shared" si="213"/>
        <v>18668189.09</v>
      </c>
      <c r="H401" s="803">
        <f>SUMIFS('GRZ-2018'!$I$8:$I$79,'GRZ-2018'!$U$8:$U$79,B401)</f>
        <v>1478730.95</v>
      </c>
      <c r="I401" s="803">
        <f>SUMIFS('GRZ-2018'!$J$8:$J$79,'GRZ-2018'!$U$8:$U$79,$B401)</f>
        <v>0</v>
      </c>
      <c r="J401" s="27">
        <f t="shared" si="214"/>
        <v>20146920.039999999</v>
      </c>
      <c r="K401" s="30"/>
      <c r="L401" s="25">
        <f t="shared" si="211"/>
        <v>-3937713.4244215665</v>
      </c>
      <c r="M401" s="25">
        <f>SUMIFS('GRZ-2018'!$N$8:$N$79,'GRZ-2018'!$U$8:$U$79,$B401)</f>
        <v>0</v>
      </c>
      <c r="N401" s="25"/>
      <c r="O401" s="25">
        <f t="shared" si="215"/>
        <v>-3937713.4244215665</v>
      </c>
      <c r="P401" s="803">
        <f>SUMIFS('GRZ-2018'!$P$8:$P$79,'GRZ-2018'!$U$8:$U$79,$B401)</f>
        <v>-598679.67999999993</v>
      </c>
      <c r="Q401" s="803">
        <f>SUMIFS('GRZ-2018'!$Q$8:$Q$79,'GRZ-2018'!$U$8:$U$79,$B401)</f>
        <v>0</v>
      </c>
      <c r="R401" s="27">
        <f t="shared" si="216"/>
        <v>-4536393.1044215662</v>
      </c>
      <c r="S401" s="28">
        <f t="shared" si="212"/>
        <v>15610526.935578432</v>
      </c>
    </row>
    <row r="402" spans="1:19" ht="15" x14ac:dyDescent="0.25">
      <c r="A402" s="23">
        <v>47</v>
      </c>
      <c r="B402" s="23">
        <v>1855</v>
      </c>
      <c r="C402" s="24" t="s">
        <v>41</v>
      </c>
      <c r="D402" s="25">
        <f t="shared" si="210"/>
        <v>8955443.0000000019</v>
      </c>
      <c r="E402" s="25">
        <f>SUMIFS('GRZ-2018'!$G$8:$G$79,'GRZ-2018'!$U$8:$U$79,$B402)</f>
        <v>0</v>
      </c>
      <c r="F402" s="25"/>
      <c r="G402" s="25">
        <f t="shared" si="213"/>
        <v>8955443.0000000019</v>
      </c>
      <c r="H402" s="803">
        <f>SUMIFS('GRZ-2018'!$I$8:$I$79,'GRZ-2018'!$U$8:$U$79,B402)</f>
        <v>640907.35000000009</v>
      </c>
      <c r="I402" s="803">
        <f>SUMIFS('GRZ-2018'!$J$8:$J$79,'GRZ-2018'!$U$8:$U$79,$B402)</f>
        <v>0</v>
      </c>
      <c r="J402" s="27">
        <f t="shared" si="214"/>
        <v>9596350.3500000015</v>
      </c>
      <c r="K402" s="30"/>
      <c r="L402" s="25">
        <f t="shared" si="211"/>
        <v>-2239794.3541240478</v>
      </c>
      <c r="M402" s="25">
        <f>SUMIFS('GRZ-2018'!$N$8:$N$79,'GRZ-2018'!$U$8:$U$79,$B402)</f>
        <v>0</v>
      </c>
      <c r="N402" s="25"/>
      <c r="O402" s="25">
        <f t="shared" si="215"/>
        <v>-2239794.3541240478</v>
      </c>
      <c r="P402" s="803">
        <f>SUMIFS('GRZ-2018'!$P$8:$P$79,'GRZ-2018'!$U$8:$U$79,$B402)</f>
        <v>-354108.55836178898</v>
      </c>
      <c r="Q402" s="803">
        <f>SUMIFS('GRZ-2018'!$Q$8:$Q$79,'GRZ-2018'!$U$8:$U$79,$B402)</f>
        <v>0</v>
      </c>
      <c r="R402" s="27">
        <f t="shared" si="216"/>
        <v>-2593902.912485837</v>
      </c>
      <c r="S402" s="28">
        <f t="shared" si="212"/>
        <v>7002447.4375141645</v>
      </c>
    </row>
    <row r="403" spans="1:19" ht="15" x14ac:dyDescent="0.25">
      <c r="A403" s="23">
        <v>47</v>
      </c>
      <c r="B403" s="23">
        <v>1860</v>
      </c>
      <c r="C403" s="24" t="s">
        <v>42</v>
      </c>
      <c r="D403" s="25">
        <f t="shared" si="210"/>
        <v>17906639.619999997</v>
      </c>
      <c r="E403" s="25">
        <f>SUMIFS('GRZ-2018'!$G$8:$G$79,'GRZ-2018'!$U$8:$U$79,$B403)</f>
        <v>15161.77</v>
      </c>
      <c r="F403" s="25"/>
      <c r="G403" s="25">
        <f t="shared" si="213"/>
        <v>17921801.389999997</v>
      </c>
      <c r="H403" s="803">
        <f>SUMIFS('GRZ-2018'!$I$8:$I$79,'GRZ-2018'!$U$8:$U$79,B403)</f>
        <v>495476.45000000007</v>
      </c>
      <c r="I403" s="803">
        <f>SUMIFS('GRZ-2018'!$J$8:$J$79,'GRZ-2018'!$U$8:$U$79,$B403)</f>
        <v>0</v>
      </c>
      <c r="J403" s="27">
        <f t="shared" si="214"/>
        <v>18417277.839999996</v>
      </c>
      <c r="K403" s="30"/>
      <c r="L403" s="25">
        <f t="shared" si="211"/>
        <v>-7312855.6411518194</v>
      </c>
      <c r="M403" s="25">
        <f>SUMIFS('GRZ-2018'!$N$8:$N$79,'GRZ-2018'!$U$8:$U$79,$B403)</f>
        <v>-13963.33</v>
      </c>
      <c r="N403" s="25"/>
      <c r="O403" s="25">
        <f t="shared" si="215"/>
        <v>-7326818.9711518195</v>
      </c>
      <c r="P403" s="803">
        <f>SUMIFS('GRZ-2018'!$P$8:$P$79,'GRZ-2018'!$U$8:$U$79,$B403)</f>
        <v>-1056978.829375</v>
      </c>
      <c r="Q403" s="803">
        <f>SUMIFS('GRZ-2018'!$Q$8:$Q$79,'GRZ-2018'!$U$8:$U$79,$B403)</f>
        <v>0</v>
      </c>
      <c r="R403" s="27">
        <f t="shared" si="216"/>
        <v>-8383797.8005268192</v>
      </c>
      <c r="S403" s="28">
        <f t="shared" si="212"/>
        <v>10033480.039473176</v>
      </c>
    </row>
    <row r="404" spans="1:19" ht="15" x14ac:dyDescent="0.25">
      <c r="A404" s="46">
        <v>47</v>
      </c>
      <c r="B404" s="46">
        <v>1865</v>
      </c>
      <c r="C404" s="47" t="s">
        <v>43</v>
      </c>
      <c r="D404" s="25">
        <v>0</v>
      </c>
      <c r="E404" s="25">
        <f>SUMIFS('GRZ-2018'!$G$8:$G$79,'GRZ-2018'!$U$8:$U$79,$B404)</f>
        <v>0</v>
      </c>
      <c r="F404" s="25"/>
      <c r="G404" s="25"/>
      <c r="H404" s="803">
        <f>SUMIFS('GRZ-2018'!$I$8:$I$79,'GRZ-2018'!$U$8:$U$79,B404)</f>
        <v>0</v>
      </c>
      <c r="I404" s="803">
        <f>SUMIFS('GRZ-2018'!$J$8:$J$79,'GRZ-2018'!$U$8:$U$79,$B404)</f>
        <v>0</v>
      </c>
      <c r="J404" s="27">
        <f t="shared" ref="J404" si="217">D404+H404+I404</f>
        <v>0</v>
      </c>
      <c r="K404" s="30"/>
      <c r="L404" s="45">
        <v>0</v>
      </c>
      <c r="M404" s="25">
        <f>SUMIFS('GRZ-2018'!$N$8:$N$79,'GRZ-2018'!$U$8:$U$79,$B404)</f>
        <v>0</v>
      </c>
      <c r="N404" s="25"/>
      <c r="O404" s="45">
        <f t="shared" si="215"/>
        <v>0</v>
      </c>
      <c r="P404" s="803">
        <f>SUMIFS('GRZ-2018'!$P$8:$P$79,'GRZ-2018'!$U$8:$U$79,$B404)</f>
        <v>0</v>
      </c>
      <c r="Q404" s="803">
        <f>SUMIFS('GRZ-2018'!$Q$8:$Q$79,'GRZ-2018'!$U$8:$U$79,$B404)</f>
        <v>0</v>
      </c>
      <c r="R404" s="27">
        <f t="shared" ref="R404" si="218">L404+P404+Q404</f>
        <v>0</v>
      </c>
      <c r="S404" s="28">
        <f t="shared" si="212"/>
        <v>0</v>
      </c>
    </row>
    <row r="405" spans="1:19" ht="15" x14ac:dyDescent="0.25">
      <c r="A405" s="23">
        <v>47</v>
      </c>
      <c r="B405" s="23">
        <v>1875</v>
      </c>
      <c r="C405" s="24" t="s">
        <v>44</v>
      </c>
      <c r="D405" s="25">
        <f t="shared" ref="D405:D432" si="219">J333</f>
        <v>0</v>
      </c>
      <c r="E405" s="25">
        <f>SUMIFS('GRZ-2018'!$G$8:$G$79,'GRZ-2018'!$U$8:$U$79,$B405)</f>
        <v>0</v>
      </c>
      <c r="F405" s="25"/>
      <c r="G405" s="25">
        <f t="shared" si="213"/>
        <v>0</v>
      </c>
      <c r="H405" s="803">
        <f>SUMIFS('GRZ-2018'!$I$8:$I$79,'GRZ-2018'!$U$8:$U$79,B405)</f>
        <v>0</v>
      </c>
      <c r="I405" s="803">
        <f>SUMIFS('GRZ-2018'!$J$8:$J$79,'GRZ-2018'!$U$8:$U$79,$B405)</f>
        <v>0</v>
      </c>
      <c r="J405" s="27">
        <f t="shared" si="214"/>
        <v>0</v>
      </c>
      <c r="K405" s="30"/>
      <c r="L405" s="25">
        <f t="shared" ref="L405:L432" si="220">R333</f>
        <v>0</v>
      </c>
      <c r="M405" s="25">
        <f>SUMIFS('GRZ-2018'!$N$8:$N$79,'GRZ-2018'!$U$8:$U$79,$B405)</f>
        <v>0</v>
      </c>
      <c r="N405" s="25"/>
      <c r="O405" s="25">
        <f t="shared" si="215"/>
        <v>0</v>
      </c>
      <c r="P405" s="803">
        <f>SUMIFS('GRZ-2018'!$P$8:$P$79,'GRZ-2018'!$U$8:$U$79,$B405)</f>
        <v>0</v>
      </c>
      <c r="Q405" s="803">
        <f>SUMIFS('GRZ-2018'!$Q$8:$Q$79,'GRZ-2018'!$U$8:$U$79,$B405)</f>
        <v>0</v>
      </c>
      <c r="R405" s="27">
        <f t="shared" si="216"/>
        <v>0</v>
      </c>
      <c r="S405" s="28">
        <f t="shared" si="212"/>
        <v>0</v>
      </c>
    </row>
    <row r="406" spans="1:19" ht="15" x14ac:dyDescent="0.25">
      <c r="A406" s="23" t="s">
        <v>29</v>
      </c>
      <c r="B406" s="23">
        <v>1905</v>
      </c>
      <c r="C406" s="24" t="s">
        <v>30</v>
      </c>
      <c r="D406" s="25">
        <f t="shared" si="219"/>
        <v>0</v>
      </c>
      <c r="E406" s="25">
        <f>SUMIFS('GRZ-2018'!$G$8:$G$79,'GRZ-2018'!$U$8:$U$79,$B406)</f>
        <v>0</v>
      </c>
      <c r="F406" s="25"/>
      <c r="G406" s="25">
        <f t="shared" si="213"/>
        <v>0</v>
      </c>
      <c r="H406" s="803">
        <f>SUMIFS('GRZ-2018'!$I$8:$I$79,'GRZ-2018'!$U$8:$U$79,B406)</f>
        <v>0</v>
      </c>
      <c r="I406" s="803">
        <f>SUMIFS('GRZ-2018'!$J$8:$J$79,'GRZ-2018'!$U$8:$U$79,$B406)</f>
        <v>0</v>
      </c>
      <c r="J406" s="27">
        <f t="shared" si="214"/>
        <v>0</v>
      </c>
      <c r="K406" s="30"/>
      <c r="L406" s="25">
        <f t="shared" si="220"/>
        <v>0</v>
      </c>
      <c r="M406" s="25">
        <f>SUMIFS('GRZ-2018'!$N$8:$N$79,'GRZ-2018'!$U$8:$U$79,$B406)</f>
        <v>0</v>
      </c>
      <c r="N406" s="25"/>
      <c r="O406" s="25">
        <f t="shared" si="215"/>
        <v>0</v>
      </c>
      <c r="P406" s="803">
        <f>SUMIFS('GRZ-2018'!$P$8:$P$79,'GRZ-2018'!$U$8:$U$79,$B406)</f>
        <v>0</v>
      </c>
      <c r="Q406" s="803">
        <f>SUMIFS('GRZ-2018'!$Q$8:$Q$79,'GRZ-2018'!$U$8:$U$79,$B406)</f>
        <v>0</v>
      </c>
      <c r="R406" s="27">
        <f t="shared" si="216"/>
        <v>0</v>
      </c>
      <c r="S406" s="28">
        <f t="shared" si="212"/>
        <v>0</v>
      </c>
    </row>
    <row r="407" spans="1:19" ht="15" x14ac:dyDescent="0.25">
      <c r="A407" s="23">
        <v>47</v>
      </c>
      <c r="B407" s="23">
        <v>1908</v>
      </c>
      <c r="C407" s="24" t="s">
        <v>45</v>
      </c>
      <c r="D407" s="25">
        <f t="shared" si="219"/>
        <v>0</v>
      </c>
      <c r="E407" s="25">
        <f>SUMIFS('GRZ-2018'!$G$8:$G$79,'GRZ-2018'!$U$8:$U$79,$B407)</f>
        <v>0</v>
      </c>
      <c r="F407" s="25"/>
      <c r="G407" s="25">
        <f t="shared" si="213"/>
        <v>0</v>
      </c>
      <c r="H407" s="803">
        <f>SUMIFS('GRZ-2018'!$I$8:$I$79,'GRZ-2018'!$U$8:$U$79,B407)</f>
        <v>0</v>
      </c>
      <c r="I407" s="803">
        <f>SUMIFS('GRZ-2018'!$J$8:$J$79,'GRZ-2018'!$U$8:$U$79,$B407)</f>
        <v>0</v>
      </c>
      <c r="J407" s="27">
        <f t="shared" si="214"/>
        <v>0</v>
      </c>
      <c r="K407" s="30"/>
      <c r="L407" s="25">
        <f t="shared" si="220"/>
        <v>0</v>
      </c>
      <c r="M407" s="25">
        <f>SUMIFS('GRZ-2018'!$N$8:$N$79,'GRZ-2018'!$U$8:$U$79,$B407)</f>
        <v>0</v>
      </c>
      <c r="N407" s="25"/>
      <c r="O407" s="25">
        <f t="shared" si="215"/>
        <v>0</v>
      </c>
      <c r="P407" s="803">
        <f>SUMIFS('GRZ-2018'!$P$8:$P$79,'GRZ-2018'!$U$8:$U$79,$B407)</f>
        <v>0</v>
      </c>
      <c r="Q407" s="803">
        <f>SUMIFS('GRZ-2018'!$Q$8:$Q$79,'GRZ-2018'!$U$8:$U$79,$B407)</f>
        <v>0</v>
      </c>
      <c r="R407" s="27">
        <f t="shared" si="216"/>
        <v>0</v>
      </c>
      <c r="S407" s="28">
        <f t="shared" si="212"/>
        <v>0</v>
      </c>
    </row>
    <row r="408" spans="1:19" ht="15" x14ac:dyDescent="0.25">
      <c r="A408" s="23">
        <v>13</v>
      </c>
      <c r="B408" s="23">
        <v>1910</v>
      </c>
      <c r="C408" s="24" t="s">
        <v>32</v>
      </c>
      <c r="D408" s="25">
        <f t="shared" si="219"/>
        <v>0</v>
      </c>
      <c r="E408" s="25">
        <f>SUMIFS('GRZ-2018'!$G$8:$G$79,'GRZ-2018'!$U$8:$U$79,$B408)</f>
        <v>0</v>
      </c>
      <c r="F408" s="25"/>
      <c r="G408" s="25">
        <f t="shared" si="213"/>
        <v>0</v>
      </c>
      <c r="H408" s="803">
        <f>SUMIFS('GRZ-2018'!$I$8:$I$79,'GRZ-2018'!$U$8:$U$79,B408)</f>
        <v>0</v>
      </c>
      <c r="I408" s="803">
        <f>SUMIFS('GRZ-2018'!$J$8:$J$79,'GRZ-2018'!$U$8:$U$79,$B408)</f>
        <v>0</v>
      </c>
      <c r="J408" s="27">
        <f t="shared" si="214"/>
        <v>0</v>
      </c>
      <c r="K408" s="30"/>
      <c r="L408" s="25">
        <f t="shared" si="220"/>
        <v>0</v>
      </c>
      <c r="M408" s="25">
        <f>SUMIFS('GRZ-2018'!$N$8:$N$79,'GRZ-2018'!$U$8:$U$79,$B408)</f>
        <v>0</v>
      </c>
      <c r="N408" s="25"/>
      <c r="O408" s="25">
        <f t="shared" si="215"/>
        <v>0</v>
      </c>
      <c r="P408" s="803">
        <f>SUMIFS('GRZ-2018'!$P$8:$P$79,'GRZ-2018'!$U$8:$U$79,$B408)</f>
        <v>0</v>
      </c>
      <c r="Q408" s="803">
        <f>SUMIFS('GRZ-2018'!$Q$8:$Q$79,'GRZ-2018'!$U$8:$U$79,$B408)</f>
        <v>0</v>
      </c>
      <c r="R408" s="27">
        <f t="shared" si="216"/>
        <v>0</v>
      </c>
      <c r="S408" s="28">
        <f t="shared" si="212"/>
        <v>0</v>
      </c>
    </row>
    <row r="409" spans="1:19" ht="15" x14ac:dyDescent="0.25">
      <c r="A409" s="23">
        <v>8</v>
      </c>
      <c r="B409" s="23">
        <v>1915</v>
      </c>
      <c r="C409" s="24" t="s">
        <v>46</v>
      </c>
      <c r="D409" s="25">
        <f t="shared" si="219"/>
        <v>879168.83000000007</v>
      </c>
      <c r="E409" s="25">
        <f>SUMIFS('GRZ-2018'!$G$8:$G$79,'GRZ-2018'!$U$8:$U$79,$B409)</f>
        <v>0</v>
      </c>
      <c r="F409" s="25"/>
      <c r="G409" s="25">
        <f t="shared" si="213"/>
        <v>879168.83000000007</v>
      </c>
      <c r="H409" s="803">
        <f>SUMIFS('GRZ-2018'!$I$8:$I$79,'GRZ-2018'!$U$8:$U$79,B409)</f>
        <v>1920.44</v>
      </c>
      <c r="I409" s="803">
        <f>SUMIFS('GRZ-2018'!$J$8:$J$79,'GRZ-2018'!$U$8:$U$79,$B409)</f>
        <v>0</v>
      </c>
      <c r="J409" s="27">
        <f t="shared" si="214"/>
        <v>881089.27</v>
      </c>
      <c r="K409" s="30"/>
      <c r="L409" s="25">
        <f t="shared" si="220"/>
        <v>-663297.43569285702</v>
      </c>
      <c r="M409" s="25">
        <f>SUMIFS('GRZ-2018'!$N$8:$N$79,'GRZ-2018'!$U$8:$U$79,$B409)</f>
        <v>0</v>
      </c>
      <c r="N409" s="25"/>
      <c r="O409" s="25">
        <f t="shared" si="215"/>
        <v>-663297.43569285702</v>
      </c>
      <c r="P409" s="803">
        <f>SUMIFS('GRZ-2018'!$P$8:$P$79,'GRZ-2018'!$U$8:$U$79,$B409)</f>
        <v>-45107.067130952397</v>
      </c>
      <c r="Q409" s="803">
        <f>SUMIFS('GRZ-2018'!$Q$8:$Q$79,'GRZ-2018'!$U$8:$U$79,$B409)</f>
        <v>0</v>
      </c>
      <c r="R409" s="27">
        <f t="shared" si="216"/>
        <v>-708404.50282380939</v>
      </c>
      <c r="S409" s="28">
        <f t="shared" si="212"/>
        <v>172684.76717619062</v>
      </c>
    </row>
    <row r="410" spans="1:19" ht="15" x14ac:dyDescent="0.25">
      <c r="A410" s="23">
        <v>10</v>
      </c>
      <c r="B410" s="23">
        <v>1920</v>
      </c>
      <c r="C410" s="24" t="s">
        <v>47</v>
      </c>
      <c r="D410" s="25">
        <f t="shared" si="219"/>
        <v>3626379.5700000008</v>
      </c>
      <c r="E410" s="25">
        <f>SUMIFS('GRZ-2018'!$G$8:$G$79,'GRZ-2018'!$U$8:$U$79,$B410)</f>
        <v>0</v>
      </c>
      <c r="F410" s="25"/>
      <c r="G410" s="25">
        <f t="shared" si="213"/>
        <v>3626379.5700000008</v>
      </c>
      <c r="H410" s="803">
        <f>SUMIFS('GRZ-2018'!$I$8:$I$79,'GRZ-2018'!$U$8:$U$79,B410)</f>
        <v>134245.22</v>
      </c>
      <c r="I410" s="803">
        <f>SUMIFS('GRZ-2018'!$J$8:$J$79,'GRZ-2018'!$U$8:$U$79,$B410)</f>
        <v>0</v>
      </c>
      <c r="J410" s="27">
        <f t="shared" si="214"/>
        <v>3760624.790000001</v>
      </c>
      <c r="K410" s="30"/>
      <c r="L410" s="25">
        <f t="shared" si="220"/>
        <v>-2593230.564666667</v>
      </c>
      <c r="M410" s="25">
        <f>SUMIFS('GRZ-2018'!$N$8:$N$79,'GRZ-2018'!$U$8:$U$79,$B410)</f>
        <v>0</v>
      </c>
      <c r="N410" s="25"/>
      <c r="O410" s="25">
        <f t="shared" si="215"/>
        <v>-2593230.564666667</v>
      </c>
      <c r="P410" s="803">
        <f>SUMIFS('GRZ-2018'!$P$8:$P$79,'GRZ-2018'!$U$8:$U$79,$B410)</f>
        <v>-391106.02100000001</v>
      </c>
      <c r="Q410" s="803">
        <f>SUMIFS('GRZ-2018'!$Q$8:$Q$79,'GRZ-2018'!$U$8:$U$79,$B410)</f>
        <v>0</v>
      </c>
      <c r="R410" s="27">
        <f t="shared" si="216"/>
        <v>-2984336.5856666672</v>
      </c>
      <c r="S410" s="28">
        <f t="shared" si="212"/>
        <v>776288.20433333376</v>
      </c>
    </row>
    <row r="411" spans="1:19" ht="15" x14ac:dyDescent="0.25">
      <c r="A411" s="23">
        <v>10</v>
      </c>
      <c r="B411" s="23">
        <v>1930</v>
      </c>
      <c r="C411" s="24" t="s">
        <v>48</v>
      </c>
      <c r="D411" s="25">
        <f t="shared" si="219"/>
        <v>4174426.95</v>
      </c>
      <c r="E411" s="25">
        <f>SUMIFS('GRZ-2018'!$G$8:$G$79,'GRZ-2018'!$U$8:$U$79,$B411)</f>
        <v>0</v>
      </c>
      <c r="F411" s="25"/>
      <c r="G411" s="25">
        <f t="shared" si="213"/>
        <v>4174426.95</v>
      </c>
      <c r="H411" s="803">
        <f>SUMIFS('GRZ-2018'!$I$8:$I$79,'GRZ-2018'!$U$8:$U$79,B411)</f>
        <v>470352.37</v>
      </c>
      <c r="I411" s="803">
        <f>SUMIFS('GRZ-2018'!$J$8:$J$79,'GRZ-2018'!$U$8:$U$79,$B411)</f>
        <v>-54371.68</v>
      </c>
      <c r="J411" s="27">
        <f t="shared" si="214"/>
        <v>4590407.6400000006</v>
      </c>
      <c r="K411" s="30"/>
      <c r="L411" s="25">
        <f t="shared" si="220"/>
        <v>-2324247.2834166666</v>
      </c>
      <c r="M411" s="25">
        <f>SUMIFS('GRZ-2018'!$N$8:$N$79,'GRZ-2018'!$U$8:$U$79,$B411)</f>
        <v>0</v>
      </c>
      <c r="N411" s="25"/>
      <c r="O411" s="25">
        <f t="shared" si="215"/>
        <v>-2324247.2834166666</v>
      </c>
      <c r="P411" s="803">
        <f>SUMIFS('GRZ-2018'!$P$8:$P$79,'GRZ-2018'!$U$8:$U$79,$B411)</f>
        <v>-465616.40408333298</v>
      </c>
      <c r="Q411" s="803">
        <f>SUMIFS('GRZ-2018'!$Q$8:$Q$79,'GRZ-2018'!$U$8:$U$79,$B411)</f>
        <v>54371.68</v>
      </c>
      <c r="R411" s="27">
        <f t="shared" si="216"/>
        <v>-2735492.0074999994</v>
      </c>
      <c r="S411" s="28">
        <f t="shared" si="212"/>
        <v>1854915.6325000012</v>
      </c>
    </row>
    <row r="412" spans="1:19" ht="15" x14ac:dyDescent="0.25">
      <c r="A412" s="23">
        <v>8</v>
      </c>
      <c r="B412" s="23">
        <v>1935</v>
      </c>
      <c r="C412" s="24" t="s">
        <v>49</v>
      </c>
      <c r="D412" s="25">
        <f t="shared" si="219"/>
        <v>53.979999999995925</v>
      </c>
      <c r="E412" s="25">
        <f>SUMIFS('GRZ-2018'!$G$8:$G$79,'GRZ-2018'!$U$8:$U$79,$B412)</f>
        <v>0</v>
      </c>
      <c r="F412" s="25"/>
      <c r="G412" s="25">
        <f t="shared" si="213"/>
        <v>53.979999999995925</v>
      </c>
      <c r="H412" s="803">
        <f>SUMIFS('GRZ-2018'!$I$8:$I$79,'GRZ-2018'!$U$8:$U$79,B412)</f>
        <v>0</v>
      </c>
      <c r="I412" s="803">
        <f>SUMIFS('GRZ-2018'!$J$8:$J$79,'GRZ-2018'!$U$8:$U$79,$B412)</f>
        <v>0</v>
      </c>
      <c r="J412" s="27">
        <f t="shared" si="214"/>
        <v>53.979999999995925</v>
      </c>
      <c r="K412" s="30"/>
      <c r="L412" s="25">
        <f t="shared" si="220"/>
        <v>-53.5</v>
      </c>
      <c r="M412" s="25">
        <f>SUMIFS('GRZ-2018'!$N$8:$N$79,'GRZ-2018'!$U$8:$U$79,$B412)</f>
        <v>0</v>
      </c>
      <c r="N412" s="25"/>
      <c r="O412" s="25">
        <f t="shared" si="215"/>
        <v>-53.5</v>
      </c>
      <c r="P412" s="803">
        <f>SUMIFS('GRZ-2018'!$P$8:$P$79,'GRZ-2018'!$U$8:$U$79,$B412)</f>
        <v>0</v>
      </c>
      <c r="Q412" s="803">
        <f>SUMIFS('GRZ-2018'!$Q$8:$Q$79,'GRZ-2018'!$U$8:$U$79,$B412)</f>
        <v>0</v>
      </c>
      <c r="R412" s="27">
        <f t="shared" si="216"/>
        <v>-53.5</v>
      </c>
      <c r="S412" s="28">
        <f t="shared" si="212"/>
        <v>0.47999999999592546</v>
      </c>
    </row>
    <row r="413" spans="1:19" ht="15" x14ac:dyDescent="0.25">
      <c r="A413" s="23">
        <v>8</v>
      </c>
      <c r="B413" s="23">
        <v>1940</v>
      </c>
      <c r="C413" s="24" t="s">
        <v>50</v>
      </c>
      <c r="D413" s="25">
        <f t="shared" si="219"/>
        <v>1000139.45</v>
      </c>
      <c r="E413" s="25">
        <f>SUMIFS('GRZ-2018'!$G$8:$G$79,'GRZ-2018'!$U$8:$U$79,$B413)</f>
        <v>0</v>
      </c>
      <c r="F413" s="25"/>
      <c r="G413" s="25">
        <f t="shared" si="213"/>
        <v>1000139.45</v>
      </c>
      <c r="H413" s="803">
        <f>SUMIFS('GRZ-2018'!$I$8:$I$79,'GRZ-2018'!$U$8:$U$79,B413)</f>
        <v>52395.18</v>
      </c>
      <c r="I413" s="803">
        <f>SUMIFS('GRZ-2018'!$J$8:$J$79,'GRZ-2018'!$U$8:$U$79,$B413)</f>
        <v>0</v>
      </c>
      <c r="J413" s="27">
        <f t="shared" si="214"/>
        <v>1052534.6299999999</v>
      </c>
      <c r="K413" s="30"/>
      <c r="L413" s="25">
        <f t="shared" si="220"/>
        <v>-633787.46835714299</v>
      </c>
      <c r="M413" s="25">
        <f>SUMIFS('GRZ-2018'!$N$8:$N$79,'GRZ-2018'!$U$8:$U$79,$B413)</f>
        <v>0</v>
      </c>
      <c r="N413" s="25"/>
      <c r="O413" s="25">
        <f t="shared" si="215"/>
        <v>-633787.46835714299</v>
      </c>
      <c r="P413" s="803">
        <f>SUMIFS('GRZ-2018'!$P$8:$P$79,'GRZ-2018'!$U$8:$U$79,$B413)</f>
        <v>-67853.774007936503</v>
      </c>
      <c r="Q413" s="803">
        <f>SUMIFS('GRZ-2018'!$Q$8:$Q$79,'GRZ-2018'!$U$8:$U$79,$B413)</f>
        <v>0</v>
      </c>
      <c r="R413" s="27">
        <f t="shared" si="216"/>
        <v>-701641.24236507947</v>
      </c>
      <c r="S413" s="28">
        <f t="shared" si="212"/>
        <v>350893.38763492042</v>
      </c>
    </row>
    <row r="414" spans="1:19" ht="15" x14ac:dyDescent="0.25">
      <c r="A414" s="23">
        <v>8</v>
      </c>
      <c r="B414" s="23">
        <v>1945</v>
      </c>
      <c r="C414" s="24" t="s">
        <v>51</v>
      </c>
      <c r="D414" s="25">
        <f t="shared" si="219"/>
        <v>2974.3899999999994</v>
      </c>
      <c r="E414" s="25">
        <f>SUMIFS('GRZ-2018'!$G$8:$G$79,'GRZ-2018'!$U$8:$U$79,$B414)</f>
        <v>0</v>
      </c>
      <c r="F414" s="25"/>
      <c r="G414" s="25">
        <f t="shared" si="213"/>
        <v>2974.3899999999994</v>
      </c>
      <c r="H414" s="803">
        <f>SUMIFS('GRZ-2018'!$I$8:$I$79,'GRZ-2018'!$U$8:$U$79,B414)</f>
        <v>0</v>
      </c>
      <c r="I414" s="803">
        <f>SUMIFS('GRZ-2018'!$J$8:$J$79,'GRZ-2018'!$U$8:$U$79,$B414)</f>
        <v>0</v>
      </c>
      <c r="J414" s="27">
        <f t="shared" si="214"/>
        <v>2974.3899999999994</v>
      </c>
      <c r="K414" s="30"/>
      <c r="L414" s="25">
        <f t="shared" si="220"/>
        <v>-2974.2</v>
      </c>
      <c r="M414" s="25">
        <f>SUMIFS('GRZ-2018'!$N$8:$N$79,'GRZ-2018'!$U$8:$U$79,$B414)</f>
        <v>0</v>
      </c>
      <c r="N414" s="25"/>
      <c r="O414" s="25">
        <f t="shared" si="215"/>
        <v>-2974.2</v>
      </c>
      <c r="P414" s="803">
        <f>SUMIFS('GRZ-2018'!$P$8:$P$79,'GRZ-2018'!$U$8:$U$79,$B414)</f>
        <v>0</v>
      </c>
      <c r="Q414" s="803">
        <f>SUMIFS('GRZ-2018'!$Q$8:$Q$79,'GRZ-2018'!$U$8:$U$79,$B414)</f>
        <v>0</v>
      </c>
      <c r="R414" s="27">
        <f t="shared" si="216"/>
        <v>-2974.2</v>
      </c>
      <c r="S414" s="28">
        <f t="shared" si="212"/>
        <v>0.18999999999959982</v>
      </c>
    </row>
    <row r="415" spans="1:19" ht="15" x14ac:dyDescent="0.25">
      <c r="A415" s="23">
        <v>8</v>
      </c>
      <c r="B415" s="23">
        <v>1950</v>
      </c>
      <c r="C415" s="24" t="s">
        <v>52</v>
      </c>
      <c r="D415" s="25">
        <f t="shared" si="219"/>
        <v>0</v>
      </c>
      <c r="E415" s="25">
        <f>SUMIFS('GRZ-2018'!$G$8:$G$79,'GRZ-2018'!$U$8:$U$79,$B415)</f>
        <v>0</v>
      </c>
      <c r="F415" s="25"/>
      <c r="G415" s="25">
        <f t="shared" si="213"/>
        <v>0</v>
      </c>
      <c r="H415" s="803">
        <f>SUMIFS('GRZ-2018'!$I$8:$I$79,'GRZ-2018'!$U$8:$U$79,B415)</f>
        <v>0</v>
      </c>
      <c r="I415" s="803">
        <f>SUMIFS('GRZ-2018'!$J$8:$J$79,'GRZ-2018'!$U$8:$U$79,$B415)</f>
        <v>0</v>
      </c>
      <c r="J415" s="27">
        <f t="shared" si="214"/>
        <v>0</v>
      </c>
      <c r="K415" s="30"/>
      <c r="L415" s="25">
        <f t="shared" si="220"/>
        <v>0</v>
      </c>
      <c r="M415" s="25">
        <f>SUMIFS('GRZ-2018'!$N$8:$N$79,'GRZ-2018'!$U$8:$U$79,$B415)</f>
        <v>0</v>
      </c>
      <c r="N415" s="25"/>
      <c r="O415" s="25">
        <f t="shared" si="215"/>
        <v>0</v>
      </c>
      <c r="P415" s="803">
        <f>SUMIFS('GRZ-2018'!$P$8:$P$79,'GRZ-2018'!$U$8:$U$79,$B415)</f>
        <v>0</v>
      </c>
      <c r="Q415" s="803">
        <f>SUMIFS('GRZ-2018'!$Q$8:$Q$79,'GRZ-2018'!$U$8:$U$79,$B415)</f>
        <v>0</v>
      </c>
      <c r="R415" s="27">
        <f t="shared" si="216"/>
        <v>0</v>
      </c>
      <c r="S415" s="28">
        <f t="shared" si="212"/>
        <v>0</v>
      </c>
    </row>
    <row r="416" spans="1:19" ht="15" x14ac:dyDescent="0.25">
      <c r="A416" s="23">
        <v>8</v>
      </c>
      <c r="B416" s="23">
        <v>1955</v>
      </c>
      <c r="C416" s="24" t="s">
        <v>53</v>
      </c>
      <c r="D416" s="25">
        <f t="shared" si="219"/>
        <v>0</v>
      </c>
      <c r="E416" s="25">
        <f>SUMIFS('GRZ-2018'!$G$8:$G$79,'GRZ-2018'!$U$8:$U$79,$B416)</f>
        <v>0</v>
      </c>
      <c r="F416" s="25"/>
      <c r="G416" s="25">
        <f t="shared" si="213"/>
        <v>0</v>
      </c>
      <c r="H416" s="803">
        <f>SUMIFS('GRZ-2018'!$I$8:$I$79,'GRZ-2018'!$U$8:$U$79,B416)</f>
        <v>0</v>
      </c>
      <c r="I416" s="803">
        <f>SUMIFS('GRZ-2018'!$J$8:$J$79,'GRZ-2018'!$U$8:$U$79,$B416)</f>
        <v>0</v>
      </c>
      <c r="J416" s="27">
        <f t="shared" si="214"/>
        <v>0</v>
      </c>
      <c r="K416" s="30"/>
      <c r="L416" s="25">
        <f t="shared" si="220"/>
        <v>0</v>
      </c>
      <c r="M416" s="25">
        <f>SUMIFS('GRZ-2018'!$N$8:$N$79,'GRZ-2018'!$U$8:$U$79,$B416)</f>
        <v>0</v>
      </c>
      <c r="N416" s="25"/>
      <c r="O416" s="25">
        <f t="shared" si="215"/>
        <v>0</v>
      </c>
      <c r="P416" s="803">
        <f>SUMIFS('GRZ-2018'!$P$8:$P$79,'GRZ-2018'!$U$8:$U$79,$B416)</f>
        <v>0</v>
      </c>
      <c r="Q416" s="803">
        <f>SUMIFS('GRZ-2018'!$Q$8:$Q$79,'GRZ-2018'!$U$8:$U$79,$B416)</f>
        <v>0</v>
      </c>
      <c r="R416" s="27">
        <f t="shared" si="216"/>
        <v>0</v>
      </c>
      <c r="S416" s="28">
        <f t="shared" si="212"/>
        <v>0</v>
      </c>
    </row>
    <row r="417" spans="1:19" ht="15" x14ac:dyDescent="0.25">
      <c r="A417" s="23">
        <v>8</v>
      </c>
      <c r="B417" s="23">
        <v>1960</v>
      </c>
      <c r="C417" s="24" t="s">
        <v>54</v>
      </c>
      <c r="D417" s="25">
        <f t="shared" si="219"/>
        <v>264779.81000000017</v>
      </c>
      <c r="E417" s="25">
        <f>SUMIFS('GRZ-2018'!$G$8:$G$79,'GRZ-2018'!$U$8:$U$79,$B417)</f>
        <v>712418.89</v>
      </c>
      <c r="F417" s="25"/>
      <c r="G417" s="25">
        <f t="shared" si="213"/>
        <v>977198.70000000019</v>
      </c>
      <c r="H417" s="803">
        <f>SUMIFS('GRZ-2018'!$I$8:$I$79,'GRZ-2018'!$U$8:$U$79,B417)</f>
        <v>0</v>
      </c>
      <c r="I417" s="803">
        <f>SUMIFS('GRZ-2018'!$J$8:$J$79,'GRZ-2018'!$U$8:$U$79,$B417)</f>
        <v>0</v>
      </c>
      <c r="J417" s="27">
        <f t="shared" si="214"/>
        <v>977198.70000000019</v>
      </c>
      <c r="K417" s="30"/>
      <c r="L417" s="25">
        <f t="shared" si="220"/>
        <v>-226950.92370000001</v>
      </c>
      <c r="M417" s="25">
        <f>SUMIFS('GRZ-2018'!$N$8:$N$79,'GRZ-2018'!$U$8:$U$79,$B417)</f>
        <v>-253744.59</v>
      </c>
      <c r="N417" s="25"/>
      <c r="O417" s="25">
        <f t="shared" si="215"/>
        <v>-480695.51370000001</v>
      </c>
      <c r="P417" s="803">
        <f>SUMIFS('GRZ-2018'!$P$8:$P$79,'GRZ-2018'!$U$8:$U$79,$B417)</f>
        <v>-21115.119958682026</v>
      </c>
      <c r="Q417" s="803">
        <f>SUMIFS('GRZ-2018'!$Q$8:$Q$79,'GRZ-2018'!$U$8:$U$79,$B417)</f>
        <v>0</v>
      </c>
      <c r="R417" s="27">
        <f t="shared" si="216"/>
        <v>-501810.63365868205</v>
      </c>
      <c r="S417" s="28">
        <f t="shared" si="212"/>
        <v>475388.06634131813</v>
      </c>
    </row>
    <row r="418" spans="1:19" ht="25.5" x14ac:dyDescent="0.25">
      <c r="A418" s="1">
        <v>47</v>
      </c>
      <c r="B418" s="23">
        <v>1970</v>
      </c>
      <c r="C418" s="24" t="s">
        <v>55</v>
      </c>
      <c r="D418" s="25">
        <f t="shared" si="219"/>
        <v>136371.49</v>
      </c>
      <c r="E418" s="25">
        <f>SUMIFS('GRZ-2018'!$G$8:$G$79,'GRZ-2018'!$U$8:$U$79,$B418)</f>
        <v>0</v>
      </c>
      <c r="F418" s="25"/>
      <c r="G418" s="25">
        <f t="shared" si="213"/>
        <v>136371.49</v>
      </c>
      <c r="H418" s="803">
        <f>SUMIFS('GRZ-2018'!$I$8:$I$79,'GRZ-2018'!$U$8:$U$79,B418)</f>
        <v>0</v>
      </c>
      <c r="I418" s="803">
        <f>SUMIFS('GRZ-2018'!$J$8:$J$79,'GRZ-2018'!$U$8:$U$79,$B418)</f>
        <v>0</v>
      </c>
      <c r="J418" s="27">
        <f t="shared" si="214"/>
        <v>136371.49</v>
      </c>
      <c r="K418" s="30"/>
      <c r="L418" s="25">
        <f t="shared" si="220"/>
        <v>-85478.947652159593</v>
      </c>
      <c r="M418" s="25">
        <f>SUMIFS('GRZ-2018'!$N$8:$N$79,'GRZ-2018'!$U$8:$U$79,$B418)</f>
        <v>0</v>
      </c>
      <c r="N418" s="25"/>
      <c r="O418" s="25">
        <f t="shared" si="215"/>
        <v>-85478.947652159593</v>
      </c>
      <c r="P418" s="803">
        <f>SUMIFS('GRZ-2018'!$P$8:$P$79,'GRZ-2018'!$U$8:$U$79,$B418)</f>
        <v>-9862.4803729420892</v>
      </c>
      <c r="Q418" s="803">
        <f>SUMIFS('GRZ-2018'!$Q$8:$Q$79,'GRZ-2018'!$U$8:$U$79,$B418)</f>
        <v>0</v>
      </c>
      <c r="R418" s="27">
        <f t="shared" si="216"/>
        <v>-95341.42802510169</v>
      </c>
      <c r="S418" s="28">
        <f t="shared" si="212"/>
        <v>41030.061974898301</v>
      </c>
    </row>
    <row r="419" spans="1:19" ht="25.5" x14ac:dyDescent="0.25">
      <c r="A419" s="23">
        <v>47</v>
      </c>
      <c r="B419" s="23">
        <v>1975</v>
      </c>
      <c r="C419" s="24" t="s">
        <v>56</v>
      </c>
      <c r="D419" s="25">
        <f t="shared" si="219"/>
        <v>0</v>
      </c>
      <c r="E419" s="25">
        <f>SUMIFS('GRZ-2018'!$G$8:$G$79,'GRZ-2018'!$U$8:$U$79,$B419)</f>
        <v>0</v>
      </c>
      <c r="F419" s="25"/>
      <c r="G419" s="25">
        <f t="shared" si="213"/>
        <v>0</v>
      </c>
      <c r="H419" s="803">
        <f>SUMIFS('GRZ-2018'!$I$8:$I$79,'GRZ-2018'!$U$8:$U$79,B419)</f>
        <v>0</v>
      </c>
      <c r="I419" s="803">
        <f>SUMIFS('GRZ-2018'!$J$8:$J$79,'GRZ-2018'!$U$8:$U$79,$B419)</f>
        <v>0</v>
      </c>
      <c r="J419" s="27">
        <f t="shared" si="214"/>
        <v>0</v>
      </c>
      <c r="K419" s="30"/>
      <c r="L419" s="25">
        <f t="shared" si="220"/>
        <v>0</v>
      </c>
      <c r="M419" s="25">
        <f>SUMIFS('GRZ-2018'!$N$8:$N$79,'GRZ-2018'!$U$8:$U$79,$B419)</f>
        <v>0</v>
      </c>
      <c r="N419" s="25"/>
      <c r="O419" s="25">
        <f t="shared" si="215"/>
        <v>0</v>
      </c>
      <c r="P419" s="803">
        <f>SUMIFS('GRZ-2018'!$P$8:$P$79,'GRZ-2018'!$U$8:$U$79,$B419)</f>
        <v>0</v>
      </c>
      <c r="Q419" s="803">
        <f>SUMIFS('GRZ-2018'!$Q$8:$Q$79,'GRZ-2018'!$U$8:$U$79,$B419)</f>
        <v>0</v>
      </c>
      <c r="R419" s="27">
        <f t="shared" si="216"/>
        <v>0</v>
      </c>
      <c r="S419" s="28">
        <f t="shared" si="212"/>
        <v>0</v>
      </c>
    </row>
    <row r="420" spans="1:19" ht="15" x14ac:dyDescent="0.25">
      <c r="A420" s="23">
        <v>47</v>
      </c>
      <c r="B420" s="23">
        <v>1980</v>
      </c>
      <c r="C420" s="24" t="s">
        <v>57</v>
      </c>
      <c r="D420" s="25">
        <f t="shared" si="219"/>
        <v>2890960.39</v>
      </c>
      <c r="E420" s="25">
        <f>SUMIFS('GRZ-2018'!$G$8:$G$79,'GRZ-2018'!$U$8:$U$79,$B420)</f>
        <v>0</v>
      </c>
      <c r="F420" s="25"/>
      <c r="G420" s="25">
        <f t="shared" si="213"/>
        <v>2890960.39</v>
      </c>
      <c r="H420" s="803">
        <f>SUMIFS('GRZ-2018'!$I$8:$I$79,'GRZ-2018'!$U$8:$U$79,B420)</f>
        <v>431031.56999999995</v>
      </c>
      <c r="I420" s="803">
        <f>SUMIFS('GRZ-2018'!$J$8:$J$79,'GRZ-2018'!$U$8:$U$79,$B420)</f>
        <v>0</v>
      </c>
      <c r="J420" s="27">
        <f t="shared" si="214"/>
        <v>3321991.96</v>
      </c>
      <c r="K420" s="30"/>
      <c r="L420" s="25">
        <f t="shared" si="220"/>
        <v>-1424968.7366666666</v>
      </c>
      <c r="M420" s="25">
        <f>SUMIFS('GRZ-2018'!$N$8:$N$79,'GRZ-2018'!$U$8:$U$79,$B420)</f>
        <v>0</v>
      </c>
      <c r="N420" s="25"/>
      <c r="O420" s="25">
        <f t="shared" si="215"/>
        <v>-1424968.7366666666</v>
      </c>
      <c r="P420" s="803">
        <f>SUMIFS('GRZ-2018'!$P$8:$P$79,'GRZ-2018'!$U$8:$U$79,$B420)</f>
        <v>-233664.607666667</v>
      </c>
      <c r="Q420" s="803">
        <f>SUMIFS('GRZ-2018'!$Q$8:$Q$79,'GRZ-2018'!$U$8:$U$79,$B420)</f>
        <v>0</v>
      </c>
      <c r="R420" s="27">
        <f t="shared" si="216"/>
        <v>-1658633.3443333337</v>
      </c>
      <c r="S420" s="28">
        <f t="shared" si="212"/>
        <v>1663358.6156666663</v>
      </c>
    </row>
    <row r="421" spans="1:19" ht="15" x14ac:dyDescent="0.25">
      <c r="A421" s="23">
        <v>47</v>
      </c>
      <c r="B421" s="23">
        <v>1985</v>
      </c>
      <c r="C421" s="24" t="s">
        <v>58</v>
      </c>
      <c r="D421" s="25">
        <f t="shared" si="219"/>
        <v>6555.76</v>
      </c>
      <c r="E421" s="25">
        <f>SUMIFS('GRZ-2018'!$G$8:$G$79,'GRZ-2018'!$U$8:$U$79,$B421)</f>
        <v>0</v>
      </c>
      <c r="F421" s="25"/>
      <c r="G421" s="25">
        <f t="shared" si="213"/>
        <v>6555.76</v>
      </c>
      <c r="H421" s="803">
        <f>SUMIFS('GRZ-2018'!$I$8:$I$79,'GRZ-2018'!$U$8:$U$79,B421)</f>
        <v>0</v>
      </c>
      <c r="I421" s="803">
        <f>SUMIFS('GRZ-2018'!$J$8:$J$79,'GRZ-2018'!$U$8:$U$79,$B421)</f>
        <v>0</v>
      </c>
      <c r="J421" s="27">
        <f t="shared" si="214"/>
        <v>6555.76</v>
      </c>
      <c r="K421" s="30"/>
      <c r="L421" s="25">
        <f t="shared" si="220"/>
        <v>-6515.9</v>
      </c>
      <c r="M421" s="25">
        <f>SUMIFS('GRZ-2018'!$N$8:$N$79,'GRZ-2018'!$U$8:$U$79,$B421)</f>
        <v>0</v>
      </c>
      <c r="N421" s="25"/>
      <c r="O421" s="25">
        <f t="shared" si="215"/>
        <v>-6515.9</v>
      </c>
      <c r="P421" s="803">
        <f>SUMIFS('GRZ-2018'!$P$8:$P$79,'GRZ-2018'!$U$8:$U$79,$B421)</f>
        <v>-40</v>
      </c>
      <c r="Q421" s="803">
        <f>SUMIFS('GRZ-2018'!$Q$8:$Q$79,'GRZ-2018'!$U$8:$U$79,$B421)</f>
        <v>0</v>
      </c>
      <c r="R421" s="27">
        <f t="shared" si="216"/>
        <v>-6555.9</v>
      </c>
      <c r="S421" s="28">
        <f t="shared" si="212"/>
        <v>-0.13999999999941792</v>
      </c>
    </row>
    <row r="422" spans="1:19" ht="15" x14ac:dyDescent="0.25">
      <c r="A422" s="1">
        <v>47</v>
      </c>
      <c r="B422" s="23">
        <v>1990</v>
      </c>
      <c r="C422" s="31" t="s">
        <v>59</v>
      </c>
      <c r="D422" s="25">
        <f t="shared" si="219"/>
        <v>0</v>
      </c>
      <c r="E422" s="25">
        <f>SUMIFS('GRZ-2018'!$G$8:$G$79,'GRZ-2018'!$U$8:$U$79,$B422)</f>
        <v>0</v>
      </c>
      <c r="F422" s="25"/>
      <c r="G422" s="25">
        <f t="shared" si="213"/>
        <v>0</v>
      </c>
      <c r="H422" s="803">
        <f>SUMIFS('GRZ-2018'!$I$8:$I$79,'GRZ-2018'!$U$8:$U$79,B422)</f>
        <v>0</v>
      </c>
      <c r="I422" s="803">
        <f>SUMIFS('GRZ-2018'!$J$8:$J$79,'GRZ-2018'!$U$8:$U$79,$B422)</f>
        <v>0</v>
      </c>
      <c r="J422" s="27">
        <f t="shared" si="214"/>
        <v>0</v>
      </c>
      <c r="K422" s="30"/>
      <c r="L422" s="25">
        <f t="shared" si="220"/>
        <v>0</v>
      </c>
      <c r="M422" s="25">
        <f>SUMIFS('GRZ-2018'!$N$8:$N$79,'GRZ-2018'!$U$8:$U$79,$B422)</f>
        <v>0</v>
      </c>
      <c r="N422" s="25"/>
      <c r="O422" s="25">
        <f t="shared" si="215"/>
        <v>0</v>
      </c>
      <c r="P422" s="803">
        <f>SUMIFS('GRZ-2018'!$P$8:$P$79,'GRZ-2018'!$U$8:$U$79,$B422)</f>
        <v>0</v>
      </c>
      <c r="Q422" s="803">
        <f>SUMIFS('GRZ-2018'!$Q$8:$Q$79,'GRZ-2018'!$U$8:$U$79,$B422)</f>
        <v>0</v>
      </c>
      <c r="R422" s="27">
        <f t="shared" si="216"/>
        <v>0</v>
      </c>
      <c r="S422" s="28">
        <f t="shared" si="212"/>
        <v>0</v>
      </c>
    </row>
    <row r="423" spans="1:19" ht="15" x14ac:dyDescent="0.25">
      <c r="A423" s="23">
        <v>47</v>
      </c>
      <c r="B423" s="23">
        <v>1995</v>
      </c>
      <c r="C423" s="24" t="s">
        <v>60</v>
      </c>
      <c r="D423" s="25">
        <f t="shared" si="219"/>
        <v>-25539471.899999999</v>
      </c>
      <c r="E423" s="25">
        <f>SUMIFS('GRZ-2018'!$G$8:$G$79,'GRZ-2018'!$U$8:$U$79,$B423)</f>
        <v>0</v>
      </c>
      <c r="F423" s="25"/>
      <c r="G423" s="25">
        <f t="shared" si="213"/>
        <v>-25539471.899999999</v>
      </c>
      <c r="H423" s="803">
        <f>SUMIFS('GRZ-2018'!$I$8:$I$79,'GRZ-2018'!$U$8:$U$79,B423)</f>
        <v>0</v>
      </c>
      <c r="I423" s="803">
        <f>SUMIFS('GRZ-2018'!$J$8:$J$79,'GRZ-2018'!$U$8:$U$79,$B423)</f>
        <v>0</v>
      </c>
      <c r="J423" s="27">
        <f t="shared" si="214"/>
        <v>-25539471.899999999</v>
      </c>
      <c r="K423" s="30"/>
      <c r="L423" s="25">
        <f t="shared" si="220"/>
        <v>5199862.5467927326</v>
      </c>
      <c r="M423" s="25">
        <f>SUMIFS('GRZ-2018'!$N$8:$N$79,'GRZ-2018'!$U$8:$U$79,$B423)</f>
        <v>0</v>
      </c>
      <c r="N423" s="25"/>
      <c r="O423" s="25">
        <f t="shared" si="215"/>
        <v>5199862.5467927326</v>
      </c>
      <c r="P423" s="803">
        <f>SUMIFS('GRZ-2018'!$P$8:$P$79,'GRZ-2018'!$U$8:$U$79,$B423)</f>
        <v>661296</v>
      </c>
      <c r="Q423" s="803">
        <f>SUMIFS('GRZ-2018'!$Q$8:$Q$79,'GRZ-2018'!$U$8:$U$79,$B423)</f>
        <v>0</v>
      </c>
      <c r="R423" s="27">
        <f t="shared" si="216"/>
        <v>5861158.5467927326</v>
      </c>
      <c r="S423" s="28">
        <f t="shared" si="212"/>
        <v>-19678313.353207268</v>
      </c>
    </row>
    <row r="424" spans="1:19" ht="25.5" x14ac:dyDescent="0.25">
      <c r="A424" s="23">
        <v>47</v>
      </c>
      <c r="B424" s="32" t="s">
        <v>61</v>
      </c>
      <c r="C424" s="24" t="s">
        <v>62</v>
      </c>
      <c r="D424" s="25">
        <f t="shared" si="219"/>
        <v>0</v>
      </c>
      <c r="E424" s="25">
        <f>SUMIFS('GRZ-2018'!$G$8:$G$79,'GRZ-2018'!$U$8:$U$79,$B424)</f>
        <v>0</v>
      </c>
      <c r="F424" s="25"/>
      <c r="G424" s="25">
        <f t="shared" ref="G424" si="221">SUM(D424:F424)</f>
        <v>0</v>
      </c>
      <c r="H424" s="803">
        <f>SUMIFS('GRZ-2018'!$I$8:$I$79,'GRZ-2018'!$U$8:$U$79,B424)</f>
        <v>0</v>
      </c>
      <c r="I424" s="803">
        <f>SUMIFS('GRZ-2018'!$J$8:$J$79,'GRZ-2018'!$U$8:$U$79,$B424)</f>
        <v>0</v>
      </c>
      <c r="J424" s="27">
        <f t="shared" ref="J424" si="222">D424+H424+I424</f>
        <v>0</v>
      </c>
      <c r="K424" s="30"/>
      <c r="L424" s="25">
        <f t="shared" si="220"/>
        <v>0</v>
      </c>
      <c r="M424" s="25">
        <f>SUMIFS('GRZ-2018'!$N$8:$N$79,'GRZ-2018'!$U$8:$U$79,$B424)</f>
        <v>0</v>
      </c>
      <c r="N424" s="25"/>
      <c r="O424" s="25">
        <f t="shared" si="215"/>
        <v>0</v>
      </c>
      <c r="P424" s="803">
        <f>SUMIFS('GRZ-2018'!$P$8:$P$79,'GRZ-2018'!$U$8:$U$79,$B424)</f>
        <v>0</v>
      </c>
      <c r="Q424" s="803">
        <f>SUMIFS('GRZ-2018'!$Q$8:$Q$79,'GRZ-2018'!$U$8:$U$79,$B424)</f>
        <v>0</v>
      </c>
      <c r="R424" s="27">
        <f t="shared" ref="R424" si="223">L424+P424+Q424</f>
        <v>0</v>
      </c>
      <c r="S424" s="28">
        <f t="shared" si="212"/>
        <v>0</v>
      </c>
    </row>
    <row r="425" spans="1:19" ht="15" x14ac:dyDescent="0.25">
      <c r="A425" s="23">
        <v>47</v>
      </c>
      <c r="B425" s="23">
        <v>2440</v>
      </c>
      <c r="C425" s="24" t="s">
        <v>63</v>
      </c>
      <c r="D425" s="25">
        <f t="shared" si="219"/>
        <v>-26343556.190000001</v>
      </c>
      <c r="E425" s="25">
        <f>SUMIFS('GRZ-2018'!$G$8:$G$79,'GRZ-2018'!$U$8:$U$79,$B425)</f>
        <v>0</v>
      </c>
      <c r="F425" s="25"/>
      <c r="G425" s="25">
        <f t="shared" si="213"/>
        <v>-26343556.190000001</v>
      </c>
      <c r="H425" s="803">
        <f>SUMIFS('GRZ-2018'!$I$8:$I$79,'GRZ-2018'!$U$8:$U$79,B425)</f>
        <v>-4936780.0200000005</v>
      </c>
      <c r="I425" s="803">
        <f>SUMIFS('GRZ-2018'!$J$8:$J$79,'GRZ-2018'!$U$8:$U$79,$B425)</f>
        <v>0</v>
      </c>
      <c r="J425" s="27">
        <f t="shared" si="214"/>
        <v>-31280336.210000001</v>
      </c>
      <c r="L425" s="25">
        <f t="shared" si="220"/>
        <v>3230309.3484003334</v>
      </c>
      <c r="M425" s="25">
        <f>SUMIFS('GRZ-2018'!$N$8:$N$79,'GRZ-2018'!$U$8:$U$79,$B425)</f>
        <v>0</v>
      </c>
      <c r="N425" s="25"/>
      <c r="O425" s="25">
        <f t="shared" si="215"/>
        <v>3230309.3484003334</v>
      </c>
      <c r="P425" s="803">
        <f>SUMIFS('GRZ-2018'!$P$8:$P$79,'GRZ-2018'!$U$8:$U$79,$B425)</f>
        <v>777459.9</v>
      </c>
      <c r="Q425" s="803">
        <f>SUMIFS('GRZ-2018'!$Q$8:$Q$79,'GRZ-2018'!$U$8:$U$79,$B425)</f>
        <v>0</v>
      </c>
      <c r="R425" s="27">
        <f t="shared" si="216"/>
        <v>4007769.2484003333</v>
      </c>
      <c r="S425" s="28">
        <f t="shared" si="212"/>
        <v>-27272566.961599667</v>
      </c>
    </row>
    <row r="426" spans="1:19" ht="15" x14ac:dyDescent="0.25">
      <c r="A426" s="23">
        <v>47</v>
      </c>
      <c r="B426" s="32" t="s">
        <v>64</v>
      </c>
      <c r="C426" s="24" t="s">
        <v>65</v>
      </c>
      <c r="D426" s="25">
        <f t="shared" si="219"/>
        <v>0</v>
      </c>
      <c r="E426" s="25">
        <f>SUMIFS('GRZ-2018'!$G$8:$G$79,'GRZ-2018'!$U$8:$U$79,$B426)</f>
        <v>0</v>
      </c>
      <c r="F426" s="33"/>
      <c r="G426" s="25">
        <f t="shared" ref="G426" si="224">SUM(D426:F426)</f>
        <v>0</v>
      </c>
      <c r="H426" s="803">
        <f>SUMIFS('GRZ-2018'!$I$8:$I$79,'GRZ-2018'!$U$8:$U$79,B426)</f>
        <v>0</v>
      </c>
      <c r="I426" s="803">
        <f>SUMIFS('GRZ-2018'!$J$8:$J$79,'GRZ-2018'!$U$8:$U$79,$B426)</f>
        <v>0</v>
      </c>
      <c r="J426" s="27">
        <f t="shared" si="214"/>
        <v>0</v>
      </c>
      <c r="L426" s="25">
        <f t="shared" si="220"/>
        <v>0</v>
      </c>
      <c r="M426" s="25">
        <f>SUMIFS('GRZ-2018'!$N$8:$N$79,'GRZ-2018'!$U$8:$U$79,$B426)</f>
        <v>0</v>
      </c>
      <c r="N426" s="25"/>
      <c r="O426" s="25">
        <f t="shared" si="215"/>
        <v>0</v>
      </c>
      <c r="P426" s="803">
        <f>SUMIFS('GRZ-2018'!$P$8:$P$79,'GRZ-2018'!$U$8:$U$79,$B426)</f>
        <v>0</v>
      </c>
      <c r="Q426" s="803">
        <f>SUMIFS('GRZ-2018'!$Q$8:$Q$79,'GRZ-2018'!$U$8:$U$79,$B426)</f>
        <v>0</v>
      </c>
      <c r="R426" s="27">
        <f t="shared" si="216"/>
        <v>0</v>
      </c>
      <c r="S426" s="28">
        <f t="shared" si="212"/>
        <v>0</v>
      </c>
    </row>
    <row r="427" spans="1:19" ht="15" x14ac:dyDescent="0.25">
      <c r="A427" s="32"/>
      <c r="B427" s="32">
        <v>2005</v>
      </c>
      <c r="C427" s="33" t="s">
        <v>66</v>
      </c>
      <c r="D427" s="25">
        <f t="shared" si="219"/>
        <v>0</v>
      </c>
      <c r="E427" s="25">
        <f>SUMIFS('GRZ-2018'!$G$8:$G$79,'GRZ-2018'!$U$8:$U$79,$B427)</f>
        <v>0</v>
      </c>
      <c r="F427" s="25"/>
      <c r="G427" s="25">
        <f t="shared" si="213"/>
        <v>0</v>
      </c>
      <c r="H427" s="803">
        <f>SUMIFS('GRZ-2018'!$I$8:$I$79,'GRZ-2018'!$U$8:$U$79,B427)</f>
        <v>0</v>
      </c>
      <c r="I427" s="803">
        <f>SUMIFS('GRZ-2018'!$J$8:$J$79,'GRZ-2018'!$U$8:$U$79,$B427)</f>
        <v>0</v>
      </c>
      <c r="J427" s="27">
        <f t="shared" si="214"/>
        <v>0</v>
      </c>
      <c r="L427" s="25">
        <f t="shared" si="220"/>
        <v>0</v>
      </c>
      <c r="M427" s="25">
        <f>SUMIFS('GRZ-2018'!$N$8:$N$79,'GRZ-2018'!$U$8:$U$79,$B427)</f>
        <v>0</v>
      </c>
      <c r="N427" s="25"/>
      <c r="O427" s="25">
        <f t="shared" si="215"/>
        <v>0</v>
      </c>
      <c r="P427" s="803">
        <f>SUMIFS('GRZ-2018'!$P$8:$P$79,'GRZ-2018'!$U$8:$U$79,$B427)</f>
        <v>0</v>
      </c>
      <c r="Q427" s="803">
        <f>SUMIFS('GRZ-2018'!$Q$8:$Q$79,'GRZ-2018'!$U$8:$U$79,$B427)</f>
        <v>0</v>
      </c>
      <c r="R427" s="27">
        <f t="shared" si="216"/>
        <v>0</v>
      </c>
      <c r="S427" s="28">
        <f t="shared" si="212"/>
        <v>0</v>
      </c>
    </row>
    <row r="428" spans="1:19" ht="15" x14ac:dyDescent="0.25">
      <c r="A428" s="32"/>
      <c r="B428" s="32">
        <v>2040</v>
      </c>
      <c r="C428" s="33" t="s">
        <v>67</v>
      </c>
      <c r="D428" s="25">
        <f t="shared" si="219"/>
        <v>0</v>
      </c>
      <c r="E428" s="25">
        <f>SUMIFS('GRZ-2018'!$G$8:$G$79,'GRZ-2018'!$U$8:$U$79,$B428)</f>
        <v>0</v>
      </c>
      <c r="F428" s="25"/>
      <c r="G428" s="25">
        <f t="shared" si="213"/>
        <v>0</v>
      </c>
      <c r="H428" s="803">
        <f>SUMIFS('GRZ-2018'!$I$8:$I$79,'GRZ-2018'!$U$8:$U$79,B428)</f>
        <v>0</v>
      </c>
      <c r="I428" s="803">
        <f>SUMIFS('GRZ-2018'!$J$8:$J$79,'GRZ-2018'!$U$8:$U$79,$B428)</f>
        <v>0</v>
      </c>
      <c r="J428" s="27">
        <f t="shared" si="214"/>
        <v>0</v>
      </c>
      <c r="L428" s="25">
        <f t="shared" si="220"/>
        <v>0</v>
      </c>
      <c r="M428" s="25">
        <f>SUMIFS('GRZ-2018'!$N$8:$N$79,'GRZ-2018'!$U$8:$U$79,$B428)</f>
        <v>0</v>
      </c>
      <c r="N428" s="25"/>
      <c r="O428" s="25">
        <f t="shared" si="215"/>
        <v>0</v>
      </c>
      <c r="P428" s="803">
        <f>SUMIFS('GRZ-2018'!$P$8:$P$79,'GRZ-2018'!$U$8:$U$79,$B428)</f>
        <v>0</v>
      </c>
      <c r="Q428" s="803">
        <f>SUMIFS('GRZ-2018'!$Q$8:$Q$79,'GRZ-2018'!$U$8:$U$79,$B428)</f>
        <v>0</v>
      </c>
      <c r="R428" s="27">
        <f t="shared" si="216"/>
        <v>0</v>
      </c>
      <c r="S428" s="28">
        <f t="shared" si="212"/>
        <v>0</v>
      </c>
    </row>
    <row r="429" spans="1:19" ht="15" x14ac:dyDescent="0.25">
      <c r="A429" s="32"/>
      <c r="B429" s="32">
        <v>2050</v>
      </c>
      <c r="C429" s="33" t="s">
        <v>68</v>
      </c>
      <c r="D429" s="25">
        <f t="shared" si="219"/>
        <v>0</v>
      </c>
      <c r="E429" s="25">
        <f>SUMIFS('GRZ-2018'!$G$8:$G$79,'GRZ-2018'!$U$8:$U$79,$B429)</f>
        <v>0</v>
      </c>
      <c r="F429" s="25"/>
      <c r="G429" s="25">
        <f t="shared" si="213"/>
        <v>0</v>
      </c>
      <c r="H429" s="803">
        <f>SUMIFS('GRZ-2018'!$I$8:$I$79,'GRZ-2018'!$U$8:$U$79,B429)</f>
        <v>0</v>
      </c>
      <c r="I429" s="803">
        <f>SUMIFS('GRZ-2018'!$J$8:$J$79,'GRZ-2018'!$U$8:$U$79,$B429)</f>
        <v>0</v>
      </c>
      <c r="J429" s="27">
        <f t="shared" si="214"/>
        <v>0</v>
      </c>
      <c r="L429" s="25">
        <f t="shared" si="220"/>
        <v>0</v>
      </c>
      <c r="M429" s="25">
        <f>SUMIFS('GRZ-2018'!$N$8:$N$79,'GRZ-2018'!$U$8:$U$79,$B429)</f>
        <v>0</v>
      </c>
      <c r="N429" s="25"/>
      <c r="O429" s="25">
        <f t="shared" si="215"/>
        <v>0</v>
      </c>
      <c r="P429" s="803">
        <f>SUMIFS('GRZ-2018'!$P$8:$P$79,'GRZ-2018'!$U$8:$U$79,$B429)</f>
        <v>0</v>
      </c>
      <c r="Q429" s="803">
        <f>SUMIFS('GRZ-2018'!$Q$8:$Q$79,'GRZ-2018'!$U$8:$U$79,$B429)</f>
        <v>0</v>
      </c>
      <c r="R429" s="27">
        <f t="shared" si="216"/>
        <v>0</v>
      </c>
      <c r="S429" s="28">
        <f t="shared" si="212"/>
        <v>0</v>
      </c>
    </row>
    <row r="430" spans="1:19" ht="15" x14ac:dyDescent="0.25">
      <c r="A430" s="32"/>
      <c r="B430" s="32">
        <v>2075</v>
      </c>
      <c r="C430" s="33" t="s">
        <v>69</v>
      </c>
      <c r="D430" s="25">
        <f t="shared" si="219"/>
        <v>0</v>
      </c>
      <c r="E430" s="25">
        <f>SUMIFS('GRZ-2018'!$G$8:$G$79,'GRZ-2018'!$U$8:$U$79,$B430)</f>
        <v>1541997.72</v>
      </c>
      <c r="F430" s="25"/>
      <c r="G430" s="25">
        <f t="shared" si="213"/>
        <v>1541997.72</v>
      </c>
      <c r="H430" s="803">
        <f>SUMIFS('GRZ-2018'!$I$8:$I$79,'GRZ-2018'!$U$8:$U$79,B430)</f>
        <v>0</v>
      </c>
      <c r="I430" s="803">
        <f>SUMIFS('GRZ-2018'!$J$8:$J$79,'GRZ-2018'!$U$8:$U$79,$B430)</f>
        <v>0</v>
      </c>
      <c r="J430" s="27">
        <f t="shared" si="214"/>
        <v>1541997.72</v>
      </c>
      <c r="L430" s="25">
        <f t="shared" si="220"/>
        <v>0</v>
      </c>
      <c r="M430" s="25">
        <f>SUMIFS('GRZ-2018'!$N$8:$N$79,'GRZ-2018'!$U$8:$U$79,$B430)</f>
        <v>-1331683.8099999998</v>
      </c>
      <c r="N430" s="25"/>
      <c r="O430" s="25">
        <f t="shared" si="215"/>
        <v>-1331683.8099999998</v>
      </c>
      <c r="P430" s="803">
        <f>SUMIFS('GRZ-2018'!$P$8:$P$79,'GRZ-2018'!$U$8:$U$79,$B430)</f>
        <v>-19274.233749999999</v>
      </c>
      <c r="Q430" s="803">
        <f>SUMIFS('GRZ-2018'!$Q$8:$Q$79,'GRZ-2018'!$U$8:$U$79,$B430)</f>
        <v>0</v>
      </c>
      <c r="R430" s="27">
        <f t="shared" si="216"/>
        <v>-1350958.0437499997</v>
      </c>
      <c r="S430" s="28">
        <f t="shared" si="212"/>
        <v>191039.67625000025</v>
      </c>
    </row>
    <row r="431" spans="1:19" ht="15" x14ac:dyDescent="0.25">
      <c r="A431" s="32"/>
      <c r="B431" s="32">
        <v>2055</v>
      </c>
      <c r="C431" s="33" t="s">
        <v>70</v>
      </c>
      <c r="D431" s="25">
        <f t="shared" si="219"/>
        <v>4314485.1830181023</v>
      </c>
      <c r="E431" s="25">
        <f>SUMIFS('GRZ-2018'!$G$8:$G$79,'GRZ-2018'!$U$8:$U$79,$B431)</f>
        <v>0</v>
      </c>
      <c r="F431" s="25"/>
      <c r="G431" s="25">
        <f t="shared" si="213"/>
        <v>4314485.1830181023</v>
      </c>
      <c r="H431" s="803">
        <f>SUMIFS('GRZ-2018'!$I$8:$I$79,'GRZ-2018'!$U$8:$U$79,B431)</f>
        <v>12650835.732085004</v>
      </c>
      <c r="I431" s="803">
        <f>SUMIFS('GRZ-2018'!$J$8:$J$79,'GRZ-2018'!$U$8:$U$79,$B431)</f>
        <v>-12061497.743018098</v>
      </c>
      <c r="J431" s="27">
        <f t="shared" si="214"/>
        <v>4903823.1720850095</v>
      </c>
      <c r="L431" s="25">
        <f t="shared" si="220"/>
        <v>0</v>
      </c>
      <c r="M431" s="25">
        <f>SUMIFS('GRZ-2018'!$N$8:$N$79,'GRZ-2018'!$U$8:$U$79,$B431)</f>
        <v>0</v>
      </c>
      <c r="N431" s="25"/>
      <c r="O431" s="25">
        <f t="shared" si="215"/>
        <v>0</v>
      </c>
      <c r="P431" s="803">
        <f>SUMIFS('GRZ-2018'!$P$8:$P$79,'GRZ-2018'!$U$8:$U$79,$B431)</f>
        <v>0</v>
      </c>
      <c r="Q431" s="803">
        <f>SUMIFS('GRZ-2018'!$Q$8:$Q$79,'GRZ-2018'!$U$8:$U$79,$B431)</f>
        <v>0</v>
      </c>
      <c r="R431" s="27">
        <f t="shared" si="216"/>
        <v>0</v>
      </c>
      <c r="S431" s="28">
        <f t="shared" si="212"/>
        <v>4903823.1720850095</v>
      </c>
    </row>
    <row r="432" spans="1:19" ht="15" x14ac:dyDescent="0.25">
      <c r="A432" s="32"/>
      <c r="B432" s="32" t="s">
        <v>71</v>
      </c>
      <c r="C432" s="33" t="s">
        <v>72</v>
      </c>
      <c r="D432" s="25">
        <f t="shared" si="219"/>
        <v>0</v>
      </c>
      <c r="E432" s="25">
        <f>SUMIFS('GRZ-2018'!$G$8:$G$79,'GRZ-2018'!$U$8:$U$79,$B432)</f>
        <v>0</v>
      </c>
      <c r="F432" s="25"/>
      <c r="G432" s="25">
        <f t="shared" si="213"/>
        <v>0</v>
      </c>
      <c r="H432" s="803">
        <f>SUMIFS('GRZ-2018'!$I$8:$I$79,'GRZ-2018'!$U$8:$U$79,B432)</f>
        <v>0</v>
      </c>
      <c r="I432" s="803">
        <f>SUMIFS('GRZ-2018'!$J$8:$J$79,'GRZ-2018'!$U$8:$U$79,$B432)</f>
        <v>0</v>
      </c>
      <c r="J432" s="27">
        <f t="shared" si="214"/>
        <v>0</v>
      </c>
      <c r="L432" s="25">
        <f t="shared" si="220"/>
        <v>0</v>
      </c>
      <c r="M432" s="25">
        <f>SUMIFS('GRZ-2018'!$N$8:$N$79,'GRZ-2018'!$U$8:$U$79,$B432)</f>
        <v>0</v>
      </c>
      <c r="N432" s="25"/>
      <c r="O432" s="25">
        <f t="shared" si="215"/>
        <v>0</v>
      </c>
      <c r="P432" s="803">
        <f>SUMIFS('GRZ-2018'!$P$8:$P$79,'GRZ-2018'!$U$8:$U$79,$B432)</f>
        <v>0</v>
      </c>
      <c r="Q432" s="803">
        <f>SUMIFS('GRZ-2018'!$Q$8:$Q$79,'GRZ-2018'!$U$8:$U$79,$B432)</f>
        <v>0</v>
      </c>
      <c r="R432" s="27">
        <f t="shared" si="216"/>
        <v>0</v>
      </c>
      <c r="S432" s="28">
        <f t="shared" si="212"/>
        <v>0</v>
      </c>
    </row>
    <row r="433" spans="1:19" x14ac:dyDescent="0.2">
      <c r="A433" s="32"/>
      <c r="B433" s="32"/>
      <c r="C433" s="34" t="s">
        <v>73</v>
      </c>
      <c r="D433" s="35">
        <f t="shared" ref="D433:J433" si="225">SUM(D387:D432)</f>
        <v>187701857.02012545</v>
      </c>
      <c r="E433" s="35">
        <f t="shared" si="225"/>
        <v>3923412.1799999997</v>
      </c>
      <c r="F433" s="35">
        <f t="shared" si="225"/>
        <v>0</v>
      </c>
      <c r="G433" s="35">
        <f t="shared" si="225"/>
        <v>191625269.20012543</v>
      </c>
      <c r="H433" s="35">
        <f t="shared" si="225"/>
        <v>20111429.832085002</v>
      </c>
      <c r="I433" s="35">
        <f t="shared" si="225"/>
        <v>-12115869.423018098</v>
      </c>
      <c r="J433" s="35">
        <f t="shared" si="225"/>
        <v>199620829.60919243</v>
      </c>
      <c r="K433" s="36"/>
      <c r="L433" s="35">
        <f t="shared" ref="L433:S433" si="226">SUM(L387:L432)</f>
        <v>-44830479.664694816</v>
      </c>
      <c r="M433" s="35">
        <f t="shared" si="226"/>
        <v>-3161157.69</v>
      </c>
      <c r="N433" s="35">
        <f t="shared" si="226"/>
        <v>0</v>
      </c>
      <c r="O433" s="35">
        <f t="shared" si="226"/>
        <v>-47991637.354694828</v>
      </c>
      <c r="P433" s="35">
        <f t="shared" si="226"/>
        <v>-6753135.044952427</v>
      </c>
      <c r="Q433" s="35">
        <f t="shared" si="226"/>
        <v>54371.68</v>
      </c>
      <c r="R433" s="35">
        <f t="shared" si="226"/>
        <v>-54690400.719647259</v>
      </c>
      <c r="S433" s="35">
        <f t="shared" si="226"/>
        <v>144930428.88954517</v>
      </c>
    </row>
    <row r="434" spans="1:19" ht="25.5" x14ac:dyDescent="0.25">
      <c r="A434" s="32"/>
      <c r="B434" s="32">
        <v>1531</v>
      </c>
      <c r="C434" s="24" t="s">
        <v>74</v>
      </c>
      <c r="D434" s="25">
        <f t="shared" ref="D434" si="227">-D387</f>
        <v>0</v>
      </c>
      <c r="E434" s="25">
        <f t="shared" ref="E434:F434" si="228">-E387</f>
        <v>0</v>
      </c>
      <c r="F434" s="25">
        <f t="shared" si="228"/>
        <v>0</v>
      </c>
      <c r="G434" s="25">
        <f t="shared" ref="G434:G441" si="229">SUM(D434:F434)</f>
        <v>0</v>
      </c>
      <c r="H434" s="26">
        <f t="shared" ref="H434:I434" si="230">-H387</f>
        <v>0</v>
      </c>
      <c r="I434" s="26">
        <f t="shared" si="230"/>
        <v>0</v>
      </c>
      <c r="J434" s="27">
        <f>SUM(G434:I434)</f>
        <v>0</v>
      </c>
      <c r="L434" s="25">
        <f t="shared" ref="L434:N434" si="231">-L387</f>
        <v>0</v>
      </c>
      <c r="M434" s="25">
        <f t="shared" si="231"/>
        <v>0</v>
      </c>
      <c r="N434" s="25">
        <f t="shared" si="231"/>
        <v>0</v>
      </c>
      <c r="O434" s="25">
        <f t="shared" ref="O434:O441" si="232">SUM(L434:N434)</f>
        <v>0</v>
      </c>
      <c r="P434" s="26">
        <f t="shared" ref="P434:Q434" si="233">-P387</f>
        <v>0</v>
      </c>
      <c r="Q434" s="26">
        <f t="shared" si="233"/>
        <v>0</v>
      </c>
      <c r="R434" s="27">
        <f t="shared" ref="R434:R441" si="234">O434+P434+Q434</f>
        <v>0</v>
      </c>
      <c r="S434" s="28">
        <f t="shared" ref="S434:S441" si="235">J434+R434</f>
        <v>0</v>
      </c>
    </row>
    <row r="435" spans="1:19" ht="25.5" x14ac:dyDescent="0.25">
      <c r="A435" s="32"/>
      <c r="B435" s="32">
        <v>2075</v>
      </c>
      <c r="C435" s="37" t="s">
        <v>75</v>
      </c>
      <c r="D435" s="25">
        <f t="shared" ref="D435" si="236">-D430</f>
        <v>0</v>
      </c>
      <c r="E435" s="25">
        <f t="shared" ref="E435:F435" si="237">-E430</f>
        <v>-1541997.72</v>
      </c>
      <c r="F435" s="25">
        <f t="shared" si="237"/>
        <v>0</v>
      </c>
      <c r="G435" s="25">
        <f t="shared" si="229"/>
        <v>-1541997.72</v>
      </c>
      <c r="H435" s="26">
        <f t="shared" ref="H435:I435" si="238">-H430</f>
        <v>0</v>
      </c>
      <c r="I435" s="26">
        <f t="shared" si="238"/>
        <v>0</v>
      </c>
      <c r="J435" s="27">
        <f t="shared" ref="J435:J441" si="239">SUM(G435:I435)</f>
        <v>-1541997.72</v>
      </c>
      <c r="L435" s="25">
        <f t="shared" ref="L435:N435" si="240">-L430</f>
        <v>0</v>
      </c>
      <c r="M435" s="25">
        <f t="shared" si="240"/>
        <v>1331683.8099999998</v>
      </c>
      <c r="N435" s="25">
        <f t="shared" si="240"/>
        <v>0</v>
      </c>
      <c r="O435" s="25">
        <f t="shared" si="232"/>
        <v>1331683.8099999998</v>
      </c>
      <c r="P435" s="26">
        <f t="shared" ref="P435:Q435" si="241">-P430</f>
        <v>19274.233749999999</v>
      </c>
      <c r="Q435" s="26">
        <f t="shared" si="241"/>
        <v>0</v>
      </c>
      <c r="R435" s="27">
        <f t="shared" si="234"/>
        <v>1350958.0437499997</v>
      </c>
      <c r="S435" s="28">
        <f t="shared" si="235"/>
        <v>-191039.67625000025</v>
      </c>
    </row>
    <row r="436" spans="1:19" ht="25.5" x14ac:dyDescent="0.25">
      <c r="A436" s="32"/>
      <c r="B436" s="32">
        <v>1865</v>
      </c>
      <c r="C436" s="37" t="s">
        <v>76</v>
      </c>
      <c r="D436" s="25">
        <f t="shared" ref="D436" si="242">-D404</f>
        <v>0</v>
      </c>
      <c r="E436" s="25">
        <f t="shared" ref="E436:F436" si="243">-E404</f>
        <v>0</v>
      </c>
      <c r="F436" s="25">
        <f t="shared" si="243"/>
        <v>0</v>
      </c>
      <c r="G436" s="25">
        <f t="shared" si="229"/>
        <v>0</v>
      </c>
      <c r="H436" s="26">
        <f t="shared" ref="H436:I436" si="244">-H404</f>
        <v>0</v>
      </c>
      <c r="I436" s="26">
        <f t="shared" si="244"/>
        <v>0</v>
      </c>
      <c r="J436" s="27">
        <f t="shared" si="239"/>
        <v>0</v>
      </c>
      <c r="L436" s="25">
        <f t="shared" ref="L436:N436" si="245">-L404</f>
        <v>0</v>
      </c>
      <c r="M436" s="25">
        <f t="shared" si="245"/>
        <v>0</v>
      </c>
      <c r="N436" s="25">
        <f t="shared" si="245"/>
        <v>0</v>
      </c>
      <c r="O436" s="25">
        <f t="shared" si="232"/>
        <v>0</v>
      </c>
      <c r="P436" s="26">
        <f t="shared" ref="P436:Q436" si="246">-P404</f>
        <v>0</v>
      </c>
      <c r="Q436" s="26">
        <f t="shared" si="246"/>
        <v>0</v>
      </c>
      <c r="R436" s="27">
        <f t="shared" si="234"/>
        <v>0</v>
      </c>
      <c r="S436" s="28">
        <f t="shared" si="235"/>
        <v>0</v>
      </c>
    </row>
    <row r="437" spans="1:19" ht="15" x14ac:dyDescent="0.25">
      <c r="A437" s="32"/>
      <c r="B437" s="32">
        <v>1875</v>
      </c>
      <c r="C437" s="37" t="s">
        <v>77</v>
      </c>
      <c r="D437" s="25">
        <f t="shared" ref="D437" si="247">-D419</f>
        <v>0</v>
      </c>
      <c r="E437" s="25">
        <f t="shared" ref="E437:F437" si="248">-E419</f>
        <v>0</v>
      </c>
      <c r="F437" s="25">
        <f t="shared" si="248"/>
        <v>0</v>
      </c>
      <c r="G437" s="25">
        <f t="shared" si="229"/>
        <v>0</v>
      </c>
      <c r="H437" s="26">
        <f t="shared" ref="H437:I437" si="249">-H419</f>
        <v>0</v>
      </c>
      <c r="I437" s="26">
        <f t="shared" si="249"/>
        <v>0</v>
      </c>
      <c r="J437" s="27">
        <f t="shared" si="239"/>
        <v>0</v>
      </c>
      <c r="L437" s="25">
        <f t="shared" ref="L437:N437" si="250">-L419</f>
        <v>0</v>
      </c>
      <c r="M437" s="25">
        <f t="shared" si="250"/>
        <v>0</v>
      </c>
      <c r="N437" s="25">
        <f t="shared" si="250"/>
        <v>0</v>
      </c>
      <c r="O437" s="25">
        <f t="shared" si="232"/>
        <v>0</v>
      </c>
      <c r="P437" s="26">
        <f t="shared" ref="P437:Q437" si="251">-P419</f>
        <v>0</v>
      </c>
      <c r="Q437" s="26">
        <f t="shared" si="251"/>
        <v>0</v>
      </c>
      <c r="R437" s="27">
        <f t="shared" si="234"/>
        <v>0</v>
      </c>
      <c r="S437" s="28">
        <f t="shared" si="235"/>
        <v>0</v>
      </c>
    </row>
    <row r="438" spans="1:19" ht="25.5" x14ac:dyDescent="0.25">
      <c r="A438" s="32"/>
      <c r="B438" s="32" t="s">
        <v>61</v>
      </c>
      <c r="C438" s="37" t="s">
        <v>62</v>
      </c>
      <c r="D438" s="25">
        <f t="shared" ref="D438" si="252">-D424</f>
        <v>0</v>
      </c>
      <c r="E438" s="25">
        <f t="shared" ref="E438:F438" si="253">-E424</f>
        <v>0</v>
      </c>
      <c r="F438" s="25">
        <f t="shared" si="253"/>
        <v>0</v>
      </c>
      <c r="G438" s="25">
        <f t="shared" si="229"/>
        <v>0</v>
      </c>
      <c r="H438" s="26">
        <f t="shared" ref="H438:I438" si="254">-H424</f>
        <v>0</v>
      </c>
      <c r="I438" s="26">
        <f t="shared" si="254"/>
        <v>0</v>
      </c>
      <c r="J438" s="27">
        <f t="shared" si="239"/>
        <v>0</v>
      </c>
      <c r="L438" s="25">
        <f t="shared" ref="L438:N438" si="255">-L424</f>
        <v>0</v>
      </c>
      <c r="M438" s="25">
        <f t="shared" si="255"/>
        <v>0</v>
      </c>
      <c r="N438" s="25">
        <f t="shared" si="255"/>
        <v>0</v>
      </c>
      <c r="O438" s="25">
        <f t="shared" si="232"/>
        <v>0</v>
      </c>
      <c r="P438" s="26">
        <f t="shared" ref="P438:Q438" si="256">-P424</f>
        <v>0</v>
      </c>
      <c r="Q438" s="26">
        <f t="shared" si="256"/>
        <v>0</v>
      </c>
      <c r="R438" s="27">
        <f t="shared" si="234"/>
        <v>0</v>
      </c>
      <c r="S438" s="28">
        <f t="shared" si="235"/>
        <v>0</v>
      </c>
    </row>
    <row r="439" spans="1:19" ht="25.5" x14ac:dyDescent="0.25">
      <c r="A439" s="32"/>
      <c r="B439" s="32" t="s">
        <v>64</v>
      </c>
      <c r="C439" s="37" t="s">
        <v>78</v>
      </c>
      <c r="D439" s="25">
        <f t="shared" ref="D439" si="257">-D426</f>
        <v>0</v>
      </c>
      <c r="E439" s="25">
        <f t="shared" ref="E439:F439" si="258">-E426</f>
        <v>0</v>
      </c>
      <c r="F439" s="25">
        <f t="shared" si="258"/>
        <v>0</v>
      </c>
      <c r="G439" s="25">
        <f t="shared" si="229"/>
        <v>0</v>
      </c>
      <c r="H439" s="26">
        <f t="shared" ref="H439:I439" si="259">-H426</f>
        <v>0</v>
      </c>
      <c r="I439" s="26">
        <f t="shared" si="259"/>
        <v>0</v>
      </c>
      <c r="J439" s="27">
        <f t="shared" si="239"/>
        <v>0</v>
      </c>
      <c r="L439" s="25">
        <f t="shared" ref="L439:N439" si="260">-L426</f>
        <v>0</v>
      </c>
      <c r="M439" s="25">
        <f t="shared" si="260"/>
        <v>0</v>
      </c>
      <c r="N439" s="25">
        <f t="shared" si="260"/>
        <v>0</v>
      </c>
      <c r="O439" s="25">
        <f t="shared" si="232"/>
        <v>0</v>
      </c>
      <c r="P439" s="26">
        <f t="shared" ref="P439:Q439" si="261">-P426</f>
        <v>0</v>
      </c>
      <c r="Q439" s="26">
        <f t="shared" si="261"/>
        <v>0</v>
      </c>
      <c r="R439" s="27">
        <f t="shared" si="234"/>
        <v>0</v>
      </c>
      <c r="S439" s="28">
        <f t="shared" si="235"/>
        <v>0</v>
      </c>
    </row>
    <row r="440" spans="1:19" ht="15" x14ac:dyDescent="0.25">
      <c r="A440" s="32"/>
      <c r="B440" s="32">
        <v>2055</v>
      </c>
      <c r="C440" s="33" t="s">
        <v>70</v>
      </c>
      <c r="D440" s="25">
        <f t="shared" ref="D440:D441" si="262">-D431</f>
        <v>-4314485.1830181023</v>
      </c>
      <c r="E440" s="25">
        <f t="shared" ref="E440:F440" si="263">-E431</f>
        <v>0</v>
      </c>
      <c r="F440" s="25">
        <f t="shared" si="263"/>
        <v>0</v>
      </c>
      <c r="G440" s="25">
        <f t="shared" si="229"/>
        <v>-4314485.1830181023</v>
      </c>
      <c r="H440" s="26">
        <f t="shared" ref="H440:I440" si="264">-H431</f>
        <v>-12650835.732085004</v>
      </c>
      <c r="I440" s="26">
        <f t="shared" si="264"/>
        <v>12061497.743018098</v>
      </c>
      <c r="J440" s="27">
        <f t="shared" si="239"/>
        <v>-4903823.1720850095</v>
      </c>
      <c r="L440" s="25">
        <f t="shared" ref="L440:N441" si="265">-L431</f>
        <v>0</v>
      </c>
      <c r="M440" s="25">
        <f t="shared" si="265"/>
        <v>0</v>
      </c>
      <c r="N440" s="25">
        <f t="shared" si="265"/>
        <v>0</v>
      </c>
      <c r="O440" s="25">
        <f t="shared" si="232"/>
        <v>0</v>
      </c>
      <c r="P440" s="26">
        <f t="shared" ref="P440:Q441" si="266">-P431</f>
        <v>0</v>
      </c>
      <c r="Q440" s="26">
        <f t="shared" si="266"/>
        <v>0</v>
      </c>
      <c r="R440" s="27">
        <f t="shared" si="234"/>
        <v>0</v>
      </c>
      <c r="S440" s="28">
        <f t="shared" si="235"/>
        <v>-4903823.1720850095</v>
      </c>
    </row>
    <row r="441" spans="1:19" ht="15" x14ac:dyDescent="0.25">
      <c r="A441" s="32"/>
      <c r="B441" s="32" t="s">
        <v>71</v>
      </c>
      <c r="C441" s="33" t="s">
        <v>72</v>
      </c>
      <c r="D441" s="25">
        <f t="shared" si="262"/>
        <v>0</v>
      </c>
      <c r="E441" s="25">
        <f t="shared" ref="E441:F441" si="267">-E432</f>
        <v>0</v>
      </c>
      <c r="F441" s="25">
        <f t="shared" si="267"/>
        <v>0</v>
      </c>
      <c r="G441" s="25">
        <f t="shared" si="229"/>
        <v>0</v>
      </c>
      <c r="H441" s="26">
        <f t="shared" ref="H441:I441" si="268">-H432</f>
        <v>0</v>
      </c>
      <c r="I441" s="26">
        <f t="shared" si="268"/>
        <v>0</v>
      </c>
      <c r="J441" s="27">
        <f t="shared" si="239"/>
        <v>0</v>
      </c>
      <c r="L441" s="25">
        <f t="shared" si="265"/>
        <v>0</v>
      </c>
      <c r="M441" s="25">
        <f t="shared" si="265"/>
        <v>0</v>
      </c>
      <c r="N441" s="25">
        <f t="shared" si="265"/>
        <v>0</v>
      </c>
      <c r="O441" s="25">
        <f t="shared" si="232"/>
        <v>0</v>
      </c>
      <c r="P441" s="26">
        <f t="shared" si="266"/>
        <v>0</v>
      </c>
      <c r="Q441" s="26">
        <f t="shared" si="266"/>
        <v>0</v>
      </c>
      <c r="R441" s="27">
        <f t="shared" si="234"/>
        <v>0</v>
      </c>
      <c r="S441" s="28">
        <f t="shared" si="235"/>
        <v>0</v>
      </c>
    </row>
    <row r="442" spans="1:19" x14ac:dyDescent="0.2">
      <c r="A442" s="32"/>
      <c r="B442" s="32"/>
      <c r="C442" s="34" t="s">
        <v>79</v>
      </c>
      <c r="D442" s="35">
        <f>SUM(D433:D441)</f>
        <v>183387371.83710736</v>
      </c>
      <c r="E442" s="35">
        <f t="shared" ref="E442:J442" si="269">SUM(E433:E441)</f>
        <v>2381414.46</v>
      </c>
      <c r="F442" s="35">
        <f t="shared" si="269"/>
        <v>0</v>
      </c>
      <c r="G442" s="35">
        <f t="shared" si="269"/>
        <v>185768786.29710734</v>
      </c>
      <c r="H442" s="35">
        <f t="shared" si="269"/>
        <v>7460594.0999999978</v>
      </c>
      <c r="I442" s="35">
        <f t="shared" si="269"/>
        <v>-54371.679999999702</v>
      </c>
      <c r="J442" s="35">
        <f t="shared" si="269"/>
        <v>193175008.71710742</v>
      </c>
      <c r="K442" s="36"/>
      <c r="L442" s="35">
        <f>SUM(L433:L441)</f>
        <v>-44830479.664694816</v>
      </c>
      <c r="M442" s="35">
        <f t="shared" ref="M442:S442" si="270">SUM(M433:M441)</f>
        <v>-1829473.8800000001</v>
      </c>
      <c r="N442" s="35">
        <f t="shared" si="270"/>
        <v>0</v>
      </c>
      <c r="O442" s="35">
        <f t="shared" si="270"/>
        <v>-46659953.544694826</v>
      </c>
      <c r="P442" s="35">
        <f t="shared" si="270"/>
        <v>-6733860.8112024274</v>
      </c>
      <c r="Q442" s="35">
        <f t="shared" si="270"/>
        <v>54371.68</v>
      </c>
      <c r="R442" s="35">
        <f t="shared" si="270"/>
        <v>-53339442.675897256</v>
      </c>
      <c r="S442" s="35">
        <f t="shared" si="270"/>
        <v>139835566.04121014</v>
      </c>
    </row>
    <row r="443" spans="1:19" ht="15" x14ac:dyDescent="0.25">
      <c r="A443" s="32"/>
      <c r="B443" s="32"/>
      <c r="C443" s="1220" t="s">
        <v>80</v>
      </c>
      <c r="D443" s="1221"/>
      <c r="E443" s="1221"/>
      <c r="F443" s="1221"/>
      <c r="G443" s="1221"/>
      <c r="H443" s="1221"/>
      <c r="I443" s="1221"/>
      <c r="J443" s="1221"/>
      <c r="K443" s="1221"/>
      <c r="L443" s="1222"/>
      <c r="M443" s="38"/>
      <c r="N443" s="38"/>
      <c r="O443" s="38"/>
      <c r="P443" s="39"/>
      <c r="R443" s="40"/>
      <c r="S443" s="29"/>
    </row>
    <row r="444" spans="1:19" ht="15" x14ac:dyDescent="0.25">
      <c r="A444" s="32"/>
      <c r="B444" s="32"/>
      <c r="C444" s="1220" t="s">
        <v>81</v>
      </c>
      <c r="D444" s="1221"/>
      <c r="E444" s="1221"/>
      <c r="F444" s="1221"/>
      <c r="G444" s="1221"/>
      <c r="H444" s="1221"/>
      <c r="I444" s="1221"/>
      <c r="J444" s="1221"/>
      <c r="K444" s="1221"/>
      <c r="L444" s="1222"/>
      <c r="M444" s="38"/>
      <c r="N444" s="38"/>
      <c r="O444" s="38"/>
      <c r="P444" s="35">
        <f>+P442</f>
        <v>-6733860.8112024274</v>
      </c>
      <c r="R444" s="40"/>
      <c r="S444" s="29"/>
    </row>
    <row r="445" spans="1:19" x14ac:dyDescent="0.2">
      <c r="D445" s="41"/>
      <c r="E445" s="41"/>
      <c r="F445" s="41"/>
      <c r="G445" s="41"/>
      <c r="H445" s="41"/>
      <c r="I445" s="41"/>
      <c r="J445" s="41"/>
      <c r="L445" s="41"/>
      <c r="M445" s="41"/>
      <c r="N445" s="41"/>
      <c r="O445" s="41"/>
      <c r="P445" s="41"/>
      <c r="Q445" s="41"/>
      <c r="R445" s="41"/>
      <c r="S445" s="41"/>
    </row>
    <row r="446" spans="1:19" x14ac:dyDescent="0.2">
      <c r="L446" s="2" t="s">
        <v>82</v>
      </c>
    </row>
    <row r="447" spans="1:19" ht="15" x14ac:dyDescent="0.25">
      <c r="A447" s="32">
        <v>10</v>
      </c>
      <c r="B447" s="32"/>
      <c r="C447" s="12" t="s">
        <v>83</v>
      </c>
      <c r="D447" s="13"/>
      <c r="E447" s="13"/>
      <c r="F447" s="13"/>
      <c r="G447" s="13"/>
      <c r="H447" s="13"/>
      <c r="I447" s="13"/>
      <c r="J447" s="13"/>
      <c r="K447" s="13"/>
      <c r="L447" s="13" t="s">
        <v>83</v>
      </c>
      <c r="M447" s="13"/>
      <c r="N447" s="13"/>
      <c r="O447" s="13"/>
      <c r="P447" s="13"/>
      <c r="Q447" s="42">
        <f>+P411</f>
        <v>-465616.40408333298</v>
      </c>
    </row>
    <row r="448" spans="1:19" ht="15" x14ac:dyDescent="0.25">
      <c r="A448" s="32">
        <v>8</v>
      </c>
      <c r="B448" s="32"/>
      <c r="C448" s="12" t="s">
        <v>49</v>
      </c>
      <c r="D448" s="13"/>
      <c r="E448" s="13"/>
      <c r="F448" s="13"/>
      <c r="G448" s="13"/>
      <c r="H448" s="13"/>
      <c r="I448" s="13"/>
      <c r="J448" s="13"/>
      <c r="K448" s="13"/>
      <c r="L448" s="13" t="s">
        <v>49</v>
      </c>
      <c r="M448" s="13"/>
      <c r="N448" s="13"/>
      <c r="O448" s="13"/>
      <c r="P448" s="13"/>
      <c r="Q448" s="42">
        <f>P413+P412</f>
        <v>-67853.774007936503</v>
      </c>
    </row>
    <row r="449" spans="1:17" ht="15" x14ac:dyDescent="0.25">
      <c r="A449" s="32">
        <v>47</v>
      </c>
      <c r="B449" s="32"/>
      <c r="C449" s="12" t="s">
        <v>84</v>
      </c>
      <c r="D449" s="13"/>
      <c r="E449" s="13"/>
      <c r="F449" s="13"/>
      <c r="G449" s="13"/>
      <c r="H449" s="13"/>
      <c r="I449" s="13"/>
      <c r="J449" s="13"/>
      <c r="K449" s="13"/>
      <c r="L449" s="13" t="s">
        <v>84</v>
      </c>
      <c r="M449" s="13"/>
      <c r="N449" s="13"/>
      <c r="O449" s="13"/>
      <c r="P449" s="13"/>
      <c r="Q449" s="42"/>
    </row>
    <row r="450" spans="1:17" x14ac:dyDescent="0.2">
      <c r="L450" s="1223" t="s">
        <v>85</v>
      </c>
      <c r="M450" s="1224"/>
      <c r="N450" s="1224"/>
      <c r="O450" s="1224"/>
      <c r="P450" s="1224"/>
      <c r="Q450" s="43">
        <f>P444-Q447-Q448-Q449</f>
        <v>-6200390.6331111575</v>
      </c>
    </row>
  </sheetData>
  <mergeCells count="26">
    <mergeCell ref="C444:L444"/>
    <mergeCell ref="L450:P450"/>
    <mergeCell ref="D313:J313"/>
    <mergeCell ref="C371:L371"/>
    <mergeCell ref="C372:L372"/>
    <mergeCell ref="L378:P378"/>
    <mergeCell ref="D385:J385"/>
    <mergeCell ref="C443:L443"/>
    <mergeCell ref="L304:P304"/>
    <mergeCell ref="D91:J91"/>
    <mergeCell ref="C149:L149"/>
    <mergeCell ref="C150:L150"/>
    <mergeCell ref="L156:P156"/>
    <mergeCell ref="D165:J165"/>
    <mergeCell ref="C223:L223"/>
    <mergeCell ref="C224:L224"/>
    <mergeCell ref="L230:P230"/>
    <mergeCell ref="D239:J239"/>
    <mergeCell ref="C297:L297"/>
    <mergeCell ref="C298:L298"/>
    <mergeCell ref="L82:P82"/>
    <mergeCell ref="A9:S9"/>
    <mergeCell ref="A10:S10"/>
    <mergeCell ref="D17:J17"/>
    <mergeCell ref="C75:L75"/>
    <mergeCell ref="C76:L76"/>
  </mergeCells>
  <dataValidations count="1">
    <dataValidation type="list" allowBlank="1" showErrorMessage="1" error="Use the following date format when inserting a date:_x000a__x000a_Eg:  &quot;January 1, 2013&quot;" prompt="Use the following format eg: January 1, 2013" sqref="I310 I382 I236 I162 I88 I14" xr:uid="{DB4B701F-3EF2-40A2-8A5D-378411682E9D}">
      <formula1>"CGAAP, MIFRS,USGAAP, ASPE"</formula1>
    </dataValidation>
  </dataValidations>
  <printOptions horizontalCentered="1"/>
  <pageMargins left="0.74803149606299213" right="0.74803149606299213" top="0.74803149606299213" bottom="0.70866141732283472" header="0.51181102362204722" footer="0.51181102362204722"/>
  <pageSetup scale="2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BCA9-28D4-49FB-BA5B-83A633ED4400}">
  <dimension ref="A1:AM223"/>
  <sheetViews>
    <sheetView zoomScale="70" zoomScaleNormal="70" workbookViewId="0">
      <pane xSplit="4" ySplit="8" topLeftCell="E9" activePane="bottomRight" state="frozen"/>
      <selection activeCell="AN3" sqref="AN3"/>
      <selection pane="topRight" activeCell="AN3" sqref="AN3"/>
      <selection pane="bottomLeft" activeCell="AN3" sqref="AN3"/>
      <selection pane="bottomRight" activeCell="AN3" sqref="AN3"/>
    </sheetView>
  </sheetViews>
  <sheetFormatPr defaultColWidth="9.140625" defaultRowHeight="15" x14ac:dyDescent="0.25"/>
  <cols>
    <col min="1" max="1" width="50.42578125" style="57" bestFit="1" customWidth="1"/>
    <col min="2" max="2" width="23.5703125" style="57" bestFit="1" customWidth="1"/>
    <col min="3" max="3" width="22.42578125" style="57" customWidth="1"/>
    <col min="4" max="4" width="14.42578125" style="57" bestFit="1" customWidth="1"/>
    <col min="5" max="5" width="10.42578125" style="57" customWidth="1"/>
    <col min="6" max="6" width="14.140625" style="57" customWidth="1"/>
    <col min="7" max="7" width="20.5703125" style="57" customWidth="1"/>
    <col min="8" max="9" width="23.5703125" style="58" customWidth="1"/>
    <col min="10" max="10" width="11.140625" style="57" customWidth="1"/>
    <col min="11" max="11" width="3.42578125" style="57" customWidth="1"/>
    <col min="12" max="12" width="8.42578125" style="57" customWidth="1"/>
    <col min="13" max="13" width="10.42578125" style="57" customWidth="1"/>
    <col min="14" max="14" width="20.5703125" style="57" customWidth="1"/>
    <col min="15" max="15" width="24.5703125" style="58" customWidth="1"/>
    <col min="16" max="16" width="23.5703125" style="58" customWidth="1"/>
    <col min="17" max="17" width="14" style="57" customWidth="1"/>
    <col min="18" max="18" width="3.42578125" style="57" customWidth="1"/>
    <col min="19" max="19" width="9.5703125" style="59" bestFit="1" customWidth="1"/>
    <col min="20" max="20" width="4.42578125" style="57" customWidth="1"/>
    <col min="21" max="21" width="22" style="57" customWidth="1"/>
    <col min="22" max="22" width="20.5703125" style="58" customWidth="1"/>
    <col min="23" max="23" width="23.5703125" style="58" customWidth="1"/>
    <col min="24" max="24" width="18.42578125" style="57" customWidth="1"/>
    <col min="25" max="25" width="3.42578125" style="57" customWidth="1"/>
    <col min="26" max="27" width="8.5703125" style="57" customWidth="1"/>
    <col min="28" max="28" width="19.140625" style="57" customWidth="1"/>
    <col min="29" max="29" width="20.85546875" style="58" bestFit="1" customWidth="1"/>
    <col min="30" max="30" width="23.5703125" style="58" customWidth="1"/>
    <col min="31" max="31" width="15.5703125" style="57" bestFit="1" customWidth="1"/>
    <col min="32" max="36" width="9.140625" style="57"/>
    <col min="37" max="37" width="35.5703125" style="57" customWidth="1"/>
    <col min="38" max="38" width="15.5703125" style="57" customWidth="1"/>
    <col min="39" max="39" width="20.5703125" style="57" customWidth="1"/>
    <col min="40" max="40" width="0.5703125" style="57" customWidth="1"/>
    <col min="41" max="16384" width="9.140625" style="57"/>
  </cols>
  <sheetData>
    <row r="1" spans="1:39" ht="28.5" x14ac:dyDescent="0.45">
      <c r="A1" s="56"/>
      <c r="H1" s="57"/>
      <c r="I1" s="57"/>
    </row>
    <row r="2" spans="1:39" ht="18.75" x14ac:dyDescent="0.3">
      <c r="A2" s="60" t="s">
        <v>96</v>
      </c>
      <c r="B2" s="60"/>
      <c r="C2" s="60"/>
      <c r="H2" s="57"/>
      <c r="I2" s="57"/>
    </row>
    <row r="3" spans="1:39" x14ac:dyDescent="0.25">
      <c r="A3" s="61" t="s">
        <v>97</v>
      </c>
      <c r="B3" s="61"/>
      <c r="C3" s="61"/>
      <c r="H3" s="57"/>
      <c r="I3" s="57"/>
      <c r="P3" s="57"/>
      <c r="W3" s="57"/>
      <c r="AD3" s="57"/>
    </row>
    <row r="4" spans="1:39" x14ac:dyDescent="0.25">
      <c r="H4" s="57"/>
      <c r="I4" s="57"/>
      <c r="P4" s="62"/>
      <c r="W4" s="62"/>
      <c r="AD4" s="62"/>
    </row>
    <row r="6" spans="1:39" ht="15.75" thickBot="1" x14ac:dyDescent="0.3"/>
    <row r="7" spans="1:39" ht="21" x14ac:dyDescent="0.35">
      <c r="B7" s="63">
        <v>2018</v>
      </c>
      <c r="C7" s="63">
        <v>2018</v>
      </c>
      <c r="E7" s="1228" t="s">
        <v>92</v>
      </c>
      <c r="F7" s="1229"/>
      <c r="G7" s="1229"/>
      <c r="H7" s="1229"/>
      <c r="I7" s="1230"/>
      <c r="L7" s="1228" t="s">
        <v>98</v>
      </c>
      <c r="M7" s="1229"/>
      <c r="N7" s="1229"/>
      <c r="O7" s="1229"/>
      <c r="P7" s="1230"/>
      <c r="S7" s="1228" t="s">
        <v>99</v>
      </c>
      <c r="T7" s="1229"/>
      <c r="U7" s="1229"/>
      <c r="V7" s="1229"/>
      <c r="W7" s="1230"/>
      <c r="Z7" s="1228" t="s">
        <v>100</v>
      </c>
      <c r="AA7" s="1229"/>
      <c r="AB7" s="1229"/>
      <c r="AC7" s="1229"/>
      <c r="AD7" s="1230"/>
      <c r="AJ7" s="64"/>
      <c r="AK7" s="3"/>
      <c r="AL7" s="65"/>
    </row>
    <row r="8" spans="1:39" ht="30.6" customHeight="1" thickBot="1" x14ac:dyDescent="0.3">
      <c r="A8" s="66" t="s">
        <v>101</v>
      </c>
      <c r="B8" s="67" t="s">
        <v>102</v>
      </c>
      <c r="C8" s="67" t="s">
        <v>103</v>
      </c>
      <c r="D8" s="66" t="s">
        <v>104</v>
      </c>
      <c r="E8" s="68" t="s">
        <v>105</v>
      </c>
      <c r="F8" s="69" t="s">
        <v>106</v>
      </c>
      <c r="G8" s="69" t="s">
        <v>94</v>
      </c>
      <c r="H8" s="70" t="s">
        <v>12</v>
      </c>
      <c r="I8" s="71" t="s">
        <v>107</v>
      </c>
      <c r="J8" s="72" t="s">
        <v>108</v>
      </c>
      <c r="K8" s="66"/>
      <c r="L8" s="68" t="s">
        <v>105</v>
      </c>
      <c r="M8" s="69" t="s">
        <v>106</v>
      </c>
      <c r="N8" s="69" t="s">
        <v>94</v>
      </c>
      <c r="O8" s="70" t="s">
        <v>12</v>
      </c>
      <c r="P8" s="71" t="s">
        <v>107</v>
      </c>
      <c r="Q8" s="72" t="s">
        <v>108</v>
      </c>
      <c r="R8" s="66"/>
      <c r="S8" s="73" t="s">
        <v>105</v>
      </c>
      <c r="T8" s="69" t="s">
        <v>106</v>
      </c>
      <c r="U8" s="69" t="s">
        <v>94</v>
      </c>
      <c r="V8" s="70" t="s">
        <v>12</v>
      </c>
      <c r="W8" s="71" t="s">
        <v>107</v>
      </c>
      <c r="X8" s="72" t="s">
        <v>108</v>
      </c>
      <c r="Y8" s="66"/>
      <c r="Z8" s="68" t="s">
        <v>105</v>
      </c>
      <c r="AA8" s="69" t="s">
        <v>106</v>
      </c>
      <c r="AB8" s="69" t="s">
        <v>94</v>
      </c>
      <c r="AC8" s="70" t="s">
        <v>12</v>
      </c>
      <c r="AD8" s="71" t="s">
        <v>107</v>
      </c>
      <c r="AE8" s="72" t="s">
        <v>108</v>
      </c>
    </row>
    <row r="9" spans="1:39" ht="27" thickBot="1" x14ac:dyDescent="0.45">
      <c r="A9" s="74"/>
      <c r="B9" s="75"/>
      <c r="C9" s="75"/>
      <c r="D9" s="76"/>
      <c r="E9" s="77"/>
      <c r="F9" s="78"/>
      <c r="G9" s="78"/>
      <c r="H9" s="79"/>
      <c r="I9" s="80"/>
      <c r="J9" s="63"/>
      <c r="K9" s="76"/>
      <c r="L9" s="81"/>
      <c r="M9" s="63"/>
      <c r="N9" s="63"/>
      <c r="O9" s="82"/>
      <c r="P9" s="80"/>
      <c r="Q9" s="63"/>
      <c r="R9" s="76"/>
      <c r="S9" s="83"/>
      <c r="T9" s="84"/>
      <c r="U9" s="84"/>
      <c r="V9" s="85"/>
      <c r="W9" s="80"/>
      <c r="X9" s="76"/>
      <c r="Y9" s="76"/>
      <c r="Z9" s="86"/>
      <c r="AA9" s="76"/>
      <c r="AB9" s="87"/>
      <c r="AC9" s="88"/>
      <c r="AD9" s="80"/>
    </row>
    <row r="10" spans="1:39" s="97" customFormat="1" ht="30" x14ac:dyDescent="0.25">
      <c r="A10" s="89"/>
      <c r="B10" s="90">
        <f>+H10+O10+V10+AC10</f>
        <v>-1531473.76</v>
      </c>
      <c r="C10" s="90">
        <f>+I10+P10+W10+AD10</f>
        <v>921254.32</v>
      </c>
      <c r="D10" s="89"/>
      <c r="E10" s="91"/>
      <c r="F10" s="89"/>
      <c r="G10" s="92"/>
      <c r="H10" s="93"/>
      <c r="I10" s="94"/>
      <c r="J10" s="89"/>
      <c r="K10" s="89"/>
      <c r="L10" s="95"/>
      <c r="M10" s="89"/>
      <c r="N10" s="92"/>
      <c r="O10" s="93"/>
      <c r="P10" s="94"/>
      <c r="Q10" s="89"/>
      <c r="R10" s="89"/>
      <c r="S10" s="96">
        <v>1610001</v>
      </c>
      <c r="T10" s="89"/>
      <c r="U10" s="92" t="s">
        <v>109</v>
      </c>
      <c r="V10" s="93">
        <v>-1531473.76</v>
      </c>
      <c r="W10" s="94">
        <v>921254.32</v>
      </c>
      <c r="X10" s="91" t="s">
        <v>110</v>
      </c>
      <c r="Y10" s="89"/>
      <c r="Z10" s="95"/>
      <c r="AA10" s="89"/>
      <c r="AB10" s="92"/>
      <c r="AC10" s="93"/>
      <c r="AD10" s="94"/>
      <c r="AE10" s="89"/>
      <c r="AM10" s="98"/>
    </row>
    <row r="11" spans="1:39" s="97" customFormat="1" x14ac:dyDescent="0.25">
      <c r="B11" s="99">
        <f t="shared" ref="B11:C12" si="0">+H11+O11+V11+AC11</f>
        <v>-1646492.43</v>
      </c>
      <c r="C11" s="99">
        <f t="shared" si="0"/>
        <v>1643914.47</v>
      </c>
      <c r="E11" s="100"/>
      <c r="G11" s="101"/>
      <c r="H11" s="62"/>
      <c r="I11" s="102"/>
      <c r="L11" s="100"/>
      <c r="N11" s="101"/>
      <c r="O11" s="62"/>
      <c r="P11" s="102"/>
      <c r="S11" s="103">
        <v>1610</v>
      </c>
      <c r="U11" s="101" t="s">
        <v>111</v>
      </c>
      <c r="V11" s="62">
        <v>-1646492.43</v>
      </c>
      <c r="W11" s="102">
        <v>1643914.47</v>
      </c>
      <c r="X11" s="104" t="s">
        <v>110</v>
      </c>
      <c r="Z11" s="105"/>
      <c r="AB11" s="101"/>
      <c r="AC11" s="106"/>
      <c r="AD11" s="102"/>
    </row>
    <row r="12" spans="1:39" s="97" customFormat="1" ht="15.75" thickBot="1" x14ac:dyDescent="0.3">
      <c r="B12" s="99">
        <f t="shared" si="0"/>
        <v>0</v>
      </c>
      <c r="C12" s="99">
        <f t="shared" si="0"/>
        <v>0</v>
      </c>
      <c r="E12" s="104"/>
      <c r="G12" s="101"/>
      <c r="H12" s="62"/>
      <c r="I12" s="102"/>
      <c r="L12" s="100"/>
      <c r="N12" s="101"/>
      <c r="O12" s="62"/>
      <c r="P12" s="102"/>
      <c r="S12" s="103"/>
      <c r="U12" s="101"/>
      <c r="V12" s="62"/>
      <c r="W12" s="102"/>
      <c r="X12" s="107"/>
      <c r="Z12" s="100"/>
      <c r="AB12" s="101"/>
      <c r="AC12" s="62"/>
      <c r="AD12" s="102"/>
    </row>
    <row r="13" spans="1:39" s="115" customFormat="1" ht="19.5" thickBot="1" x14ac:dyDescent="0.35">
      <c r="A13" s="108" t="s">
        <v>112</v>
      </c>
      <c r="B13" s="109">
        <f>SUM(B10:B12)</f>
        <v>-3177966.19</v>
      </c>
      <c r="C13" s="109">
        <f>SUM(C10:C12)</f>
        <v>2565168.79</v>
      </c>
      <c r="D13" s="108">
        <v>1609</v>
      </c>
      <c r="E13" s="110"/>
      <c r="F13" s="111"/>
      <c r="G13" s="112"/>
      <c r="H13" s="109">
        <f>SUM(H10:H12)</f>
        <v>0</v>
      </c>
      <c r="I13" s="113">
        <f>SUM(I10:I12)</f>
        <v>0</v>
      </c>
      <c r="J13" s="111"/>
      <c r="K13" s="111"/>
      <c r="L13" s="110"/>
      <c r="M13" s="111"/>
      <c r="N13" s="112"/>
      <c r="O13" s="109">
        <f>SUM(O10:O12)</f>
        <v>0</v>
      </c>
      <c r="P13" s="113">
        <f>SUM(P10:P12)</f>
        <v>0</v>
      </c>
      <c r="Q13" s="111"/>
      <c r="R13" s="111"/>
      <c r="S13" s="114"/>
      <c r="T13" s="111"/>
      <c r="U13" s="112"/>
      <c r="V13" s="109">
        <f>SUM(V10:V12)</f>
        <v>-3177966.19</v>
      </c>
      <c r="W13" s="113">
        <f>SUM(W10:W12)</f>
        <v>2565168.79</v>
      </c>
      <c r="X13" s="111"/>
      <c r="Y13" s="111"/>
      <c r="Z13" s="110"/>
      <c r="AA13" s="111"/>
      <c r="AB13" s="112"/>
      <c r="AC13" s="109">
        <f>SUM(AC10:AC12)</f>
        <v>0</v>
      </c>
      <c r="AD13" s="113">
        <f>SUM(AD10:AD12)</f>
        <v>0</v>
      </c>
      <c r="AE13" s="111"/>
      <c r="AJ13" s="116"/>
      <c r="AK13" s="117"/>
      <c r="AL13" s="118"/>
      <c r="AM13" s="119"/>
    </row>
    <row r="14" spans="1:39" s="97" customFormat="1" ht="45" x14ac:dyDescent="0.25">
      <c r="A14" s="89"/>
      <c r="B14" s="99">
        <f t="shared" ref="B14:C16" si="1">+H14+O14+V14+AC14</f>
        <v>1531473.76</v>
      </c>
      <c r="C14" s="99">
        <f t="shared" si="1"/>
        <v>-935280.27000000665</v>
      </c>
      <c r="D14" s="89"/>
      <c r="E14" s="91"/>
      <c r="F14" s="89"/>
      <c r="G14" s="92"/>
      <c r="H14" s="93"/>
      <c r="I14" s="94"/>
      <c r="J14" s="89"/>
      <c r="K14" s="89"/>
      <c r="L14" s="120"/>
      <c r="N14" s="101"/>
      <c r="O14" s="106"/>
      <c r="P14" s="102"/>
      <c r="Q14" s="89"/>
      <c r="R14" s="89"/>
      <c r="S14" s="96">
        <v>1610001</v>
      </c>
      <c r="T14" s="89"/>
      <c r="U14" s="101" t="s">
        <v>109</v>
      </c>
      <c r="V14" s="93">
        <v>1531473.76</v>
      </c>
      <c r="W14" s="94">
        <v>-921254.32</v>
      </c>
      <c r="X14" s="91" t="s">
        <v>110</v>
      </c>
      <c r="Y14" s="89"/>
      <c r="Z14" s="120">
        <v>1995</v>
      </c>
      <c r="AB14" s="101" t="s">
        <v>113</v>
      </c>
      <c r="AC14" s="62"/>
      <c r="AD14" s="102">
        <v>-14025.9500000067</v>
      </c>
      <c r="AE14" s="89" t="s">
        <v>114</v>
      </c>
    </row>
    <row r="15" spans="1:39" s="97" customFormat="1" x14ac:dyDescent="0.25">
      <c r="B15" s="99">
        <f t="shared" si="1"/>
        <v>1646492.43</v>
      </c>
      <c r="C15" s="99">
        <f t="shared" si="1"/>
        <v>-1643914.47</v>
      </c>
      <c r="E15" s="100"/>
      <c r="G15" s="101"/>
      <c r="H15" s="62"/>
      <c r="I15" s="102"/>
      <c r="L15" s="100"/>
      <c r="N15" s="101"/>
      <c r="O15" s="121"/>
      <c r="P15" s="102"/>
      <c r="S15" s="103">
        <v>1610</v>
      </c>
      <c r="U15" s="101" t="s">
        <v>111</v>
      </c>
      <c r="V15" s="62">
        <v>1646492.43</v>
      </c>
      <c r="W15" s="102">
        <v>-1643914.47</v>
      </c>
      <c r="X15" s="104" t="s">
        <v>110</v>
      </c>
      <c r="Z15" s="105"/>
      <c r="AB15" s="101"/>
      <c r="AC15" s="106"/>
      <c r="AD15" s="102"/>
    </row>
    <row r="16" spans="1:39" s="97" customFormat="1" ht="15.75" thickBot="1" x14ac:dyDescent="0.3">
      <c r="B16" s="99">
        <f t="shared" si="1"/>
        <v>0</v>
      </c>
      <c r="C16" s="99">
        <f t="shared" si="1"/>
        <v>0</v>
      </c>
      <c r="E16" s="104"/>
      <c r="G16" s="101"/>
      <c r="H16" s="62"/>
      <c r="I16" s="102"/>
      <c r="L16" s="100"/>
      <c r="N16" s="101"/>
      <c r="O16" s="62"/>
      <c r="P16" s="102"/>
      <c r="S16" s="103"/>
      <c r="U16" s="101"/>
      <c r="V16" s="62"/>
      <c r="W16" s="102"/>
      <c r="X16" s="107"/>
      <c r="Z16" s="100"/>
      <c r="AB16" s="101"/>
      <c r="AC16" s="62"/>
      <c r="AD16" s="102"/>
    </row>
    <row r="17" spans="1:39" s="115" customFormat="1" ht="19.5" thickBot="1" x14ac:dyDescent="0.35">
      <c r="A17" s="108" t="s">
        <v>115</v>
      </c>
      <c r="B17" s="109">
        <f>SUM(B14:B16)</f>
        <v>3177966.19</v>
      </c>
      <c r="C17" s="109">
        <f>SUM(C14:C16)</f>
        <v>-2579194.7400000067</v>
      </c>
      <c r="D17" s="108">
        <v>1611</v>
      </c>
      <c r="E17" s="110"/>
      <c r="F17" s="111"/>
      <c r="G17" s="112"/>
      <c r="H17" s="109">
        <f>SUM(H14:H16)</f>
        <v>0</v>
      </c>
      <c r="I17" s="113"/>
      <c r="J17" s="111"/>
      <c r="K17" s="111"/>
      <c r="L17" s="110"/>
      <c r="M17" s="111"/>
      <c r="N17" s="112"/>
      <c r="O17" s="109">
        <f>SUM(O14:O16)</f>
        <v>0</v>
      </c>
      <c r="P17" s="113"/>
      <c r="Q17" s="111"/>
      <c r="R17" s="111"/>
      <c r="S17" s="114"/>
      <c r="T17" s="111"/>
      <c r="U17" s="112"/>
      <c r="V17" s="109">
        <f>SUM(V14:V16)</f>
        <v>3177966.19</v>
      </c>
      <c r="W17" s="113">
        <f>SUM(W14:W16)</f>
        <v>-2565168.79</v>
      </c>
      <c r="X17" s="111"/>
      <c r="Y17" s="111"/>
      <c r="Z17" s="110"/>
      <c r="AA17" s="111"/>
      <c r="AB17" s="112"/>
      <c r="AC17" s="109">
        <f t="shared" ref="AC17:AD17" si="2">SUM(AC14:AC16)</f>
        <v>0</v>
      </c>
      <c r="AD17" s="113">
        <f t="shared" si="2"/>
        <v>-14025.9500000067</v>
      </c>
      <c r="AE17" s="111"/>
      <c r="AJ17" s="116"/>
      <c r="AK17" s="117"/>
      <c r="AL17" s="118"/>
      <c r="AM17" s="119"/>
    </row>
    <row r="18" spans="1:39" s="97" customFormat="1" ht="30" x14ac:dyDescent="0.25">
      <c r="B18" s="99">
        <f t="shared" ref="B18:C25" si="3">+H18+O18+V18+AC18</f>
        <v>10628864.589999994</v>
      </c>
      <c r="C18" s="99">
        <f t="shared" si="3"/>
        <v>-1377973.2499999921</v>
      </c>
      <c r="E18" s="122">
        <v>120020</v>
      </c>
      <c r="F18" s="123" t="s">
        <v>116</v>
      </c>
      <c r="G18" s="124" t="s">
        <v>117</v>
      </c>
      <c r="H18" s="125">
        <v>10625991.589999994</v>
      </c>
      <c r="I18" s="126">
        <v>-1377800.189999992</v>
      </c>
      <c r="J18" s="97" t="s">
        <v>118</v>
      </c>
      <c r="L18" s="100"/>
      <c r="N18" s="101"/>
      <c r="O18" s="62"/>
      <c r="P18" s="126"/>
      <c r="S18" s="103">
        <v>1808002</v>
      </c>
      <c r="U18" s="101" t="s">
        <v>119</v>
      </c>
      <c r="V18" s="62">
        <v>2873</v>
      </c>
      <c r="W18" s="126">
        <v>-173.0600000000004</v>
      </c>
      <c r="X18" s="57" t="s">
        <v>120</v>
      </c>
      <c r="Z18" s="100"/>
      <c r="AB18" s="101"/>
      <c r="AC18" s="62"/>
      <c r="AD18" s="126"/>
    </row>
    <row r="19" spans="1:39" s="97" customFormat="1" ht="30" x14ac:dyDescent="0.25">
      <c r="B19" s="99">
        <f t="shared" si="3"/>
        <v>13453578.469999999</v>
      </c>
      <c r="C19" s="99">
        <f t="shared" si="3"/>
        <v>-2480850.9599999976</v>
      </c>
      <c r="E19" s="122">
        <v>120020</v>
      </c>
      <c r="F19" s="123" t="s">
        <v>121</v>
      </c>
      <c r="G19" s="127" t="s">
        <v>122</v>
      </c>
      <c r="H19" s="125">
        <v>3555272.0100000002</v>
      </c>
      <c r="I19" s="126">
        <v>-730962.1399999992</v>
      </c>
      <c r="J19" s="97" t="s">
        <v>123</v>
      </c>
      <c r="L19" s="100"/>
      <c r="N19" s="101"/>
      <c r="O19" s="62"/>
      <c r="P19" s="126"/>
      <c r="S19" s="103">
        <v>1815</v>
      </c>
      <c r="U19" s="101" t="s">
        <v>124</v>
      </c>
      <c r="V19" s="62">
        <v>9898306.459999999</v>
      </c>
      <c r="W19" s="126">
        <v>-1749888.8199999984</v>
      </c>
      <c r="X19" s="101" t="s">
        <v>125</v>
      </c>
      <c r="Z19" s="100"/>
      <c r="AB19" s="101"/>
      <c r="AC19" s="62"/>
      <c r="AD19" s="126"/>
    </row>
    <row r="20" spans="1:39" s="97" customFormat="1" ht="30" x14ac:dyDescent="0.25">
      <c r="B20" s="99">
        <f t="shared" si="3"/>
        <v>-1963063.64</v>
      </c>
      <c r="C20" s="99">
        <f t="shared" si="3"/>
        <v>362955.91999999993</v>
      </c>
      <c r="E20" s="122">
        <v>120020</v>
      </c>
      <c r="F20" s="123"/>
      <c r="G20" s="127" t="s">
        <v>126</v>
      </c>
      <c r="H20" s="125">
        <v>37806.51</v>
      </c>
      <c r="I20" s="126">
        <v>-1417.74</v>
      </c>
      <c r="J20" s="97" t="s">
        <v>127</v>
      </c>
      <c r="L20" s="100"/>
      <c r="N20" s="101"/>
      <c r="O20" s="62"/>
      <c r="P20" s="126"/>
      <c r="S20" s="103">
        <v>1815</v>
      </c>
      <c r="U20" s="101" t="s">
        <v>128</v>
      </c>
      <c r="V20" s="62">
        <v>-2000870.15</v>
      </c>
      <c r="W20" s="126">
        <v>364373.65999999992</v>
      </c>
      <c r="X20" s="101" t="s">
        <v>129</v>
      </c>
      <c r="Z20" s="100"/>
      <c r="AB20" s="101"/>
      <c r="AC20" s="62"/>
      <c r="AD20" s="126"/>
    </row>
    <row r="21" spans="1:39" s="97" customFormat="1" x14ac:dyDescent="0.25">
      <c r="B21" s="99">
        <f t="shared" si="3"/>
        <v>-45250349.659999996</v>
      </c>
      <c r="C21" s="99">
        <f t="shared" si="3"/>
        <v>9629630.7999999896</v>
      </c>
      <c r="E21" s="122" t="s">
        <v>130</v>
      </c>
      <c r="F21" s="123" t="s">
        <v>121</v>
      </c>
      <c r="G21" s="127" t="s">
        <v>131</v>
      </c>
      <c r="H21" s="125">
        <v>-23584476.859999999</v>
      </c>
      <c r="I21" s="126">
        <v>5690420.5599999996</v>
      </c>
      <c r="J21" s="97" t="s">
        <v>132</v>
      </c>
      <c r="L21" s="100"/>
      <c r="N21" s="101"/>
      <c r="O21" s="62"/>
      <c r="P21" s="126"/>
      <c r="S21" s="103">
        <v>1808</v>
      </c>
      <c r="U21" s="101" t="s">
        <v>133</v>
      </c>
      <c r="V21" s="62">
        <v>-21665872.800000001</v>
      </c>
      <c r="W21" s="126">
        <v>3939210.23999999</v>
      </c>
      <c r="X21" s="57" t="s">
        <v>134</v>
      </c>
      <c r="Z21" s="100"/>
      <c r="AB21" s="101"/>
      <c r="AC21" s="62"/>
      <c r="AD21" s="126"/>
    </row>
    <row r="22" spans="1:39" s="97" customFormat="1" ht="30" x14ac:dyDescent="0.25">
      <c r="B22" s="99">
        <f t="shared" si="3"/>
        <v>-26287655.530000001</v>
      </c>
      <c r="C22" s="99">
        <f t="shared" si="3"/>
        <v>3976213.02</v>
      </c>
      <c r="E22" s="120" t="s">
        <v>130</v>
      </c>
      <c r="F22" s="128" t="s">
        <v>116</v>
      </c>
      <c r="G22" s="101" t="s">
        <v>135</v>
      </c>
      <c r="H22" s="62">
        <v>-25188550.77</v>
      </c>
      <c r="I22" s="102">
        <v>3719400.95</v>
      </c>
      <c r="J22" s="97" t="s">
        <v>136</v>
      </c>
      <c r="L22" s="100"/>
      <c r="N22" s="101"/>
      <c r="O22" s="62"/>
      <c r="P22" s="102"/>
      <c r="S22" s="103">
        <v>1808001</v>
      </c>
      <c r="U22" s="101" t="s">
        <v>137</v>
      </c>
      <c r="V22" s="62">
        <v>-1099104.76</v>
      </c>
      <c r="W22" s="102">
        <v>256812.07</v>
      </c>
      <c r="X22" s="97" t="s">
        <v>138</v>
      </c>
      <c r="Z22" s="100"/>
      <c r="AB22" s="101"/>
      <c r="AC22" s="62"/>
      <c r="AD22" s="102"/>
    </row>
    <row r="23" spans="1:39" s="97" customFormat="1" x14ac:dyDescent="0.25">
      <c r="B23" s="99">
        <f t="shared" si="3"/>
        <v>-2873.01</v>
      </c>
      <c r="C23" s="99">
        <f t="shared" si="3"/>
        <v>173.0600000000004</v>
      </c>
      <c r="E23" s="104"/>
      <c r="H23" s="62"/>
      <c r="I23" s="102"/>
      <c r="L23" s="100"/>
      <c r="N23" s="101"/>
      <c r="O23" s="62"/>
      <c r="P23" s="102"/>
      <c r="S23" s="120">
        <v>1808002</v>
      </c>
      <c r="U23" s="101" t="s">
        <v>139</v>
      </c>
      <c r="V23" s="62">
        <v>-2873.01</v>
      </c>
      <c r="W23" s="102">
        <v>173.0600000000004</v>
      </c>
      <c r="X23" s="57" t="s">
        <v>120</v>
      </c>
      <c r="Z23" s="100"/>
      <c r="AB23" s="101"/>
      <c r="AC23" s="62"/>
      <c r="AD23" s="102"/>
    </row>
    <row r="24" spans="1:39" s="97" customFormat="1" ht="30" customHeight="1" x14ac:dyDescent="0.25">
      <c r="B24" s="99">
        <f t="shared" si="3"/>
        <v>-1824753.23</v>
      </c>
      <c r="C24" s="99">
        <f t="shared" si="3"/>
        <v>198346.12000000942</v>
      </c>
      <c r="E24" s="100"/>
      <c r="G24" s="101" t="s">
        <v>140</v>
      </c>
      <c r="H24" s="62">
        <v>-1870198</v>
      </c>
      <c r="I24" s="102">
        <v>198346.12000000942</v>
      </c>
      <c r="J24" s="97" t="s">
        <v>141</v>
      </c>
      <c r="L24" s="100"/>
      <c r="N24" s="101"/>
      <c r="O24" s="62"/>
      <c r="P24" s="102"/>
      <c r="S24" s="103">
        <v>1815</v>
      </c>
      <c r="U24" s="101" t="s">
        <v>137</v>
      </c>
      <c r="V24" s="62">
        <v>45444.77</v>
      </c>
      <c r="W24" s="102"/>
      <c r="X24" s="101" t="s">
        <v>142</v>
      </c>
      <c r="Z24" s="105"/>
      <c r="AB24" s="101"/>
      <c r="AC24" s="106"/>
      <c r="AD24" s="102"/>
    </row>
    <row r="25" spans="1:39" s="97" customFormat="1" ht="30.75" thickBot="1" x14ac:dyDescent="0.3">
      <c r="A25" s="129"/>
      <c r="B25" s="99">
        <f t="shared" si="3"/>
        <v>-45444.77</v>
      </c>
      <c r="C25" s="99">
        <f t="shared" si="3"/>
        <v>0</v>
      </c>
      <c r="D25" s="129"/>
      <c r="E25" s="130"/>
      <c r="F25" s="129"/>
      <c r="G25" s="131"/>
      <c r="H25" s="132"/>
      <c r="I25" s="133"/>
      <c r="J25" s="129"/>
      <c r="K25" s="129"/>
      <c r="L25" s="130"/>
      <c r="M25" s="129"/>
      <c r="N25" s="131"/>
      <c r="O25" s="132"/>
      <c r="P25" s="133"/>
      <c r="Q25" s="129"/>
      <c r="R25" s="129"/>
      <c r="S25" s="103">
        <v>1815</v>
      </c>
      <c r="U25" s="101" t="s">
        <v>137</v>
      </c>
      <c r="V25" s="62">
        <v>-45444.77</v>
      </c>
      <c r="W25" s="133"/>
      <c r="X25" s="101" t="s">
        <v>142</v>
      </c>
      <c r="Y25" s="129"/>
      <c r="Z25" s="130"/>
      <c r="AA25" s="129"/>
      <c r="AB25" s="131"/>
      <c r="AC25" s="132"/>
      <c r="AD25" s="133"/>
      <c r="AE25" s="129"/>
    </row>
    <row r="26" spans="1:39" s="115" customFormat="1" ht="19.5" thickBot="1" x14ac:dyDescent="0.35">
      <c r="A26" s="108" t="s">
        <v>143</v>
      </c>
      <c r="B26" s="109">
        <f>SUM(B18:B25)</f>
        <v>-51291696.780000001</v>
      </c>
      <c r="C26" s="109">
        <f>SUM(C18:C25)</f>
        <v>10308494.710000008</v>
      </c>
      <c r="D26" s="108">
        <v>1808</v>
      </c>
      <c r="E26" s="110"/>
      <c r="F26" s="111"/>
      <c r="G26" s="112"/>
      <c r="H26" s="109">
        <f>SUM(H18:H25)</f>
        <v>-36424155.520000003</v>
      </c>
      <c r="I26" s="113">
        <f>SUM(I18:I25)</f>
        <v>7497987.5600000182</v>
      </c>
      <c r="J26" s="111"/>
      <c r="K26" s="111"/>
      <c r="L26" s="110"/>
      <c r="M26" s="111"/>
      <c r="N26" s="112"/>
      <c r="O26" s="109">
        <f>SUM(O18:O25)</f>
        <v>0</v>
      </c>
      <c r="P26" s="113">
        <f>SUM(P18:P25)</f>
        <v>0</v>
      </c>
      <c r="Q26" s="111"/>
      <c r="R26" s="111"/>
      <c r="S26" s="114"/>
      <c r="T26" s="111"/>
      <c r="U26" s="112"/>
      <c r="V26" s="109">
        <f>SUM(V18:V25)</f>
        <v>-14867541.260000002</v>
      </c>
      <c r="W26" s="113">
        <f>SUM(W18:W25)</f>
        <v>2810507.1499999911</v>
      </c>
      <c r="X26" s="111"/>
      <c r="Y26" s="111"/>
      <c r="Z26" s="110"/>
      <c r="AA26" s="111"/>
      <c r="AB26" s="112"/>
      <c r="AC26" s="109">
        <f>SUM(AC18:AC25)</f>
        <v>0</v>
      </c>
      <c r="AD26" s="113">
        <f>SUM(AD18:AD25)</f>
        <v>0</v>
      </c>
      <c r="AE26" s="111"/>
      <c r="AJ26" s="116"/>
      <c r="AK26" s="117"/>
      <c r="AL26" s="118"/>
      <c r="AM26" s="119"/>
    </row>
    <row r="27" spans="1:39" s="97" customFormat="1" ht="30" x14ac:dyDescent="0.25">
      <c r="B27" s="99">
        <f t="shared" ref="B27:C31" si="4">+H27+O27+V27+AC27</f>
        <v>-4032513.01</v>
      </c>
      <c r="C27" s="99">
        <f t="shared" si="4"/>
        <v>0</v>
      </c>
      <c r="E27" s="104"/>
      <c r="G27" s="101"/>
      <c r="H27" s="134"/>
      <c r="I27" s="135"/>
      <c r="L27" s="120">
        <v>1810</v>
      </c>
      <c r="M27" s="97" t="s">
        <v>144</v>
      </c>
      <c r="N27" s="101" t="s">
        <v>145</v>
      </c>
      <c r="O27" s="62">
        <v>-4032513.01</v>
      </c>
      <c r="P27" s="135"/>
      <c r="Q27" s="97" t="s">
        <v>146</v>
      </c>
      <c r="S27" s="103"/>
      <c r="U27" s="101"/>
      <c r="V27" s="62"/>
      <c r="W27" s="135"/>
      <c r="Z27" s="100"/>
      <c r="AB27" s="101"/>
      <c r="AC27" s="62"/>
      <c r="AD27" s="135"/>
      <c r="AJ27" s="116"/>
      <c r="AK27" s="117"/>
      <c r="AL27" s="136"/>
    </row>
    <row r="28" spans="1:39" s="97" customFormat="1" ht="30" x14ac:dyDescent="0.25">
      <c r="B28" s="99">
        <f t="shared" si="4"/>
        <v>-1344170.79</v>
      </c>
      <c r="C28" s="99">
        <f t="shared" si="4"/>
        <v>0</v>
      </c>
      <c r="E28" s="104"/>
      <c r="G28" s="101"/>
      <c r="H28" s="134"/>
      <c r="I28" s="135"/>
      <c r="L28" s="120">
        <v>1810</v>
      </c>
      <c r="M28" s="97" t="s">
        <v>144</v>
      </c>
      <c r="N28" s="101" t="s">
        <v>147</v>
      </c>
      <c r="O28" s="62">
        <v>-1344170.79</v>
      </c>
      <c r="P28" s="135"/>
      <c r="Q28" s="97" t="s">
        <v>146</v>
      </c>
      <c r="S28" s="103"/>
      <c r="U28" s="101"/>
      <c r="V28" s="62"/>
      <c r="W28" s="135"/>
      <c r="Z28" s="100"/>
      <c r="AB28" s="101"/>
      <c r="AC28" s="62"/>
      <c r="AD28" s="135"/>
    </row>
    <row r="29" spans="1:39" s="97" customFormat="1" x14ac:dyDescent="0.25">
      <c r="B29" s="99">
        <f t="shared" si="4"/>
        <v>-1497231.09</v>
      </c>
      <c r="C29" s="99">
        <f t="shared" si="4"/>
        <v>0</v>
      </c>
      <c r="E29" s="104"/>
      <c r="G29" s="101"/>
      <c r="H29" s="134"/>
      <c r="I29" s="135"/>
      <c r="L29" s="120">
        <v>1810</v>
      </c>
      <c r="M29" s="97" t="s">
        <v>144</v>
      </c>
      <c r="N29" s="101" t="s">
        <v>148</v>
      </c>
      <c r="O29" s="62">
        <v>-1497231.09</v>
      </c>
      <c r="P29" s="135"/>
      <c r="Q29" s="97" t="s">
        <v>146</v>
      </c>
      <c r="S29" s="103"/>
      <c r="U29" s="101"/>
      <c r="V29" s="62"/>
      <c r="W29" s="135"/>
      <c r="Z29" s="100"/>
      <c r="AB29" s="101"/>
      <c r="AC29" s="62"/>
      <c r="AD29" s="135"/>
    </row>
    <row r="30" spans="1:39" s="97" customFormat="1" ht="30" x14ac:dyDescent="0.25">
      <c r="B30" s="99">
        <f t="shared" si="4"/>
        <v>-3746767.11</v>
      </c>
      <c r="C30" s="99">
        <f t="shared" si="4"/>
        <v>0</v>
      </c>
      <c r="E30" s="104"/>
      <c r="G30" s="101"/>
      <c r="H30" s="134"/>
      <c r="I30" s="135"/>
      <c r="L30" s="120">
        <v>1810</v>
      </c>
      <c r="M30" s="97" t="s">
        <v>144</v>
      </c>
      <c r="N30" s="101" t="s">
        <v>149</v>
      </c>
      <c r="O30" s="62">
        <v>-3746767.11</v>
      </c>
      <c r="P30" s="135"/>
      <c r="Q30" s="97" t="s">
        <v>146</v>
      </c>
      <c r="S30" s="103"/>
      <c r="U30" s="101"/>
      <c r="V30" s="62"/>
      <c r="W30" s="135"/>
      <c r="Z30" s="100"/>
      <c r="AB30" s="101"/>
      <c r="AC30" s="62"/>
      <c r="AD30" s="135"/>
    </row>
    <row r="31" spans="1:39" s="97" customFormat="1" ht="15.75" thickBot="1" x14ac:dyDescent="0.3">
      <c r="A31" s="129"/>
      <c r="B31" s="99">
        <f t="shared" si="4"/>
        <v>0</v>
      </c>
      <c r="C31" s="99">
        <f t="shared" si="4"/>
        <v>0</v>
      </c>
      <c r="D31" s="129"/>
      <c r="E31" s="107"/>
      <c r="F31" s="129"/>
      <c r="G31" s="131"/>
      <c r="H31" s="132"/>
      <c r="I31" s="133"/>
      <c r="J31" s="129"/>
      <c r="L31" s="100"/>
      <c r="N31" s="101"/>
      <c r="O31" s="62"/>
      <c r="P31" s="133"/>
      <c r="Q31" s="129"/>
      <c r="R31" s="129"/>
      <c r="S31" s="137"/>
      <c r="T31" s="129"/>
      <c r="U31" s="131"/>
      <c r="V31" s="132"/>
      <c r="W31" s="133"/>
      <c r="X31" s="129"/>
      <c r="Y31" s="129"/>
      <c r="Z31" s="130"/>
      <c r="AA31" s="129"/>
      <c r="AB31" s="131"/>
      <c r="AC31" s="132"/>
      <c r="AD31" s="133"/>
      <c r="AE31" s="129"/>
    </row>
    <row r="32" spans="1:39" s="115" customFormat="1" ht="19.5" thickBot="1" x14ac:dyDescent="0.35">
      <c r="A32" s="108" t="s">
        <v>150</v>
      </c>
      <c r="B32" s="109">
        <f>SUM(B27:B31)</f>
        <v>-10620682</v>
      </c>
      <c r="C32" s="109">
        <f>SUM(C27:C31)</f>
        <v>0</v>
      </c>
      <c r="D32" s="108">
        <v>1810</v>
      </c>
      <c r="E32" s="110"/>
      <c r="F32" s="111"/>
      <c r="G32" s="112"/>
      <c r="H32" s="109">
        <f>SUM(H27:H31)</f>
        <v>0</v>
      </c>
      <c r="I32" s="113">
        <f>SUM(I27:I31)</f>
        <v>0</v>
      </c>
      <c r="J32" s="111"/>
      <c r="K32" s="111"/>
      <c r="L32" s="110"/>
      <c r="M32" s="111"/>
      <c r="N32" s="112"/>
      <c r="O32" s="109">
        <f>SUM(O27:O31)</f>
        <v>-10620682</v>
      </c>
      <c r="P32" s="113">
        <f>SUM(P27:P31)</f>
        <v>0</v>
      </c>
      <c r="Q32" s="111"/>
      <c r="R32" s="111"/>
      <c r="S32" s="114"/>
      <c r="T32" s="111"/>
      <c r="U32" s="112"/>
      <c r="V32" s="109">
        <f>SUM(V27:V31)</f>
        <v>0</v>
      </c>
      <c r="W32" s="113">
        <f>SUM(W27:W31)</f>
        <v>0</v>
      </c>
      <c r="X32" s="111"/>
      <c r="Y32" s="111"/>
      <c r="Z32" s="110"/>
      <c r="AA32" s="111"/>
      <c r="AB32" s="112"/>
      <c r="AC32" s="109">
        <f>SUM(AC27:AC31)</f>
        <v>0</v>
      </c>
      <c r="AD32" s="113">
        <f>SUM(AD27:AD31)</f>
        <v>0</v>
      </c>
      <c r="AE32" s="111"/>
      <c r="AJ32" s="116"/>
      <c r="AK32" s="117"/>
      <c r="AL32" s="118"/>
      <c r="AM32" s="119"/>
    </row>
    <row r="33" spans="1:39" s="97" customFormat="1" ht="45" x14ac:dyDescent="0.25">
      <c r="B33" s="99">
        <f t="shared" ref="B33:C36" si="5">+H33+O33+V33+AC33</f>
        <v>-1375896.5100000002</v>
      </c>
      <c r="C33" s="99">
        <f t="shared" si="5"/>
        <v>611640.24000000698</v>
      </c>
      <c r="E33" s="104"/>
      <c r="G33" s="101"/>
      <c r="H33" s="134"/>
      <c r="I33" s="135"/>
      <c r="L33" s="96"/>
      <c r="M33" s="89"/>
      <c r="N33" s="92" t="s">
        <v>151</v>
      </c>
      <c r="O33" s="93">
        <v>-3376766.66</v>
      </c>
      <c r="P33" s="135">
        <v>1109429.6299999999</v>
      </c>
      <c r="Q33" s="97" t="s">
        <v>152</v>
      </c>
      <c r="S33" s="103">
        <v>1815</v>
      </c>
      <c r="U33" s="101" t="s">
        <v>153</v>
      </c>
      <c r="V33" s="62">
        <v>2000870.15</v>
      </c>
      <c r="W33" s="135">
        <v>-364373.66</v>
      </c>
      <c r="X33" s="97" t="s">
        <v>129</v>
      </c>
      <c r="Z33" s="120">
        <v>1995</v>
      </c>
      <c r="AB33" s="101" t="s">
        <v>113</v>
      </c>
      <c r="AC33" s="106"/>
      <c r="AD33" s="102">
        <v>-133415.729999993</v>
      </c>
      <c r="AE33" s="97" t="s">
        <v>114</v>
      </c>
    </row>
    <row r="34" spans="1:39" s="97" customFormat="1" ht="30" x14ac:dyDescent="0.25">
      <c r="B34" s="99">
        <f t="shared" si="5"/>
        <v>-19259999.200000003</v>
      </c>
      <c r="C34" s="99">
        <f t="shared" si="5"/>
        <v>4437373.63</v>
      </c>
      <c r="E34" s="104"/>
      <c r="G34" s="101"/>
      <c r="H34" s="134"/>
      <c r="I34" s="135"/>
      <c r="L34" s="120">
        <v>1995</v>
      </c>
      <c r="N34" s="101" t="s">
        <v>113</v>
      </c>
      <c r="O34" s="134">
        <v>-19358586.920000002</v>
      </c>
      <c r="P34" s="135">
        <v>4452431.7</v>
      </c>
      <c r="Q34" s="97" t="s">
        <v>114</v>
      </c>
      <c r="S34" s="103">
        <v>1815003</v>
      </c>
      <c r="U34" s="101" t="s">
        <v>154</v>
      </c>
      <c r="V34" s="62">
        <v>98587.72</v>
      </c>
      <c r="W34" s="135">
        <v>-15058.070000000007</v>
      </c>
      <c r="X34" s="97" t="s">
        <v>155</v>
      </c>
      <c r="Z34" s="100"/>
      <c r="AB34" s="101"/>
      <c r="AC34" s="62"/>
      <c r="AD34" s="135"/>
    </row>
    <row r="35" spans="1:39" s="97" customFormat="1" ht="30" x14ac:dyDescent="0.25">
      <c r="B35" s="99">
        <f t="shared" si="5"/>
        <v>-11806938.4</v>
      </c>
      <c r="C35" s="99">
        <f t="shared" si="5"/>
        <v>3179927.78</v>
      </c>
      <c r="E35" s="104"/>
      <c r="G35" s="101"/>
      <c r="H35" s="134"/>
      <c r="I35" s="135"/>
      <c r="L35" s="120">
        <v>1815</v>
      </c>
      <c r="N35" s="101" t="s">
        <v>156</v>
      </c>
      <c r="O35" s="62">
        <v>-11844240.689999999</v>
      </c>
      <c r="P35" s="135">
        <v>3185000.55</v>
      </c>
      <c r="Q35" s="97" t="s">
        <v>152</v>
      </c>
      <c r="S35" s="103">
        <v>1815</v>
      </c>
      <c r="U35" s="101" t="s">
        <v>157</v>
      </c>
      <c r="V35" s="62">
        <v>37302.289999999994</v>
      </c>
      <c r="W35" s="135">
        <v>-5072.7699999999932</v>
      </c>
      <c r="X35" s="97" t="s">
        <v>158</v>
      </c>
      <c r="Z35" s="100"/>
      <c r="AB35" s="101"/>
      <c r="AC35" s="62"/>
      <c r="AD35" s="135"/>
    </row>
    <row r="36" spans="1:39" s="97" customFormat="1" ht="15.75" thickBot="1" x14ac:dyDescent="0.3">
      <c r="A36" s="129"/>
      <c r="B36" s="99">
        <f t="shared" si="5"/>
        <v>0</v>
      </c>
      <c r="C36" s="99">
        <f t="shared" si="5"/>
        <v>0</v>
      </c>
      <c r="D36" s="129"/>
      <c r="E36" s="107"/>
      <c r="F36" s="129"/>
      <c r="G36" s="131"/>
      <c r="H36" s="132"/>
      <c r="I36" s="133"/>
      <c r="J36" s="129"/>
      <c r="K36" s="129"/>
      <c r="L36" s="130"/>
      <c r="M36" s="129"/>
      <c r="N36" s="131"/>
      <c r="O36" s="132"/>
      <c r="P36" s="133"/>
      <c r="Q36" s="129"/>
      <c r="R36" s="129"/>
      <c r="S36" s="137"/>
      <c r="T36" s="129"/>
      <c r="U36" s="131"/>
      <c r="V36" s="132"/>
      <c r="W36" s="133"/>
      <c r="X36" s="129"/>
      <c r="Y36" s="129"/>
      <c r="Z36" s="130"/>
      <c r="AA36" s="129"/>
      <c r="AB36" s="131"/>
      <c r="AC36" s="132"/>
      <c r="AD36" s="133"/>
      <c r="AE36" s="129"/>
    </row>
    <row r="37" spans="1:39" s="115" customFormat="1" ht="19.5" thickBot="1" x14ac:dyDescent="0.35">
      <c r="A37" s="108" t="s">
        <v>159</v>
      </c>
      <c r="B37" s="109">
        <f>SUM(B33:B36)</f>
        <v>-32442834.110000007</v>
      </c>
      <c r="C37" s="109">
        <f>SUM(C33:C36)</f>
        <v>8228941.650000006</v>
      </c>
      <c r="D37" s="108">
        <v>1815</v>
      </c>
      <c r="E37" s="110"/>
      <c r="F37" s="111"/>
      <c r="G37" s="112"/>
      <c r="H37" s="109">
        <f>SUM(H33:H36)</f>
        <v>0</v>
      </c>
      <c r="I37" s="113">
        <f>SUM(I33:I36)</f>
        <v>0</v>
      </c>
      <c r="J37" s="111"/>
      <c r="K37" s="111"/>
      <c r="L37" s="110"/>
      <c r="M37" s="111"/>
      <c r="N37" s="112"/>
      <c r="O37" s="109">
        <f>SUM(O33:O36)</f>
        <v>-34579594.270000003</v>
      </c>
      <c r="P37" s="113">
        <f>SUM(P33:P36)</f>
        <v>8746861.879999999</v>
      </c>
      <c r="Q37" s="111"/>
      <c r="R37" s="111"/>
      <c r="S37" s="114"/>
      <c r="T37" s="111"/>
      <c r="U37" s="112"/>
      <c r="V37" s="109">
        <f>SUM(V33:V36)</f>
        <v>2136760.16</v>
      </c>
      <c r="W37" s="113">
        <f>SUM(W33:W36)</f>
        <v>-384504.5</v>
      </c>
      <c r="X37" s="111"/>
      <c r="Y37" s="111"/>
      <c r="Z37" s="110"/>
      <c r="AA37" s="111"/>
      <c r="AB37" s="112"/>
      <c r="AC37" s="109">
        <f>SUM(AC33:AC36)</f>
        <v>0</v>
      </c>
      <c r="AD37" s="113">
        <f>SUM(AD33:AD36)</f>
        <v>-133415.729999993</v>
      </c>
      <c r="AE37" s="111"/>
      <c r="AJ37" s="116"/>
      <c r="AK37" s="117"/>
      <c r="AL37" s="118"/>
      <c r="AM37" s="119"/>
    </row>
    <row r="38" spans="1:39" s="97" customFormat="1" ht="45" x14ac:dyDescent="0.25">
      <c r="B38" s="99">
        <f t="shared" ref="B38:C43" si="6">+H38+O38+V38+AC38</f>
        <v>-1294356.3500000001</v>
      </c>
      <c r="C38" s="99">
        <f t="shared" si="6"/>
        <v>383662.53</v>
      </c>
      <c r="E38" s="120">
        <v>120020</v>
      </c>
      <c r="G38" s="101" t="s">
        <v>160</v>
      </c>
      <c r="H38" s="62">
        <v>-37806.51</v>
      </c>
      <c r="I38" s="102">
        <v>1417.74</v>
      </c>
      <c r="J38" s="97" t="s">
        <v>127</v>
      </c>
      <c r="L38" s="138">
        <v>1995</v>
      </c>
      <c r="M38" s="89"/>
      <c r="N38" s="92" t="s">
        <v>113</v>
      </c>
      <c r="O38" s="139">
        <v>-583151.96000000008</v>
      </c>
      <c r="P38" s="102">
        <v>152211.76999999999</v>
      </c>
      <c r="Q38" s="97" t="s">
        <v>114</v>
      </c>
      <c r="S38" s="103">
        <v>1815003</v>
      </c>
      <c r="U38" s="101" t="s">
        <v>154</v>
      </c>
      <c r="V38" s="62">
        <v>-98587.72</v>
      </c>
      <c r="W38" s="102">
        <v>15058.070000000007</v>
      </c>
      <c r="X38" s="97" t="s">
        <v>155</v>
      </c>
      <c r="Z38" s="120">
        <v>1995</v>
      </c>
      <c r="AB38" s="101" t="s">
        <v>113</v>
      </c>
      <c r="AC38" s="106">
        <v>-574810.16</v>
      </c>
      <c r="AD38" s="102">
        <v>214974.95000000004</v>
      </c>
      <c r="AE38" s="97" t="s">
        <v>114</v>
      </c>
    </row>
    <row r="39" spans="1:39" s="97" customFormat="1" ht="30" x14ac:dyDescent="0.25">
      <c r="B39" s="99">
        <f t="shared" si="6"/>
        <v>-41288763.090000018</v>
      </c>
      <c r="C39" s="99">
        <f t="shared" si="6"/>
        <v>8649431.4799999874</v>
      </c>
      <c r="E39" s="120">
        <v>120060</v>
      </c>
      <c r="G39" s="101" t="s">
        <v>161</v>
      </c>
      <c r="H39" s="62">
        <v>-34767223.290000014</v>
      </c>
      <c r="I39" s="102">
        <v>8008972.2899999879</v>
      </c>
      <c r="J39" s="97" t="s">
        <v>162</v>
      </c>
      <c r="L39" s="140" t="s">
        <v>163</v>
      </c>
      <c r="N39" s="101" t="s">
        <v>164</v>
      </c>
      <c r="O39" s="62">
        <v>3376766.66</v>
      </c>
      <c r="P39" s="102">
        <v>-1109429.6299999999</v>
      </c>
      <c r="Q39" s="57" t="s">
        <v>152</v>
      </c>
      <c r="S39" s="103">
        <v>1815</v>
      </c>
      <c r="U39" s="101" t="s">
        <v>124</v>
      </c>
      <c r="V39" s="62">
        <v>-9898306.4600000009</v>
      </c>
      <c r="W39" s="102">
        <v>1749888.82</v>
      </c>
      <c r="X39" s="97" t="s">
        <v>125</v>
      </c>
      <c r="Z39" s="100"/>
      <c r="AB39" s="101"/>
      <c r="AC39" s="106"/>
      <c r="AD39" s="102"/>
    </row>
    <row r="40" spans="1:39" s="97" customFormat="1" ht="30" x14ac:dyDescent="0.25">
      <c r="B40" s="99">
        <f t="shared" si="6"/>
        <v>44850820.520000011</v>
      </c>
      <c r="C40" s="99">
        <f t="shared" si="6"/>
        <v>-9781982.659999989</v>
      </c>
      <c r="E40" s="120">
        <v>120060</v>
      </c>
      <c r="G40" s="101" t="s">
        <v>161</v>
      </c>
      <c r="H40" s="62">
        <v>34767223.290000014</v>
      </c>
      <c r="I40" s="102">
        <v>-8008972.2899999879</v>
      </c>
      <c r="J40" s="97" t="s">
        <v>162</v>
      </c>
      <c r="L40" s="120">
        <v>1815</v>
      </c>
      <c r="N40" s="101" t="s">
        <v>165</v>
      </c>
      <c r="O40" s="62">
        <v>11844240.689999999</v>
      </c>
      <c r="P40" s="102">
        <v>-3185000.55</v>
      </c>
      <c r="Q40" s="97" t="s">
        <v>152</v>
      </c>
      <c r="S40" s="103">
        <v>1815</v>
      </c>
      <c r="U40" s="101" t="s">
        <v>166</v>
      </c>
      <c r="V40" s="62">
        <v>-1760643.46</v>
      </c>
      <c r="W40" s="102">
        <v>1411990.18</v>
      </c>
      <c r="X40" s="57" t="s">
        <v>167</v>
      </c>
      <c r="Z40" s="100"/>
      <c r="AB40" s="101"/>
      <c r="AC40" s="106"/>
      <c r="AD40" s="102"/>
    </row>
    <row r="41" spans="1:39" s="97" customFormat="1" ht="30" x14ac:dyDescent="0.25">
      <c r="B41" s="99">
        <f t="shared" si="6"/>
        <v>-49400.67</v>
      </c>
      <c r="C41" s="99">
        <f t="shared" si="6"/>
        <v>2990.56</v>
      </c>
      <c r="E41" s="104"/>
      <c r="G41" s="101"/>
      <c r="I41" s="141"/>
      <c r="L41" s="100"/>
      <c r="N41" s="101"/>
      <c r="O41" s="134"/>
      <c r="P41" s="141"/>
      <c r="S41" s="103">
        <v>1815008</v>
      </c>
      <c r="U41" s="101" t="s">
        <v>168</v>
      </c>
      <c r="V41" s="62">
        <v>-49400.67</v>
      </c>
      <c r="W41" s="102">
        <v>2990.56</v>
      </c>
      <c r="X41" s="57" t="s">
        <v>169</v>
      </c>
      <c r="Z41" s="100"/>
      <c r="AB41" s="101"/>
      <c r="AC41" s="106"/>
      <c r="AD41" s="141"/>
    </row>
    <row r="42" spans="1:39" s="97" customFormat="1" ht="30" x14ac:dyDescent="0.25">
      <c r="B42" s="99">
        <f t="shared" si="6"/>
        <v>-37302.29</v>
      </c>
      <c r="C42" s="99">
        <f t="shared" si="6"/>
        <v>5072.7699999999932</v>
      </c>
      <c r="E42" s="104"/>
      <c r="G42" s="101"/>
      <c r="I42" s="141"/>
      <c r="L42" s="100"/>
      <c r="N42" s="101"/>
      <c r="O42" s="134"/>
      <c r="P42" s="141"/>
      <c r="S42" s="103">
        <v>1815</v>
      </c>
      <c r="U42" s="101" t="s">
        <v>157</v>
      </c>
      <c r="V42" s="62">
        <v>-37302.29</v>
      </c>
      <c r="W42" s="142">
        <v>5072.7699999999932</v>
      </c>
      <c r="X42" s="97" t="s">
        <v>158</v>
      </c>
      <c r="Z42" s="100"/>
      <c r="AB42" s="101"/>
      <c r="AC42" s="106"/>
      <c r="AD42" s="141"/>
    </row>
    <row r="43" spans="1:39" s="97" customFormat="1" ht="15.75" thickBot="1" x14ac:dyDescent="0.3">
      <c r="A43" s="129"/>
      <c r="B43" s="99">
        <f t="shared" si="6"/>
        <v>0</v>
      </c>
      <c r="C43" s="99">
        <f t="shared" si="6"/>
        <v>0</v>
      </c>
      <c r="D43" s="129"/>
      <c r="E43" s="130"/>
      <c r="F43" s="129"/>
      <c r="G43" s="131"/>
      <c r="H43" s="132"/>
      <c r="I43" s="133"/>
      <c r="J43" s="129"/>
      <c r="K43" s="129"/>
      <c r="L43" s="130"/>
      <c r="M43" s="129"/>
      <c r="N43" s="131"/>
      <c r="O43" s="132"/>
      <c r="P43" s="133"/>
      <c r="Q43" s="129"/>
      <c r="R43" s="129"/>
      <c r="S43" s="137"/>
      <c r="T43" s="129"/>
      <c r="U43" s="131"/>
      <c r="V43" s="132"/>
      <c r="W43" s="133"/>
      <c r="X43" s="129"/>
      <c r="Z43" s="100"/>
      <c r="AB43" s="101"/>
      <c r="AC43" s="106"/>
      <c r="AD43" s="133"/>
      <c r="AE43" s="129"/>
    </row>
    <row r="44" spans="1:39" s="115" customFormat="1" ht="19.5" thickBot="1" x14ac:dyDescent="0.35">
      <c r="A44" s="108" t="s">
        <v>170</v>
      </c>
      <c r="B44" s="109">
        <f>SUM(B38:B43)</f>
        <v>2180998.1199999908</v>
      </c>
      <c r="C44" s="109">
        <f>SUM(C38:C43)</f>
        <v>-740825.32000000216</v>
      </c>
      <c r="D44" s="108">
        <v>1820</v>
      </c>
      <c r="E44" s="110"/>
      <c r="F44" s="111"/>
      <c r="G44" s="112"/>
      <c r="H44" s="109">
        <f>SUM(H38:H43)</f>
        <v>-37806.509999997914</v>
      </c>
      <c r="I44" s="113">
        <f>SUM(I38:I43)</f>
        <v>1417.7400000002235</v>
      </c>
      <c r="J44" s="111"/>
      <c r="K44" s="111"/>
      <c r="L44" s="110"/>
      <c r="M44" s="111"/>
      <c r="N44" s="112"/>
      <c r="O44" s="109">
        <f>SUM(O38:O43)</f>
        <v>14637855.390000001</v>
      </c>
      <c r="P44" s="113">
        <f>SUM(P38:P43)</f>
        <v>-4142218.4099999997</v>
      </c>
      <c r="Q44" s="111"/>
      <c r="R44" s="111"/>
      <c r="S44" s="114"/>
      <c r="T44" s="111"/>
      <c r="U44" s="112"/>
      <c r="V44" s="109">
        <f>SUM(V38:V43)</f>
        <v>-11844240.6</v>
      </c>
      <c r="W44" s="113">
        <f>SUM(W38:W43)</f>
        <v>3185000.4000000004</v>
      </c>
      <c r="X44" s="111"/>
      <c r="Y44" s="111"/>
      <c r="Z44" s="110"/>
      <c r="AA44" s="111"/>
      <c r="AB44" s="112"/>
      <c r="AC44" s="109">
        <f>SUM(AC38:AC43)</f>
        <v>-574810.16</v>
      </c>
      <c r="AD44" s="113">
        <f>SUM(AD38:AD43)</f>
        <v>214974.95000000004</v>
      </c>
      <c r="AE44" s="111"/>
      <c r="AJ44" s="116"/>
      <c r="AK44" s="117"/>
      <c r="AL44" s="118"/>
      <c r="AM44" s="119"/>
    </row>
    <row r="45" spans="1:39" s="97" customFormat="1" ht="45" x14ac:dyDescent="0.25">
      <c r="B45" s="99">
        <f t="shared" ref="B45:C50" si="7">+H45+O45+V45+AC45</f>
        <v>-41469586.188181944</v>
      </c>
      <c r="C45" s="99">
        <f t="shared" si="7"/>
        <v>7400235.3270701235</v>
      </c>
      <c r="E45" s="120">
        <v>120221</v>
      </c>
      <c r="G45" s="101" t="s">
        <v>171</v>
      </c>
      <c r="H45" s="62">
        <v>-29830923.768066499</v>
      </c>
      <c r="I45" s="102">
        <v>4377193.1576421037</v>
      </c>
      <c r="J45" s="101" t="s">
        <v>172</v>
      </c>
      <c r="L45" s="120">
        <v>1995</v>
      </c>
      <c r="N45" s="101" t="s">
        <v>113</v>
      </c>
      <c r="O45" s="62">
        <v>-7469716.3901154436</v>
      </c>
      <c r="P45" s="102">
        <v>1463885.4594280194</v>
      </c>
      <c r="Q45" s="97" t="s">
        <v>114</v>
      </c>
      <c r="S45" s="103"/>
      <c r="U45" s="101"/>
      <c r="V45" s="62"/>
      <c r="W45" s="102"/>
      <c r="Z45" s="120">
        <v>1995</v>
      </c>
      <c r="AB45" s="101" t="s">
        <v>113</v>
      </c>
      <c r="AC45" s="62">
        <v>-4168946.03</v>
      </c>
      <c r="AD45" s="102">
        <v>1559156.71</v>
      </c>
      <c r="AE45" s="97" t="s">
        <v>114</v>
      </c>
      <c r="AJ45" s="143"/>
      <c r="AK45" s="144"/>
      <c r="AL45" s="136"/>
    </row>
    <row r="46" spans="1:39" s="97" customFormat="1" ht="45" x14ac:dyDescent="0.25">
      <c r="B46" s="99">
        <f t="shared" si="7"/>
        <v>-10698983.673175193</v>
      </c>
      <c r="C46" s="99">
        <f t="shared" si="7"/>
        <v>2148582.2416859497</v>
      </c>
      <c r="E46" s="120">
        <v>120221</v>
      </c>
      <c r="G46" s="101" t="s">
        <v>173</v>
      </c>
      <c r="H46" s="62">
        <v>-8049614.3501131963</v>
      </c>
      <c r="I46" s="102">
        <v>1181147.3599986741</v>
      </c>
      <c r="J46" s="97" t="s">
        <v>174</v>
      </c>
      <c r="L46" s="120">
        <v>1995</v>
      </c>
      <c r="N46" s="101" t="s">
        <v>113</v>
      </c>
      <c r="O46" s="62">
        <v>-343894.9198845565</v>
      </c>
      <c r="P46" s="102">
        <v>105203.54057198072</v>
      </c>
      <c r="Q46" s="97" t="s">
        <v>114</v>
      </c>
      <c r="S46" s="103"/>
      <c r="U46" s="101"/>
      <c r="V46" s="62"/>
      <c r="W46" s="102"/>
      <c r="Z46" s="120">
        <v>1995</v>
      </c>
      <c r="AB46" s="101" t="s">
        <v>113</v>
      </c>
      <c r="AC46" s="62">
        <v>-2305474.4031774402</v>
      </c>
      <c r="AD46" s="102">
        <v>862231.34111529507</v>
      </c>
      <c r="AE46" s="97" t="s">
        <v>114</v>
      </c>
    </row>
    <row r="47" spans="1:39" s="97" customFormat="1" ht="45" x14ac:dyDescent="0.25">
      <c r="B47" s="99">
        <f t="shared" si="7"/>
        <v>-66560054.987422235</v>
      </c>
      <c r="C47" s="99">
        <f t="shared" si="7"/>
        <v>8773788.0371340122</v>
      </c>
      <c r="E47" s="120">
        <v>120223</v>
      </c>
      <c r="G47" s="101" t="s">
        <v>171</v>
      </c>
      <c r="H47" s="62">
        <v>-60567888.767537668</v>
      </c>
      <c r="I47" s="102">
        <v>7462981.6479379535</v>
      </c>
      <c r="J47" s="101" t="s">
        <v>175</v>
      </c>
      <c r="L47" s="120">
        <v>1830</v>
      </c>
      <c r="N47" s="101" t="s">
        <v>176</v>
      </c>
      <c r="O47" s="62">
        <v>-5992166.219884567</v>
      </c>
      <c r="P47" s="102">
        <v>1394663.8505719807</v>
      </c>
      <c r="Q47" s="62" t="s">
        <v>177</v>
      </c>
      <c r="S47" s="103"/>
      <c r="U47" s="101"/>
      <c r="V47" s="62"/>
      <c r="W47" s="102"/>
      <c r="Z47" s="120">
        <v>1995</v>
      </c>
      <c r="AB47" s="101" t="s">
        <v>113</v>
      </c>
      <c r="AC47" s="62"/>
      <c r="AD47" s="102">
        <v>-83857.461375921994</v>
      </c>
      <c r="AE47" s="97" t="s">
        <v>114</v>
      </c>
    </row>
    <row r="48" spans="1:39" s="97" customFormat="1" ht="30" x14ac:dyDescent="0.25">
      <c r="B48" s="99">
        <f t="shared" si="7"/>
        <v>-10351549.796752509</v>
      </c>
      <c r="C48" s="99">
        <f t="shared" si="7"/>
        <v>619156.59410964884</v>
      </c>
      <c r="E48" s="120">
        <v>120223</v>
      </c>
      <c r="G48" s="101" t="s">
        <v>173</v>
      </c>
      <c r="H48" s="62">
        <v>-16343716.016637078</v>
      </c>
      <c r="I48" s="102">
        <v>2013820.4446816295</v>
      </c>
      <c r="J48" s="97" t="s">
        <v>178</v>
      </c>
      <c r="L48" s="120">
        <v>1830</v>
      </c>
      <c r="N48" s="101" t="s">
        <v>176</v>
      </c>
      <c r="O48" s="62">
        <v>5992166.2198845698</v>
      </c>
      <c r="P48" s="102">
        <v>-1394663.8505719807</v>
      </c>
      <c r="Q48" s="62" t="s">
        <v>177</v>
      </c>
      <c r="S48" s="103"/>
      <c r="U48" s="101"/>
      <c r="V48" s="62"/>
      <c r="W48" s="102"/>
      <c r="Z48" s="100"/>
      <c r="AB48" s="101"/>
      <c r="AC48" s="62"/>
      <c r="AD48" s="102"/>
    </row>
    <row r="49" spans="1:39" s="97" customFormat="1" x14ac:dyDescent="0.25">
      <c r="B49" s="99">
        <f t="shared" si="7"/>
        <v>0</v>
      </c>
      <c r="C49" s="99">
        <f t="shared" si="7"/>
        <v>0</v>
      </c>
      <c r="E49" s="100"/>
      <c r="G49" s="101"/>
      <c r="H49" s="62"/>
      <c r="I49" s="102"/>
      <c r="L49" s="120"/>
      <c r="N49" s="101"/>
      <c r="O49" s="62"/>
      <c r="P49" s="102"/>
      <c r="S49" s="103"/>
      <c r="U49" s="101"/>
      <c r="V49" s="62"/>
      <c r="W49" s="102"/>
      <c r="Z49" s="100"/>
      <c r="AB49" s="101"/>
      <c r="AC49" s="62"/>
      <c r="AD49" s="102"/>
    </row>
    <row r="50" spans="1:39" s="97" customFormat="1" ht="15.75" thickBot="1" x14ac:dyDescent="0.3">
      <c r="A50" s="129"/>
      <c r="B50" s="99">
        <f t="shared" si="7"/>
        <v>0</v>
      </c>
      <c r="C50" s="99">
        <f t="shared" si="7"/>
        <v>0</v>
      </c>
      <c r="D50" s="129"/>
      <c r="E50" s="107"/>
      <c r="F50" s="129"/>
      <c r="G50" s="131"/>
      <c r="H50" s="132"/>
      <c r="I50" s="133"/>
      <c r="J50" s="129"/>
      <c r="K50" s="129"/>
      <c r="L50" s="145"/>
      <c r="M50" s="129"/>
      <c r="N50" s="131"/>
      <c r="O50" s="132"/>
      <c r="P50" s="133"/>
      <c r="Q50" s="129"/>
      <c r="R50" s="129"/>
      <c r="S50" s="137"/>
      <c r="T50" s="129"/>
      <c r="U50" s="131"/>
      <c r="V50" s="132"/>
      <c r="W50" s="133"/>
      <c r="X50" s="129"/>
      <c r="Y50" s="129"/>
      <c r="Z50" s="130"/>
      <c r="AA50" s="129"/>
      <c r="AB50" s="131"/>
      <c r="AC50" s="132"/>
      <c r="AD50" s="133"/>
      <c r="AE50" s="129"/>
    </row>
    <row r="51" spans="1:39" s="115" customFormat="1" ht="19.5" thickBot="1" x14ac:dyDescent="0.35">
      <c r="A51" s="108" t="s">
        <v>179</v>
      </c>
      <c r="B51" s="109">
        <f>SUM(B45:B50)</f>
        <v>-129080174.64553189</v>
      </c>
      <c r="C51" s="109">
        <f>SUM(C45:C50)</f>
        <v>18941762.199999735</v>
      </c>
      <c r="D51" s="108">
        <v>1830</v>
      </c>
      <c r="E51" s="110"/>
      <c r="F51" s="111"/>
      <c r="G51" s="112"/>
      <c r="H51" s="109">
        <f>SUM(H45:H50)</f>
        <v>-114792142.90235443</v>
      </c>
      <c r="I51" s="113">
        <f>SUM(I45:I50)</f>
        <v>15035142.61026036</v>
      </c>
      <c r="J51" s="111"/>
      <c r="K51" s="111"/>
      <c r="L51" s="110"/>
      <c r="M51" s="111"/>
      <c r="N51" s="112"/>
      <c r="O51" s="109">
        <f>SUM(O45:O50)</f>
        <v>-7813611.3099999977</v>
      </c>
      <c r="P51" s="113">
        <f>SUM(P45:P50)</f>
        <v>1569089</v>
      </c>
      <c r="Q51" s="111"/>
      <c r="R51" s="111"/>
      <c r="S51" s="114"/>
      <c r="T51" s="111"/>
      <c r="U51" s="112"/>
      <c r="V51" s="109">
        <f>SUM(V45:V50)</f>
        <v>0</v>
      </c>
      <c r="W51" s="113">
        <f>SUM(W45:W50)</f>
        <v>0</v>
      </c>
      <c r="X51" s="111"/>
      <c r="Y51" s="111"/>
      <c r="Z51" s="110"/>
      <c r="AA51" s="111"/>
      <c r="AB51" s="112"/>
      <c r="AC51" s="109">
        <f>SUM(AC45:AC50)</f>
        <v>-6474420.4331774395</v>
      </c>
      <c r="AD51" s="113">
        <f>SUM(AD45:AD50)</f>
        <v>2337530.589739373</v>
      </c>
      <c r="AE51" s="111"/>
      <c r="AJ51" s="116"/>
      <c r="AK51" s="117"/>
      <c r="AL51" s="118"/>
      <c r="AM51" s="119"/>
    </row>
    <row r="52" spans="1:39" s="97" customFormat="1" ht="60" x14ac:dyDescent="0.25">
      <c r="B52" s="99">
        <f t="shared" ref="B52:C57" si="8">+H52+O52+V52+AC52</f>
        <v>-5975589.9711002</v>
      </c>
      <c r="C52" s="99">
        <f t="shared" si="8"/>
        <v>-465712.65964256413</v>
      </c>
      <c r="E52" s="120">
        <v>120221</v>
      </c>
      <c r="G52" s="101" t="s">
        <v>180</v>
      </c>
      <c r="H52" s="62">
        <v>29830923.768066499</v>
      </c>
      <c r="I52" s="102">
        <v>-4377193.1576421037</v>
      </c>
      <c r="J52" s="101" t="s">
        <v>172</v>
      </c>
      <c r="L52" s="120">
        <v>1836</v>
      </c>
      <c r="N52" s="101" t="s">
        <v>181</v>
      </c>
      <c r="O52" s="62">
        <v>-1276.67</v>
      </c>
      <c r="P52" s="102">
        <v>2145.119999999999</v>
      </c>
      <c r="Q52" s="57" t="s">
        <v>182</v>
      </c>
      <c r="S52" s="103">
        <v>1835002</v>
      </c>
      <c r="U52" s="101" t="s">
        <v>183</v>
      </c>
      <c r="V52" s="62">
        <v>-920632.39</v>
      </c>
      <c r="W52" s="102">
        <v>44277.4399999999</v>
      </c>
      <c r="X52" s="97" t="s">
        <v>184</v>
      </c>
      <c r="Z52" s="120">
        <v>1836</v>
      </c>
      <c r="AB52" s="101" t="s">
        <v>185</v>
      </c>
      <c r="AC52" s="62">
        <v>-34884604.679166697</v>
      </c>
      <c r="AD52" s="102">
        <v>3865057.93799954</v>
      </c>
      <c r="AE52" s="57" t="s">
        <v>186</v>
      </c>
    </row>
    <row r="53" spans="1:39" s="97" customFormat="1" ht="45" x14ac:dyDescent="0.25">
      <c r="B53" s="99">
        <f t="shared" si="8"/>
        <v>33576109.177537665</v>
      </c>
      <c r="C53" s="99">
        <f t="shared" si="8"/>
        <v>-1120901.1206547203</v>
      </c>
      <c r="E53" s="120">
        <v>120223</v>
      </c>
      <c r="G53" s="101" t="s">
        <v>187</v>
      </c>
      <c r="H53" s="62">
        <v>60567888.767537668</v>
      </c>
      <c r="I53" s="102">
        <v>-7462981.6479379535</v>
      </c>
      <c r="J53" s="101" t="s">
        <v>175</v>
      </c>
      <c r="L53" s="120">
        <v>1995</v>
      </c>
      <c r="N53" s="101" t="s">
        <v>113</v>
      </c>
      <c r="O53" s="62">
        <v>-25968150.57</v>
      </c>
      <c r="P53" s="102">
        <v>5959250.3099999996</v>
      </c>
      <c r="Q53" s="97" t="s">
        <v>114</v>
      </c>
      <c r="S53" s="103"/>
      <c r="U53" s="101"/>
      <c r="V53" s="62"/>
      <c r="W53" s="102"/>
      <c r="Z53" s="120">
        <v>1995</v>
      </c>
      <c r="AB53" s="101" t="s">
        <v>113</v>
      </c>
      <c r="AC53" s="62">
        <v>-1023629.02</v>
      </c>
      <c r="AD53" s="102">
        <v>382830.21728323348</v>
      </c>
      <c r="AE53" s="97" t="s">
        <v>114</v>
      </c>
    </row>
    <row r="54" spans="1:39" s="97" customFormat="1" ht="45" x14ac:dyDescent="0.25">
      <c r="B54" s="99">
        <f t="shared" si="8"/>
        <v>-10119911.17</v>
      </c>
      <c r="C54" s="99">
        <f t="shared" si="8"/>
        <v>2379040.6273512742</v>
      </c>
      <c r="E54" s="104"/>
      <c r="H54" s="62"/>
      <c r="I54" s="102"/>
      <c r="L54" s="120">
        <v>1835</v>
      </c>
      <c r="N54" s="101" t="s">
        <v>188</v>
      </c>
      <c r="O54" s="62">
        <v>-8526824.9199999999</v>
      </c>
      <c r="P54" s="102">
        <v>1783237.49</v>
      </c>
      <c r="Q54" s="57" t="s">
        <v>189</v>
      </c>
      <c r="S54" s="103"/>
      <c r="U54" s="101"/>
      <c r="V54" s="62"/>
      <c r="W54" s="102"/>
      <c r="Z54" s="120">
        <v>1995</v>
      </c>
      <c r="AB54" s="101" t="s">
        <v>113</v>
      </c>
      <c r="AC54" s="62">
        <v>-1593086.25</v>
      </c>
      <c r="AD54" s="102">
        <v>595803.13735127437</v>
      </c>
      <c r="AE54" s="97" t="s">
        <v>114</v>
      </c>
    </row>
    <row r="55" spans="1:39" s="97" customFormat="1" ht="45" x14ac:dyDescent="0.25">
      <c r="B55" s="99">
        <f t="shared" si="8"/>
        <v>0</v>
      </c>
      <c r="C55" s="99">
        <f t="shared" si="8"/>
        <v>74297.525088761904</v>
      </c>
      <c r="E55" s="104"/>
      <c r="H55" s="62"/>
      <c r="I55" s="102"/>
      <c r="L55" s="120"/>
      <c r="N55" s="101"/>
      <c r="O55" s="62"/>
      <c r="P55" s="102"/>
      <c r="Q55" s="57"/>
      <c r="S55" s="103"/>
      <c r="U55" s="101"/>
      <c r="V55" s="62"/>
      <c r="W55" s="102"/>
      <c r="Z55" s="120">
        <v>1995</v>
      </c>
      <c r="AB55" s="101" t="s">
        <v>113</v>
      </c>
      <c r="AC55" s="62"/>
      <c r="AD55" s="102">
        <v>74297.525088761904</v>
      </c>
      <c r="AE55" s="97" t="s">
        <v>114</v>
      </c>
    </row>
    <row r="56" spans="1:39" s="97" customFormat="1" ht="45" x14ac:dyDescent="0.25">
      <c r="B56" s="99">
        <f t="shared" si="8"/>
        <v>8504635.9821502175</v>
      </c>
      <c r="C56" s="99">
        <f t="shared" si="8"/>
        <v>-1774938.9821427288</v>
      </c>
      <c r="E56" s="104"/>
      <c r="H56" s="62"/>
      <c r="I56" s="102"/>
      <c r="L56" s="120">
        <v>1835</v>
      </c>
      <c r="N56" s="101" t="s">
        <v>190</v>
      </c>
      <c r="O56" s="62">
        <v>8526824.9199999999</v>
      </c>
      <c r="P56" s="102">
        <v>-1783237.49</v>
      </c>
      <c r="Q56" s="57" t="s">
        <v>189</v>
      </c>
      <c r="S56" s="103"/>
      <c r="U56" s="101"/>
      <c r="V56" s="62"/>
      <c r="W56" s="102"/>
      <c r="Z56" s="120">
        <v>1995</v>
      </c>
      <c r="AB56" s="101" t="s">
        <v>113</v>
      </c>
      <c r="AC56" s="62">
        <v>-22188.937849781501</v>
      </c>
      <c r="AD56" s="102">
        <v>8298.5078572712246</v>
      </c>
      <c r="AE56" s="97" t="s">
        <v>114</v>
      </c>
    </row>
    <row r="57" spans="1:39" s="97" customFormat="1" ht="15.75" thickBot="1" x14ac:dyDescent="0.3">
      <c r="B57" s="99">
        <f t="shared" si="8"/>
        <v>0</v>
      </c>
      <c r="C57" s="99">
        <f t="shared" si="8"/>
        <v>0</v>
      </c>
      <c r="E57" s="104"/>
      <c r="G57" s="101"/>
      <c r="H57" s="62"/>
      <c r="I57" s="102"/>
      <c r="L57" s="100"/>
      <c r="N57" s="101"/>
      <c r="O57" s="62"/>
      <c r="P57" s="102"/>
      <c r="S57" s="103"/>
      <c r="U57" s="101"/>
      <c r="V57" s="62"/>
      <c r="W57" s="102"/>
      <c r="Z57" s="100"/>
      <c r="AB57" s="101"/>
      <c r="AC57" s="62"/>
      <c r="AD57" s="102"/>
    </row>
    <row r="58" spans="1:39" s="115" customFormat="1" ht="19.5" thickBot="1" x14ac:dyDescent="0.35">
      <c r="A58" s="108" t="s">
        <v>191</v>
      </c>
      <c r="B58" s="109">
        <f>SUM(B52:B57)</f>
        <v>25985244.018587686</v>
      </c>
      <c r="C58" s="109">
        <f>SUM(C52:C57)</f>
        <v>-908214.60999997705</v>
      </c>
      <c r="D58" s="108">
        <v>1835</v>
      </c>
      <c r="E58" s="110"/>
      <c r="F58" s="111"/>
      <c r="G58" s="112"/>
      <c r="H58" s="109">
        <f>SUM(H52:H57)</f>
        <v>90398812.535604164</v>
      </c>
      <c r="I58" s="113">
        <f>SUM(I52:I57)</f>
        <v>-11840174.805580057</v>
      </c>
      <c r="J58" s="111"/>
      <c r="K58" s="111"/>
      <c r="L58" s="110"/>
      <c r="M58" s="111"/>
      <c r="N58" s="112"/>
      <c r="O58" s="109">
        <f>SUM(O52:O57)</f>
        <v>-25969427.240000002</v>
      </c>
      <c r="P58" s="113">
        <f>SUM(P52:P57)</f>
        <v>5961395.4299999997</v>
      </c>
      <c r="Q58" s="111"/>
      <c r="R58" s="111"/>
      <c r="S58" s="114"/>
      <c r="T58" s="111"/>
      <c r="U58" s="112"/>
      <c r="V58" s="109">
        <f>SUM(V52:V57)</f>
        <v>-920632.39</v>
      </c>
      <c r="W58" s="113">
        <f>SUM(W52:W57)</f>
        <v>44277.4399999999</v>
      </c>
      <c r="X58" s="111"/>
      <c r="Y58" s="111"/>
      <c r="Z58" s="110"/>
      <c r="AA58" s="111"/>
      <c r="AB58" s="112"/>
      <c r="AC58" s="109">
        <f>SUM(AC52:AC57)</f>
        <v>-37523508.887016483</v>
      </c>
      <c r="AD58" s="113">
        <f>SUM(AD52:AD57)</f>
        <v>4926287.325580081</v>
      </c>
      <c r="AE58" s="111"/>
      <c r="AJ58" s="116"/>
      <c r="AK58" s="117"/>
      <c r="AL58" s="118"/>
      <c r="AM58" s="119"/>
    </row>
    <row r="59" spans="1:39" s="97" customFormat="1" ht="45" x14ac:dyDescent="0.25">
      <c r="A59" s="89"/>
      <c r="B59" s="99">
        <f t="shared" ref="B59:C60" si="9">+H59+O59+V59+AC59</f>
        <v>-33638921.495111488</v>
      </c>
      <c r="C59" s="99">
        <f t="shared" si="9"/>
        <v>9934096.388284659</v>
      </c>
      <c r="D59" s="89"/>
      <c r="E59" s="91" t="s">
        <v>192</v>
      </c>
      <c r="F59" s="89"/>
      <c r="G59" s="92" t="s">
        <v>193</v>
      </c>
      <c r="H59" s="93">
        <v>-13622263.689999999</v>
      </c>
      <c r="I59" s="94">
        <v>5797749.8799999598</v>
      </c>
      <c r="J59" s="89" t="s">
        <v>194</v>
      </c>
      <c r="L59" s="120">
        <v>1995</v>
      </c>
      <c r="N59" s="101" t="s">
        <v>113</v>
      </c>
      <c r="O59" s="93">
        <v>-14664783.770000001</v>
      </c>
      <c r="P59" s="94">
        <v>2134782.9800000004</v>
      </c>
      <c r="Q59" s="89" t="s">
        <v>114</v>
      </c>
      <c r="R59" s="89"/>
      <c r="S59" s="96"/>
      <c r="T59" s="89"/>
      <c r="U59" s="92"/>
      <c r="V59" s="93"/>
      <c r="W59" s="94"/>
      <c r="X59" s="89"/>
      <c r="Z59" s="120">
        <v>1995</v>
      </c>
      <c r="AB59" s="101" t="s">
        <v>113</v>
      </c>
      <c r="AC59" s="62">
        <v>-5351874.0351114897</v>
      </c>
      <c r="AD59" s="94">
        <v>2001563.5282846985</v>
      </c>
      <c r="AE59" s="89" t="s">
        <v>114</v>
      </c>
    </row>
    <row r="60" spans="1:39" s="97" customFormat="1" ht="45.75" thickBot="1" x14ac:dyDescent="0.3">
      <c r="A60" s="129"/>
      <c r="B60" s="99">
        <f t="shared" si="9"/>
        <v>0</v>
      </c>
      <c r="C60" s="99">
        <f t="shared" si="9"/>
        <v>4209.9417153690001</v>
      </c>
      <c r="D60" s="129"/>
      <c r="E60" s="107"/>
      <c r="F60" s="129"/>
      <c r="G60" s="131"/>
      <c r="H60" s="132"/>
      <c r="I60" s="133"/>
      <c r="J60" s="129"/>
      <c r="K60" s="129"/>
      <c r="L60" s="130"/>
      <c r="M60" s="129"/>
      <c r="N60" s="131"/>
      <c r="O60" s="132"/>
      <c r="P60" s="133"/>
      <c r="Q60" s="129"/>
      <c r="R60" s="129"/>
      <c r="S60" s="137"/>
      <c r="T60" s="129"/>
      <c r="U60" s="131"/>
      <c r="V60" s="132"/>
      <c r="W60" s="133"/>
      <c r="X60" s="129"/>
      <c r="Y60" s="129"/>
      <c r="Z60" s="120">
        <v>1995</v>
      </c>
      <c r="AB60" s="101" t="s">
        <v>113</v>
      </c>
      <c r="AC60" s="62"/>
      <c r="AD60" s="102">
        <v>4209.9417153690001</v>
      </c>
      <c r="AE60" s="129" t="s">
        <v>114</v>
      </c>
    </row>
    <row r="61" spans="1:39" s="115" customFormat="1" ht="19.5" thickBot="1" x14ac:dyDescent="0.35">
      <c r="A61" s="108" t="s">
        <v>195</v>
      </c>
      <c r="B61" s="109">
        <f>SUM(B59:B60)</f>
        <v>-33638921.495111488</v>
      </c>
      <c r="C61" s="109">
        <f>SUM(C59:C60)</f>
        <v>9938306.330000028</v>
      </c>
      <c r="D61" s="108">
        <v>1840</v>
      </c>
      <c r="E61" s="110"/>
      <c r="F61" s="111"/>
      <c r="G61" s="112"/>
      <c r="H61" s="109">
        <f>SUM(H59:H60)</f>
        <v>-13622263.689999999</v>
      </c>
      <c r="I61" s="113">
        <f>SUM(I59:I60)</f>
        <v>5797749.8799999598</v>
      </c>
      <c r="J61" s="111"/>
      <c r="K61" s="111"/>
      <c r="L61" s="110"/>
      <c r="M61" s="111"/>
      <c r="N61" s="112"/>
      <c r="O61" s="109">
        <f>SUM(O59:O60)</f>
        <v>-14664783.770000001</v>
      </c>
      <c r="P61" s="113">
        <f>SUM(P59:P60)</f>
        <v>2134782.9800000004</v>
      </c>
      <c r="Q61" s="111"/>
      <c r="R61" s="111"/>
      <c r="S61" s="114"/>
      <c r="T61" s="111"/>
      <c r="U61" s="112"/>
      <c r="V61" s="109">
        <f>SUM(V59:V60)</f>
        <v>0</v>
      </c>
      <c r="W61" s="113">
        <f>SUM(W59:W60)</f>
        <v>0</v>
      </c>
      <c r="X61" s="111"/>
      <c r="Y61" s="111"/>
      <c r="Z61" s="110"/>
      <c r="AA61" s="111"/>
      <c r="AB61" s="112"/>
      <c r="AC61" s="109">
        <f>SUM(AC59:AC60)</f>
        <v>-5351874.0351114897</v>
      </c>
      <c r="AD61" s="113">
        <f>SUM(AD59:AD60)</f>
        <v>2005773.4700000675</v>
      </c>
      <c r="AE61" s="111"/>
      <c r="AJ61" s="116"/>
      <c r="AK61" s="117"/>
      <c r="AL61" s="118"/>
      <c r="AM61" s="119"/>
    </row>
    <row r="62" spans="1:39" s="97" customFormat="1" ht="45" x14ac:dyDescent="0.25">
      <c r="A62" s="89"/>
      <c r="B62" s="99">
        <f>+H62+O62+V62+AC62</f>
        <v>-967752.73999999487</v>
      </c>
      <c r="C62" s="99">
        <f>+I62+P62+W62+AD62</f>
        <v>-1364945.8487467153</v>
      </c>
      <c r="D62" s="89"/>
      <c r="E62" s="104" t="s">
        <v>196</v>
      </c>
      <c r="F62" s="97" t="s">
        <v>144</v>
      </c>
      <c r="G62" s="101" t="s">
        <v>197</v>
      </c>
      <c r="H62" s="62">
        <v>551037.46</v>
      </c>
      <c r="I62" s="102"/>
      <c r="J62" s="89" t="s">
        <v>146</v>
      </c>
      <c r="L62" s="120">
        <v>1995</v>
      </c>
      <c r="N62" s="101" t="s">
        <v>113</v>
      </c>
      <c r="O62" s="93">
        <v>-1240259.17</v>
      </c>
      <c r="P62" s="102">
        <v>-1484599.46</v>
      </c>
      <c r="Q62" s="89" t="s">
        <v>114</v>
      </c>
      <c r="R62" s="89"/>
      <c r="S62" s="96">
        <v>1815008</v>
      </c>
      <c r="T62" s="89"/>
      <c r="U62" s="92" t="s">
        <v>198</v>
      </c>
      <c r="V62" s="93">
        <v>49400.67</v>
      </c>
      <c r="W62" s="102">
        <v>-2990.56</v>
      </c>
      <c r="X62" s="57" t="s">
        <v>169</v>
      </c>
      <c r="Z62" s="120">
        <v>1995</v>
      </c>
      <c r="AB62" s="101" t="s">
        <v>113</v>
      </c>
      <c r="AC62" s="93">
        <v>-327931.69999999501</v>
      </c>
      <c r="AD62" s="102">
        <v>122644.17125328477</v>
      </c>
      <c r="AE62" s="89" t="s">
        <v>114</v>
      </c>
    </row>
    <row r="63" spans="1:39" s="97" customFormat="1" ht="45" x14ac:dyDescent="0.25">
      <c r="B63" s="99">
        <f t="shared" ref="B63:C76" si="10">+H63+O63+V63+AC63</f>
        <v>1606748.3614581497</v>
      </c>
      <c r="C63" s="99">
        <f t="shared" si="10"/>
        <v>-322871.92142969277</v>
      </c>
      <c r="E63" s="104"/>
      <c r="F63" s="97" t="s">
        <v>144</v>
      </c>
      <c r="G63" s="101"/>
      <c r="H63" s="62">
        <v>-282349.25</v>
      </c>
      <c r="I63" s="102"/>
      <c r="J63" s="97" t="s">
        <v>146</v>
      </c>
      <c r="L63" s="120">
        <v>1810</v>
      </c>
      <c r="M63" s="97" t="s">
        <v>144</v>
      </c>
      <c r="N63" s="101" t="s">
        <v>149</v>
      </c>
      <c r="O63" s="62">
        <v>3746767.11</v>
      </c>
      <c r="P63" s="102"/>
      <c r="Q63" s="97" t="s">
        <v>146</v>
      </c>
      <c r="S63" s="103">
        <v>1845</v>
      </c>
      <c r="U63" s="101" t="s">
        <v>199</v>
      </c>
      <c r="V63" s="62">
        <v>2206385.66</v>
      </c>
      <c r="W63" s="102">
        <v>-1842800.1800000004</v>
      </c>
      <c r="X63" s="57" t="s">
        <v>200</v>
      </c>
      <c r="Z63" s="120">
        <v>1995</v>
      </c>
      <c r="AB63" s="101" t="s">
        <v>113</v>
      </c>
      <c r="AC63" s="62">
        <v>-4064055.1585418498</v>
      </c>
      <c r="AD63" s="102">
        <v>1519928.2585703076</v>
      </c>
      <c r="AE63" s="97" t="s">
        <v>114</v>
      </c>
    </row>
    <row r="64" spans="1:39" s="97" customFormat="1" ht="32.25" customHeight="1" x14ac:dyDescent="0.25">
      <c r="B64" s="99">
        <f t="shared" si="10"/>
        <v>-155645748.58764318</v>
      </c>
      <c r="C64" s="99">
        <f t="shared" si="10"/>
        <v>28558784.876466237</v>
      </c>
      <c r="E64" s="120">
        <v>120241</v>
      </c>
      <c r="G64" s="101" t="s">
        <v>201</v>
      </c>
      <c r="H64" s="62">
        <v>-153761528.38764319</v>
      </c>
      <c r="I64" s="102">
        <v>27359139.086466238</v>
      </c>
      <c r="J64" s="97" t="s">
        <v>202</v>
      </c>
      <c r="L64" s="120">
        <v>1845</v>
      </c>
      <c r="N64" s="101" t="s">
        <v>203</v>
      </c>
      <c r="O64" s="62">
        <v>-744780.66</v>
      </c>
      <c r="P64" s="102"/>
      <c r="Q64" s="97" t="s">
        <v>204</v>
      </c>
      <c r="S64" s="103">
        <v>1845</v>
      </c>
      <c r="U64" s="101" t="s">
        <v>199</v>
      </c>
      <c r="V64" s="62">
        <v>-2206385.66</v>
      </c>
      <c r="W64" s="102">
        <v>1842800.1800000004</v>
      </c>
      <c r="X64" s="57" t="s">
        <v>200</v>
      </c>
      <c r="Z64" s="120">
        <v>1846</v>
      </c>
      <c r="AB64" s="101" t="s">
        <v>205</v>
      </c>
      <c r="AC64" s="62">
        <v>1066946.1200000001</v>
      </c>
      <c r="AD64" s="102">
        <v>-643154.39</v>
      </c>
      <c r="AE64" s="146" t="s">
        <v>206</v>
      </c>
    </row>
    <row r="65" spans="1:39" s="97" customFormat="1" ht="30" customHeight="1" x14ac:dyDescent="0.25">
      <c r="B65" s="99">
        <f t="shared" si="10"/>
        <v>-48461141.326741889</v>
      </c>
      <c r="C65" s="99">
        <f t="shared" si="10"/>
        <v>17550915.312610079</v>
      </c>
      <c r="E65" s="120">
        <v>120241</v>
      </c>
      <c r="G65" s="101" t="s">
        <v>201</v>
      </c>
      <c r="H65" s="62">
        <v>-3535702.5367418919</v>
      </c>
      <c r="I65" s="102">
        <v>2808985.4826100776</v>
      </c>
      <c r="J65" s="97" t="s">
        <v>207</v>
      </c>
      <c r="L65" s="120">
        <v>1845</v>
      </c>
      <c r="N65" s="101" t="s">
        <v>203</v>
      </c>
      <c r="O65" s="62">
        <v>-42311005.07</v>
      </c>
      <c r="P65" s="102">
        <v>13967628.73</v>
      </c>
      <c r="Q65" s="97" t="s">
        <v>208</v>
      </c>
      <c r="S65" s="103">
        <v>1845</v>
      </c>
      <c r="U65" s="101" t="s">
        <v>209</v>
      </c>
      <c r="V65" s="62">
        <v>-1547487.6</v>
      </c>
      <c r="W65" s="102">
        <v>131146.7100000002</v>
      </c>
      <c r="X65" s="57" t="s">
        <v>210</v>
      </c>
      <c r="Z65" s="120">
        <v>1846</v>
      </c>
      <c r="AB65" s="101" t="s">
        <v>205</v>
      </c>
      <c r="AC65" s="62">
        <v>-1066946.1200000001</v>
      </c>
      <c r="AD65" s="102">
        <v>643154.39</v>
      </c>
      <c r="AE65" s="146" t="s">
        <v>206</v>
      </c>
    </row>
    <row r="66" spans="1:39" s="97" customFormat="1" ht="30" customHeight="1" x14ac:dyDescent="0.25">
      <c r="B66" s="99">
        <f t="shared" si="10"/>
        <v>-95371781.020412117</v>
      </c>
      <c r="C66" s="99">
        <f t="shared" si="10"/>
        <v>12648306.086840095</v>
      </c>
      <c r="E66" s="120">
        <v>120241</v>
      </c>
      <c r="G66" s="101" t="s">
        <v>201</v>
      </c>
      <c r="H66" s="62">
        <v>-2181225.6604121136</v>
      </c>
      <c r="I66" s="102">
        <v>877254.57684009755</v>
      </c>
      <c r="J66" s="97" t="s">
        <v>211</v>
      </c>
      <c r="L66" s="120">
        <v>1845</v>
      </c>
      <c r="N66" s="101" t="s">
        <v>203</v>
      </c>
      <c r="O66" s="62">
        <v>-79906758.890000001</v>
      </c>
      <c r="P66" s="102">
        <v>8731293.2100000009</v>
      </c>
      <c r="Q66" s="97" t="s">
        <v>212</v>
      </c>
      <c r="S66" s="103">
        <v>1845</v>
      </c>
      <c r="U66" s="101" t="s">
        <v>209</v>
      </c>
      <c r="V66" s="62">
        <v>-6557678.0999999959</v>
      </c>
      <c r="W66" s="102">
        <v>2597948.3399999957</v>
      </c>
      <c r="X66" s="57" t="s">
        <v>213</v>
      </c>
      <c r="Z66" s="120">
        <v>1849</v>
      </c>
      <c r="AB66" s="101" t="s">
        <v>214</v>
      </c>
      <c r="AC66" s="62">
        <v>-6726118.3700000001</v>
      </c>
      <c r="AD66" s="102">
        <v>441809.96</v>
      </c>
      <c r="AE66" s="57" t="s">
        <v>215</v>
      </c>
    </row>
    <row r="67" spans="1:39" s="97" customFormat="1" ht="60" x14ac:dyDescent="0.25">
      <c r="B67" s="99">
        <f t="shared" si="10"/>
        <v>-65606925.061944</v>
      </c>
      <c r="C67" s="99">
        <f t="shared" si="10"/>
        <v>164636.52000000043</v>
      </c>
      <c r="E67" s="120">
        <v>120241</v>
      </c>
      <c r="G67" s="101" t="s">
        <v>201</v>
      </c>
      <c r="H67" s="62">
        <v>-64463733.721943997</v>
      </c>
      <c r="I67" s="102"/>
      <c r="J67" s="97" t="s">
        <v>216</v>
      </c>
      <c r="L67" s="120">
        <v>1845</v>
      </c>
      <c r="N67" s="101" t="s">
        <v>203</v>
      </c>
      <c r="O67" s="62">
        <v>744780.66</v>
      </c>
      <c r="P67" s="102"/>
      <c r="Q67" s="146" t="s">
        <v>204</v>
      </c>
      <c r="S67" s="103">
        <v>1845</v>
      </c>
      <c r="U67" s="101" t="s">
        <v>217</v>
      </c>
      <c r="V67" s="62">
        <v>-8614090.370000001</v>
      </c>
      <c r="W67" s="102">
        <v>606446.48000000045</v>
      </c>
      <c r="X67" s="57" t="s">
        <v>218</v>
      </c>
      <c r="Z67" s="120">
        <v>1849</v>
      </c>
      <c r="AB67" s="101" t="s">
        <v>214</v>
      </c>
      <c r="AC67" s="62">
        <v>6726118.3700000001</v>
      </c>
      <c r="AD67" s="102">
        <v>-441809.96</v>
      </c>
      <c r="AE67" s="57" t="s">
        <v>215</v>
      </c>
    </row>
    <row r="68" spans="1:39" s="97" customFormat="1" ht="45" x14ac:dyDescent="0.25">
      <c r="B68" s="99">
        <f t="shared" si="10"/>
        <v>16418025.380000001</v>
      </c>
      <c r="C68" s="99">
        <f t="shared" si="10"/>
        <v>-8235144.9055606686</v>
      </c>
      <c r="E68" s="104"/>
      <c r="G68" s="101" t="s">
        <v>219</v>
      </c>
      <c r="H68" s="62">
        <v>-2000380.55</v>
      </c>
      <c r="I68" s="102"/>
      <c r="J68" s="97" t="s">
        <v>220</v>
      </c>
      <c r="L68" s="120">
        <v>1856</v>
      </c>
      <c r="N68" s="101" t="s">
        <v>221</v>
      </c>
      <c r="O68" s="62">
        <v>23303495.600000001</v>
      </c>
      <c r="P68" s="102"/>
      <c r="Q68" s="146" t="s">
        <v>222</v>
      </c>
      <c r="S68" s="103">
        <v>1855002</v>
      </c>
      <c r="U68" s="101" t="s">
        <v>223</v>
      </c>
      <c r="V68" s="62">
        <v>-4885089.67</v>
      </c>
      <c r="W68" s="102">
        <v>243024.44000000134</v>
      </c>
      <c r="X68" s="97" t="s">
        <v>224</v>
      </c>
      <c r="Z68" s="120">
        <v>1995</v>
      </c>
      <c r="AB68" s="101" t="s">
        <v>113</v>
      </c>
      <c r="AC68" s="62"/>
      <c r="AD68" s="102">
        <v>-8478169.3455606699</v>
      </c>
      <c r="AE68" s="97" t="s">
        <v>114</v>
      </c>
    </row>
    <row r="69" spans="1:39" s="97" customFormat="1" ht="30" x14ac:dyDescent="0.25">
      <c r="B69" s="99">
        <f t="shared" si="10"/>
        <v>135343122.457643</v>
      </c>
      <c r="C69" s="99">
        <f t="shared" si="10"/>
        <v>-27602163.526466239</v>
      </c>
      <c r="E69" s="120">
        <v>120241</v>
      </c>
      <c r="G69" s="101" t="s">
        <v>201</v>
      </c>
      <c r="H69" s="62">
        <v>153761528.38764301</v>
      </c>
      <c r="I69" s="102">
        <v>-27359139.086466238</v>
      </c>
      <c r="J69" s="97" t="s">
        <v>202</v>
      </c>
      <c r="L69" s="120">
        <v>1856</v>
      </c>
      <c r="N69" s="101" t="s">
        <v>221</v>
      </c>
      <c r="O69" s="62">
        <v>-23303495.600000001</v>
      </c>
      <c r="P69" s="102"/>
      <c r="Q69" s="146" t="s">
        <v>222</v>
      </c>
      <c r="S69" s="103">
        <v>1855002</v>
      </c>
      <c r="U69" s="101" t="s">
        <v>223</v>
      </c>
      <c r="V69" s="62">
        <v>4885089.67</v>
      </c>
      <c r="W69" s="102">
        <v>-243024.44000000134</v>
      </c>
      <c r="X69" s="57" t="s">
        <v>224</v>
      </c>
      <c r="Z69" s="120"/>
      <c r="AB69" s="101"/>
      <c r="AC69" s="62"/>
      <c r="AD69" s="102"/>
    </row>
    <row r="70" spans="1:39" s="97" customFormat="1" ht="30" x14ac:dyDescent="0.25">
      <c r="B70" s="99">
        <f t="shared" si="10"/>
        <v>42885556.819999993</v>
      </c>
      <c r="C70" s="99">
        <f t="shared" si="10"/>
        <v>-16565577.069999997</v>
      </c>
      <c r="E70" s="120">
        <v>120241</v>
      </c>
      <c r="G70" s="101" t="s">
        <v>219</v>
      </c>
      <c r="H70" s="62">
        <v>-5983126.3499999996</v>
      </c>
      <c r="I70" s="102"/>
      <c r="J70" s="97" t="s">
        <v>225</v>
      </c>
      <c r="L70" s="120">
        <v>1845</v>
      </c>
      <c r="N70" s="101" t="s">
        <v>203</v>
      </c>
      <c r="O70" s="62">
        <v>42311005.07</v>
      </c>
      <c r="P70" s="102">
        <v>-13967628.73</v>
      </c>
      <c r="Q70" s="97" t="s">
        <v>208</v>
      </c>
      <c r="S70" s="103">
        <v>1845</v>
      </c>
      <c r="U70" s="101" t="s">
        <v>209</v>
      </c>
      <c r="V70" s="62">
        <v>6557678.0999999959</v>
      </c>
      <c r="W70" s="102">
        <v>-2597948.3399999957</v>
      </c>
      <c r="X70" s="57" t="s">
        <v>213</v>
      </c>
      <c r="Z70" s="120"/>
      <c r="AB70" s="101"/>
      <c r="AC70" s="62"/>
      <c r="AD70" s="102"/>
    </row>
    <row r="71" spans="1:39" s="97" customFormat="1" ht="30" x14ac:dyDescent="0.25">
      <c r="B71" s="99">
        <f t="shared" si="10"/>
        <v>84989949.026741892</v>
      </c>
      <c r="C71" s="99">
        <f t="shared" si="10"/>
        <v>-11671425.402610078</v>
      </c>
      <c r="E71" s="120">
        <v>120241</v>
      </c>
      <c r="G71" s="101" t="s">
        <v>201</v>
      </c>
      <c r="H71" s="62">
        <v>3535702.53674189</v>
      </c>
      <c r="I71" s="102">
        <v>-2808985.4826100776</v>
      </c>
      <c r="J71" s="97" t="s">
        <v>207</v>
      </c>
      <c r="L71" s="120">
        <v>1845</v>
      </c>
      <c r="N71" s="101" t="s">
        <v>203</v>
      </c>
      <c r="O71" s="62">
        <v>79906758.890000001</v>
      </c>
      <c r="P71" s="102">
        <v>-8731293.2100000009</v>
      </c>
      <c r="Q71" s="97" t="s">
        <v>212</v>
      </c>
      <c r="S71" s="103">
        <v>1845</v>
      </c>
      <c r="U71" s="101" t="s">
        <v>209</v>
      </c>
      <c r="V71" s="62">
        <v>1547487.6</v>
      </c>
      <c r="W71" s="102">
        <v>-131146.7100000002</v>
      </c>
      <c r="X71" s="57" t="s">
        <v>210</v>
      </c>
      <c r="Z71" s="120"/>
      <c r="AB71" s="101"/>
      <c r="AC71" s="62"/>
      <c r="AD71" s="102"/>
    </row>
    <row r="72" spans="1:39" s="97" customFormat="1" x14ac:dyDescent="0.25">
      <c r="B72" s="99">
        <f t="shared" si="10"/>
        <v>10795316.030412111</v>
      </c>
      <c r="C72" s="99">
        <f t="shared" si="10"/>
        <v>-1483701.056840098</v>
      </c>
      <c r="E72" s="120">
        <v>120241</v>
      </c>
      <c r="G72" s="101" t="s">
        <v>201</v>
      </c>
      <c r="H72" s="62">
        <v>2181225.6604121099</v>
      </c>
      <c r="I72" s="102">
        <v>-877254.57684009755</v>
      </c>
      <c r="J72" s="97" t="s">
        <v>211</v>
      </c>
      <c r="L72" s="120"/>
      <c r="N72" s="101"/>
      <c r="O72" s="62"/>
      <c r="P72" s="102"/>
      <c r="S72" s="103">
        <v>1845</v>
      </c>
      <c r="U72" s="101" t="s">
        <v>217</v>
      </c>
      <c r="V72" s="62">
        <v>8614090.370000001</v>
      </c>
      <c r="W72" s="102">
        <v>-606446.48000000045</v>
      </c>
      <c r="X72" s="57" t="s">
        <v>218</v>
      </c>
      <c r="Z72" s="120"/>
      <c r="AB72" s="101"/>
      <c r="AC72" s="62"/>
      <c r="AD72" s="102"/>
    </row>
    <row r="73" spans="1:39" s="97" customFormat="1" x14ac:dyDescent="0.25">
      <c r="B73" s="99">
        <f t="shared" si="10"/>
        <v>64463733.721943997</v>
      </c>
      <c r="C73" s="99">
        <f t="shared" si="10"/>
        <v>0</v>
      </c>
      <c r="E73" s="120">
        <v>120241</v>
      </c>
      <c r="G73" s="101" t="s">
        <v>201</v>
      </c>
      <c r="H73" s="62">
        <v>64463733.721943997</v>
      </c>
      <c r="I73" s="102">
        <v>0</v>
      </c>
      <c r="J73" s="97" t="s">
        <v>216</v>
      </c>
      <c r="L73" s="120"/>
      <c r="N73" s="101"/>
      <c r="O73" s="62"/>
      <c r="P73" s="102"/>
      <c r="S73" s="103"/>
      <c r="U73" s="101"/>
      <c r="V73" s="62"/>
      <c r="W73" s="102"/>
      <c r="Z73" s="120"/>
      <c r="AB73" s="101"/>
      <c r="AC73" s="62"/>
      <c r="AD73" s="102"/>
    </row>
    <row r="74" spans="1:39" s="97" customFormat="1" ht="30" x14ac:dyDescent="0.25">
      <c r="B74" s="99">
        <f t="shared" si="10"/>
        <v>5983126.3499999996</v>
      </c>
      <c r="C74" s="99">
        <f t="shared" si="10"/>
        <v>0</v>
      </c>
      <c r="E74" s="120">
        <v>120241</v>
      </c>
      <c r="G74" s="101" t="s">
        <v>219</v>
      </c>
      <c r="H74" s="62">
        <v>5983126.3499999996</v>
      </c>
      <c r="I74" s="102">
        <v>0</v>
      </c>
      <c r="J74" s="97" t="s">
        <v>225</v>
      </c>
      <c r="L74" s="120"/>
      <c r="N74" s="101"/>
      <c r="O74" s="62"/>
      <c r="P74" s="102"/>
      <c r="S74" s="103"/>
      <c r="U74" s="101"/>
      <c r="V74" s="62"/>
      <c r="W74" s="102"/>
      <c r="Z74" s="120"/>
      <c r="AB74" s="101"/>
      <c r="AC74" s="62"/>
      <c r="AD74" s="102"/>
    </row>
    <row r="75" spans="1:39" s="97" customFormat="1" ht="45" x14ac:dyDescent="0.25">
      <c r="B75" s="99">
        <f t="shared" si="10"/>
        <v>766921.59847565996</v>
      </c>
      <c r="C75" s="99">
        <f t="shared" si="10"/>
        <v>461305.03722813481</v>
      </c>
      <c r="E75" s="104"/>
      <c r="G75" s="101" t="s">
        <v>219</v>
      </c>
      <c r="H75" s="62">
        <v>2000380.55</v>
      </c>
      <c r="I75" s="102">
        <v>0</v>
      </c>
      <c r="J75" s="97" t="s">
        <v>220</v>
      </c>
      <c r="L75" s="100"/>
      <c r="N75" s="101"/>
      <c r="O75" s="62"/>
      <c r="P75" s="102"/>
      <c r="S75" s="103"/>
      <c r="U75" s="101"/>
      <c r="V75" s="62"/>
      <c r="W75" s="102"/>
      <c r="Z75" s="120">
        <v>1995</v>
      </c>
      <c r="AB75" s="101" t="s">
        <v>113</v>
      </c>
      <c r="AC75" s="62">
        <v>-1233458.9515243401</v>
      </c>
      <c r="AD75" s="102">
        <v>461305.03722813481</v>
      </c>
      <c r="AE75" s="97" t="s">
        <v>114</v>
      </c>
    </row>
    <row r="76" spans="1:39" s="97" customFormat="1" ht="15.75" thickBot="1" x14ac:dyDescent="0.3">
      <c r="A76" s="129"/>
      <c r="B76" s="99">
        <f t="shared" si="10"/>
        <v>0</v>
      </c>
      <c r="C76" s="99">
        <f t="shared" si="10"/>
        <v>0</v>
      </c>
      <c r="D76" s="129"/>
      <c r="E76" s="107"/>
      <c r="F76" s="129"/>
      <c r="G76" s="131"/>
      <c r="H76" s="132"/>
      <c r="I76" s="133"/>
      <c r="J76" s="129"/>
      <c r="K76" s="129"/>
      <c r="L76" s="130"/>
      <c r="M76" s="129"/>
      <c r="N76" s="131"/>
      <c r="O76" s="132"/>
      <c r="P76" s="133"/>
      <c r="Q76" s="129"/>
      <c r="R76" s="129"/>
      <c r="S76" s="137"/>
      <c r="T76" s="129"/>
      <c r="U76" s="131"/>
      <c r="V76" s="132"/>
      <c r="W76" s="133"/>
      <c r="X76" s="129"/>
      <c r="Y76" s="129"/>
      <c r="Z76" s="130"/>
      <c r="AA76" s="129"/>
      <c r="AB76" s="131"/>
      <c r="AC76" s="132"/>
      <c r="AD76" s="133"/>
      <c r="AE76" s="129"/>
    </row>
    <row r="77" spans="1:39" s="115" customFormat="1" ht="19.5" thickBot="1" x14ac:dyDescent="0.35">
      <c r="A77" s="108" t="s">
        <v>226</v>
      </c>
      <c r="B77" s="109">
        <f>SUM(B62:B76)</f>
        <v>-2800848.990066356</v>
      </c>
      <c r="C77" s="109">
        <f>SUM(C62:C76)</f>
        <v>-7861881.8985089371</v>
      </c>
      <c r="D77" s="108">
        <v>1845</v>
      </c>
      <c r="E77" s="110"/>
      <c r="F77" s="111"/>
      <c r="G77" s="112"/>
      <c r="H77" s="109">
        <f>SUM(H62:H76)</f>
        <v>268688.20999981579</v>
      </c>
      <c r="I77" s="113">
        <f>SUM(I62:I76)</f>
        <v>4.6566128730773926E-10</v>
      </c>
      <c r="J77" s="111"/>
      <c r="K77" s="111"/>
      <c r="L77" s="110"/>
      <c r="M77" s="111"/>
      <c r="N77" s="112"/>
      <c r="O77" s="109">
        <f>SUM(O62:O76)</f>
        <v>2506507.9399999827</v>
      </c>
      <c r="P77" s="113">
        <f>SUM(P62:P76)</f>
        <v>-1484599.4600000009</v>
      </c>
      <c r="Q77" s="111"/>
      <c r="R77" s="111"/>
      <c r="S77" s="114"/>
      <c r="T77" s="111"/>
      <c r="U77" s="112"/>
      <c r="V77" s="109">
        <f>SUM(V62:V76)</f>
        <v>49400.669999999925</v>
      </c>
      <c r="W77" s="113">
        <f>SUM(W62:W76)</f>
        <v>-2990.5600000002887</v>
      </c>
      <c r="X77" s="111"/>
      <c r="Y77" s="111"/>
      <c r="Z77" s="110"/>
      <c r="AA77" s="111"/>
      <c r="AB77" s="112"/>
      <c r="AC77" s="109">
        <f>SUM(AC62:AC76)</f>
        <v>-5625445.810066184</v>
      </c>
      <c r="AD77" s="113">
        <f>SUM(AD62:AD76)</f>
        <v>-6374291.8785089431</v>
      </c>
      <c r="AE77" s="111"/>
      <c r="AJ77" s="116"/>
      <c r="AK77" s="117"/>
      <c r="AL77" s="118"/>
      <c r="AM77" s="119"/>
    </row>
    <row r="78" spans="1:39" s="97" customFormat="1" ht="45" x14ac:dyDescent="0.25">
      <c r="B78" s="99">
        <f>+H78+O78+V78+AC78</f>
        <v>-47942830.979999997</v>
      </c>
      <c r="C78" s="99">
        <f t="shared" ref="C78:C82" si="11">+I78+P78+W78+AD78</f>
        <v>15596341.578543637</v>
      </c>
      <c r="E78" s="104"/>
      <c r="G78" s="101"/>
      <c r="H78" s="62"/>
      <c r="I78" s="102"/>
      <c r="L78" s="120">
        <v>1995</v>
      </c>
      <c r="N78" s="101" t="s">
        <v>113</v>
      </c>
      <c r="O78" s="62">
        <v>-43973376.959999993</v>
      </c>
      <c r="P78" s="102">
        <v>14111793.98</v>
      </c>
      <c r="Q78" s="97" t="s">
        <v>114</v>
      </c>
      <c r="S78" s="103"/>
      <c r="U78" s="101"/>
      <c r="V78" s="62"/>
      <c r="W78" s="102"/>
      <c r="Z78" s="120">
        <v>1995</v>
      </c>
      <c r="AB78" s="101" t="s">
        <v>113</v>
      </c>
      <c r="AC78" s="62">
        <v>-3969454.02</v>
      </c>
      <c r="AD78" s="102">
        <v>1484547.5985436356</v>
      </c>
      <c r="AE78" s="97" t="s">
        <v>114</v>
      </c>
    </row>
    <row r="79" spans="1:39" s="97" customFormat="1" ht="45" x14ac:dyDescent="0.25">
      <c r="B79" s="99">
        <f t="shared" ref="B79:B82" si="12">+H79+O79+V79+AC79</f>
        <v>-4151802.3099999996</v>
      </c>
      <c r="C79" s="99">
        <f t="shared" si="11"/>
        <v>1252211.5327018404</v>
      </c>
      <c r="E79" s="100"/>
      <c r="G79" s="101"/>
      <c r="H79" s="62"/>
      <c r="I79" s="102"/>
      <c r="L79" s="120">
        <v>1995</v>
      </c>
      <c r="N79" s="101" t="s">
        <v>113</v>
      </c>
      <c r="O79" s="62">
        <v>-2128038.59</v>
      </c>
      <c r="P79" s="102">
        <v>495338.04999999993</v>
      </c>
      <c r="Q79" s="97" t="s">
        <v>114</v>
      </c>
      <c r="S79" s="103"/>
      <c r="U79" s="101"/>
      <c r="V79" s="62"/>
      <c r="W79" s="102"/>
      <c r="Z79" s="120">
        <v>1995</v>
      </c>
      <c r="AB79" s="101" t="s">
        <v>113</v>
      </c>
      <c r="AC79" s="106">
        <v>-2023763.72</v>
      </c>
      <c r="AD79" s="102">
        <v>756873.48270184046</v>
      </c>
      <c r="AE79" s="97" t="s">
        <v>114</v>
      </c>
    </row>
    <row r="80" spans="1:39" s="97" customFormat="1" ht="30" x14ac:dyDescent="0.25">
      <c r="B80" s="99">
        <f t="shared" si="12"/>
        <v>4032513.01</v>
      </c>
      <c r="C80" s="99">
        <f t="shared" si="11"/>
        <v>0</v>
      </c>
      <c r="E80" s="104"/>
      <c r="G80" s="101"/>
      <c r="H80" s="62"/>
      <c r="I80" s="102"/>
      <c r="L80" s="120">
        <v>1810</v>
      </c>
      <c r="M80" s="97" t="s">
        <v>144</v>
      </c>
      <c r="N80" s="101" t="s">
        <v>145</v>
      </c>
      <c r="O80" s="62">
        <v>4032513.01</v>
      </c>
      <c r="P80" s="102"/>
      <c r="Q80" s="97" t="s">
        <v>146</v>
      </c>
      <c r="S80" s="103"/>
      <c r="U80" s="101"/>
      <c r="V80" s="62"/>
      <c r="W80" s="102"/>
      <c r="Z80" s="120"/>
      <c r="AB80" s="101"/>
      <c r="AC80" s="106"/>
      <c r="AD80" s="102"/>
    </row>
    <row r="81" spans="1:39" s="97" customFormat="1" ht="30" x14ac:dyDescent="0.25">
      <c r="B81" s="99">
        <f t="shared" si="12"/>
        <v>1344170.79</v>
      </c>
      <c r="C81" s="99">
        <f t="shared" si="11"/>
        <v>0</v>
      </c>
      <c r="E81" s="104"/>
      <c r="G81" s="101"/>
      <c r="H81" s="62"/>
      <c r="I81" s="102"/>
      <c r="L81" s="120">
        <v>1810</v>
      </c>
      <c r="M81" s="97" t="s">
        <v>144</v>
      </c>
      <c r="N81" s="101" t="s">
        <v>147</v>
      </c>
      <c r="O81" s="62">
        <v>1344170.79</v>
      </c>
      <c r="P81" s="102"/>
      <c r="Q81" s="97" t="s">
        <v>146</v>
      </c>
      <c r="S81" s="103"/>
      <c r="U81" s="101"/>
      <c r="V81" s="62"/>
      <c r="W81" s="102"/>
      <c r="Z81" s="100"/>
      <c r="AB81" s="101"/>
      <c r="AC81" s="62"/>
      <c r="AD81" s="102"/>
    </row>
    <row r="82" spans="1:39" s="97" customFormat="1" ht="30.75" thickBot="1" x14ac:dyDescent="0.3">
      <c r="A82" s="129"/>
      <c r="B82" s="99">
        <f t="shared" si="12"/>
        <v>0</v>
      </c>
      <c r="C82" s="99">
        <f t="shared" si="11"/>
        <v>-98052.271245487005</v>
      </c>
      <c r="D82" s="129"/>
      <c r="E82" s="107"/>
      <c r="F82" s="129"/>
      <c r="G82" s="131"/>
      <c r="H82" s="132"/>
      <c r="I82" s="133"/>
      <c r="J82" s="129"/>
      <c r="K82" s="129"/>
      <c r="L82" s="120">
        <v>1995</v>
      </c>
      <c r="N82" s="101" t="s">
        <v>113</v>
      </c>
      <c r="O82" s="106"/>
      <c r="P82" s="102">
        <v>-98052.271245487005</v>
      </c>
      <c r="Q82" s="129" t="s">
        <v>114</v>
      </c>
      <c r="R82" s="129"/>
      <c r="S82" s="137"/>
      <c r="T82" s="129"/>
      <c r="U82" s="131"/>
      <c r="V82" s="132"/>
      <c r="W82" s="133"/>
      <c r="X82" s="129"/>
      <c r="Y82" s="129"/>
      <c r="Z82" s="130"/>
      <c r="AA82" s="129"/>
      <c r="AB82" s="131"/>
      <c r="AC82" s="132"/>
      <c r="AD82" s="133"/>
      <c r="AE82" s="129"/>
    </row>
    <row r="83" spans="1:39" s="115" customFormat="1" ht="19.5" thickBot="1" x14ac:dyDescent="0.35">
      <c r="A83" s="108" t="s">
        <v>227</v>
      </c>
      <c r="B83" s="109">
        <f>SUM(B78:B82)</f>
        <v>-46717949.490000002</v>
      </c>
      <c r="C83" s="109">
        <f>SUM(C78:C82)</f>
        <v>16750500.839999989</v>
      </c>
      <c r="D83" s="108">
        <v>1850</v>
      </c>
      <c r="E83" s="110"/>
      <c r="F83" s="111"/>
      <c r="G83" s="112"/>
      <c r="H83" s="109">
        <f>SUM(H78:H82)</f>
        <v>0</v>
      </c>
      <c r="I83" s="113">
        <f>SUM(I78:I82)</f>
        <v>0</v>
      </c>
      <c r="J83" s="111"/>
      <c r="K83" s="111"/>
      <c r="L83" s="110"/>
      <c r="M83" s="111"/>
      <c r="N83" s="112"/>
      <c r="O83" s="109">
        <f>SUM(O78:O82)</f>
        <v>-40724731.75</v>
      </c>
      <c r="P83" s="113">
        <f>SUM(P78:P82)</f>
        <v>14509079.758754514</v>
      </c>
      <c r="Q83" s="111"/>
      <c r="R83" s="111"/>
      <c r="S83" s="114"/>
      <c r="T83" s="111"/>
      <c r="U83" s="112"/>
      <c r="V83" s="109">
        <f>SUM(V78:V82)</f>
        <v>0</v>
      </c>
      <c r="W83" s="113">
        <f>SUM(W78:W82)</f>
        <v>0</v>
      </c>
      <c r="X83" s="111"/>
      <c r="Y83" s="111"/>
      <c r="Z83" s="110"/>
      <c r="AA83" s="111"/>
      <c r="AB83" s="112"/>
      <c r="AC83" s="109">
        <f>SUM(AC78:AC82)</f>
        <v>-5993217.7400000002</v>
      </c>
      <c r="AD83" s="113">
        <f>SUM(AD78:AD82)</f>
        <v>2241421.0812454759</v>
      </c>
      <c r="AE83" s="111"/>
      <c r="AJ83" s="116"/>
      <c r="AK83" s="117"/>
      <c r="AL83" s="118"/>
      <c r="AM83" s="119"/>
    </row>
    <row r="84" spans="1:39" s="97" customFormat="1" ht="60" x14ac:dyDescent="0.25">
      <c r="B84" s="99">
        <f t="shared" ref="B84:C90" si="13">+H84+O84+V84+AC84</f>
        <v>43856128.089279905</v>
      </c>
      <c r="C84" s="99">
        <f t="shared" si="13"/>
        <v>-5092627.8579982063</v>
      </c>
      <c r="E84" s="120">
        <v>120221</v>
      </c>
      <c r="G84" s="101" t="s">
        <v>180</v>
      </c>
      <c r="H84" s="62">
        <v>8049614.3501131963</v>
      </c>
      <c r="I84" s="102">
        <v>-1181147.3599986699</v>
      </c>
      <c r="J84" s="97" t="s">
        <v>174</v>
      </c>
      <c r="L84" s="120">
        <v>1836</v>
      </c>
      <c r="N84" s="101" t="s">
        <v>181</v>
      </c>
      <c r="O84" s="62">
        <v>1276.67</v>
      </c>
      <c r="P84" s="102">
        <v>-2145.119999999999</v>
      </c>
      <c r="Q84" s="57" t="s">
        <v>182</v>
      </c>
      <c r="S84" s="103">
        <v>1835002</v>
      </c>
      <c r="U84" s="101" t="s">
        <v>228</v>
      </c>
      <c r="V84" s="62">
        <v>920632.39</v>
      </c>
      <c r="W84" s="102">
        <v>-44277.439999999944</v>
      </c>
      <c r="X84" s="57" t="s">
        <v>184</v>
      </c>
      <c r="Z84" s="120">
        <v>1836</v>
      </c>
      <c r="AB84" s="101" t="s">
        <v>185</v>
      </c>
      <c r="AC84" s="62">
        <v>34884604.679166704</v>
      </c>
      <c r="AD84" s="102">
        <v>-3865057.9379995363</v>
      </c>
      <c r="AE84" s="57" t="s">
        <v>186</v>
      </c>
    </row>
    <row r="85" spans="1:39" s="97" customFormat="1" ht="45" x14ac:dyDescent="0.25">
      <c r="B85" s="99">
        <f t="shared" si="13"/>
        <v>12054266.976637077</v>
      </c>
      <c r="C85" s="99">
        <f t="shared" si="13"/>
        <v>-751854.46251542377</v>
      </c>
      <c r="E85" s="120">
        <v>120223</v>
      </c>
      <c r="G85" s="101" t="s">
        <v>187</v>
      </c>
      <c r="H85" s="62">
        <v>16343716.016637078</v>
      </c>
      <c r="I85" s="102">
        <v>-2013820.44468163</v>
      </c>
      <c r="J85" s="97" t="s">
        <v>178</v>
      </c>
      <c r="L85" s="120">
        <v>1995</v>
      </c>
      <c r="N85" s="101" t="s">
        <v>113</v>
      </c>
      <c r="O85" s="62">
        <v>-2376870.4500000002</v>
      </c>
      <c r="P85" s="102">
        <v>546674.93999999994</v>
      </c>
      <c r="Q85" s="97" t="s">
        <v>114</v>
      </c>
      <c r="S85" s="103"/>
      <c r="U85" s="101"/>
      <c r="V85" s="62"/>
      <c r="W85" s="102"/>
      <c r="Z85" s="147">
        <v>1995</v>
      </c>
      <c r="AB85" s="101" t="s">
        <v>113</v>
      </c>
      <c r="AC85" s="121">
        <v>-1912578.59</v>
      </c>
      <c r="AD85" s="102">
        <v>715291.04216620629</v>
      </c>
      <c r="AE85" s="97" t="s">
        <v>114</v>
      </c>
    </row>
    <row r="86" spans="1:39" s="97" customFormat="1" ht="45" x14ac:dyDescent="0.25">
      <c r="B86" s="99">
        <f t="shared" si="13"/>
        <v>801438.30999991484</v>
      </c>
      <c r="C86" s="99">
        <f t="shared" si="13"/>
        <v>-177110.52248644945</v>
      </c>
      <c r="E86" s="120" t="s">
        <v>192</v>
      </c>
      <c r="G86" s="101" t="s">
        <v>193</v>
      </c>
      <c r="H86" s="62">
        <v>13622263.689999966</v>
      </c>
      <c r="I86" s="102">
        <v>-5797749.8799999617</v>
      </c>
      <c r="J86" s="97" t="s">
        <v>194</v>
      </c>
      <c r="L86" s="120">
        <v>1995</v>
      </c>
      <c r="N86" s="101" t="s">
        <v>113</v>
      </c>
      <c r="O86" s="121">
        <v>-9689852.7800000012</v>
      </c>
      <c r="P86" s="102">
        <v>4449677.38</v>
      </c>
      <c r="Q86" s="97" t="s">
        <v>114</v>
      </c>
      <c r="S86" s="103"/>
      <c r="U86" s="101"/>
      <c r="V86" s="121"/>
      <c r="W86" s="102"/>
      <c r="Z86" s="120">
        <v>1995</v>
      </c>
      <c r="AB86" s="101" t="s">
        <v>113</v>
      </c>
      <c r="AC86" s="62">
        <v>-3130972.6000000499</v>
      </c>
      <c r="AD86" s="102">
        <v>1170961.9775135124</v>
      </c>
      <c r="AE86" s="97" t="s">
        <v>114</v>
      </c>
    </row>
    <row r="87" spans="1:39" s="97" customFormat="1" ht="45" x14ac:dyDescent="0.25">
      <c r="B87" s="99">
        <f t="shared" si="13"/>
        <v>-9144778.2470698208</v>
      </c>
      <c r="C87" s="99">
        <f t="shared" si="13"/>
        <v>3198154.9550743429</v>
      </c>
      <c r="E87" s="120"/>
      <c r="G87" s="101"/>
      <c r="H87" s="62"/>
      <c r="I87" s="102"/>
      <c r="L87" s="120">
        <v>1995</v>
      </c>
      <c r="N87" s="101" t="s">
        <v>113</v>
      </c>
      <c r="O87" s="121">
        <v>-7393441.5600000015</v>
      </c>
      <c r="P87" s="102">
        <v>2543167.2600000002</v>
      </c>
      <c r="Q87" s="97" t="s">
        <v>114</v>
      </c>
      <c r="S87" s="103"/>
      <c r="U87" s="101"/>
      <c r="V87" s="62"/>
      <c r="W87" s="102"/>
      <c r="Z87" s="120">
        <v>1995</v>
      </c>
      <c r="AB87" s="101" t="s">
        <v>113</v>
      </c>
      <c r="AC87" s="62">
        <v>-1751336.68706982</v>
      </c>
      <c r="AD87" s="102">
        <v>654987.69507434277</v>
      </c>
      <c r="AE87" s="97" t="s">
        <v>114</v>
      </c>
    </row>
    <row r="88" spans="1:39" s="97" customFormat="1" ht="45" x14ac:dyDescent="0.25">
      <c r="B88" s="99">
        <f t="shared" si="13"/>
        <v>-54710302.799999967</v>
      </c>
      <c r="C88" s="99">
        <f t="shared" si="13"/>
        <v>12771399.122365063</v>
      </c>
      <c r="E88" s="120"/>
      <c r="G88" s="101"/>
      <c r="H88" s="62"/>
      <c r="I88" s="102"/>
      <c r="L88" s="120">
        <v>1995</v>
      </c>
      <c r="N88" s="101" t="s">
        <v>113</v>
      </c>
      <c r="O88" s="121">
        <v>-53834198.149999999</v>
      </c>
      <c r="P88" s="102">
        <v>12443742.08</v>
      </c>
      <c r="Q88" s="97" t="s">
        <v>114</v>
      </c>
      <c r="S88" s="103"/>
      <c r="U88" s="101"/>
      <c r="V88" s="62"/>
      <c r="W88" s="102"/>
      <c r="Z88" s="120">
        <v>1995</v>
      </c>
      <c r="AB88" s="101" t="s">
        <v>113</v>
      </c>
      <c r="AC88" s="62">
        <v>-876104.64999996498</v>
      </c>
      <c r="AD88" s="102">
        <v>327657.04236506211</v>
      </c>
      <c r="AE88" s="97" t="s">
        <v>114</v>
      </c>
    </row>
    <row r="89" spans="1:39" s="97" customFormat="1" ht="45" x14ac:dyDescent="0.25">
      <c r="B89" s="99">
        <f t="shared" si="13"/>
        <v>-12009097.779999999</v>
      </c>
      <c r="C89" s="99">
        <f t="shared" si="13"/>
        <v>10486113.19556067</v>
      </c>
      <c r="E89" s="120"/>
      <c r="G89" s="101"/>
      <c r="H89" s="62"/>
      <c r="I89" s="102"/>
      <c r="L89" s="120">
        <v>1995</v>
      </c>
      <c r="N89" s="101" t="s">
        <v>113</v>
      </c>
      <c r="O89" s="121">
        <v>-12009097.779999999</v>
      </c>
      <c r="P89" s="102">
        <v>2567044.96</v>
      </c>
      <c r="Q89" s="97" t="s">
        <v>114</v>
      </c>
      <c r="S89" s="103"/>
      <c r="U89" s="101"/>
      <c r="V89" s="62"/>
      <c r="W89" s="102"/>
      <c r="Z89" s="120">
        <v>1995</v>
      </c>
      <c r="AB89" s="101" t="s">
        <v>113</v>
      </c>
      <c r="AC89" s="62"/>
      <c r="AD89" s="102">
        <v>7919068.2355606696</v>
      </c>
      <c r="AE89" s="97" t="s">
        <v>114</v>
      </c>
    </row>
    <row r="90" spans="1:39" s="97" customFormat="1" ht="15.75" thickBot="1" x14ac:dyDescent="0.3">
      <c r="A90" s="129"/>
      <c r="B90" s="99">
        <f t="shared" si="13"/>
        <v>0</v>
      </c>
      <c r="C90" s="99">
        <f t="shared" si="13"/>
        <v>0</v>
      </c>
      <c r="D90" s="129"/>
      <c r="E90" s="130"/>
      <c r="F90" s="129"/>
      <c r="G90" s="131"/>
      <c r="H90" s="132"/>
      <c r="I90" s="133"/>
      <c r="J90" s="129"/>
      <c r="K90" s="129"/>
      <c r="L90" s="130"/>
      <c r="M90" s="129"/>
      <c r="N90" s="131"/>
      <c r="O90" s="132"/>
      <c r="P90" s="133"/>
      <c r="Q90" s="129"/>
      <c r="R90" s="129"/>
      <c r="S90" s="137"/>
      <c r="T90" s="129"/>
      <c r="U90" s="131"/>
      <c r="V90" s="132"/>
      <c r="W90" s="133"/>
      <c r="X90" s="129"/>
      <c r="Y90" s="129"/>
      <c r="Z90" s="130"/>
      <c r="AA90" s="129"/>
      <c r="AB90" s="131"/>
      <c r="AC90" s="132"/>
      <c r="AD90" s="133"/>
      <c r="AE90" s="129"/>
    </row>
    <row r="91" spans="1:39" s="115" customFormat="1" ht="19.5" thickBot="1" x14ac:dyDescent="0.35">
      <c r="A91" s="108" t="s">
        <v>229</v>
      </c>
      <c r="B91" s="109">
        <f>SUM(B84:B90)</f>
        <v>-19152345.451152891</v>
      </c>
      <c r="C91" s="109">
        <f>SUM(C84:C90)</f>
        <v>20434074.429999996</v>
      </c>
      <c r="D91" s="108">
        <v>1855</v>
      </c>
      <c r="E91" s="110"/>
      <c r="F91" s="111"/>
      <c r="G91" s="112"/>
      <c r="H91" s="109">
        <f>SUM(H84:H90)</f>
        <v>38015594.056750238</v>
      </c>
      <c r="I91" s="113">
        <f>SUM(I84:I90)</f>
        <v>-8992717.6846802607</v>
      </c>
      <c r="J91" s="111"/>
      <c r="K91" s="111"/>
      <c r="L91" s="110"/>
      <c r="M91" s="111"/>
      <c r="N91" s="112"/>
      <c r="O91" s="109">
        <f>SUM(O84:O90)</f>
        <v>-85302184.050000012</v>
      </c>
      <c r="P91" s="113">
        <f>SUM(P84:P90)</f>
        <v>22548161.5</v>
      </c>
      <c r="Q91" s="111"/>
      <c r="R91" s="111"/>
      <c r="S91" s="114"/>
      <c r="T91" s="111"/>
      <c r="U91" s="112"/>
      <c r="V91" s="109">
        <f>SUM(V84:V90)</f>
        <v>920632.39</v>
      </c>
      <c r="W91" s="113">
        <f>SUM(W84:W90)</f>
        <v>-44277.439999999944</v>
      </c>
      <c r="X91" s="111"/>
      <c r="Y91" s="111"/>
      <c r="Z91" s="110"/>
      <c r="AA91" s="111"/>
      <c r="AB91" s="112"/>
      <c r="AC91" s="109">
        <f>SUM(AC84:AC90)</f>
        <v>27213612.152096871</v>
      </c>
      <c r="AD91" s="113">
        <f>SUM(AD84:AD90)</f>
        <v>6922908.0546802562</v>
      </c>
      <c r="AE91" s="111"/>
      <c r="AJ91" s="116"/>
      <c r="AK91" s="117"/>
      <c r="AL91" s="118"/>
      <c r="AM91" s="119"/>
    </row>
    <row r="92" spans="1:39" s="97" customFormat="1" ht="30" x14ac:dyDescent="0.25">
      <c r="B92" s="99">
        <f t="shared" ref="B92:C101" si="14">+H92+O92+V92+AC92</f>
        <v>-7032880.7499999991</v>
      </c>
      <c r="C92" s="99">
        <f t="shared" si="14"/>
        <v>3232372.3466666667</v>
      </c>
      <c r="E92" s="120">
        <v>120410</v>
      </c>
      <c r="G92" s="101" t="s">
        <v>230</v>
      </c>
      <c r="H92" s="134">
        <v>379126.85000000044</v>
      </c>
      <c r="I92" s="135">
        <v>-59015.853333333303</v>
      </c>
      <c r="J92" s="97" t="s">
        <v>231</v>
      </c>
      <c r="L92" s="138">
        <v>1995</v>
      </c>
      <c r="M92" s="89"/>
      <c r="N92" s="92" t="s">
        <v>113</v>
      </c>
      <c r="O92" s="139">
        <v>-819227.72</v>
      </c>
      <c r="P92" s="135">
        <v>651168.33000000007</v>
      </c>
      <c r="Q92" s="97" t="s">
        <v>114</v>
      </c>
      <c r="S92" s="103"/>
      <c r="U92" s="101"/>
      <c r="V92" s="62"/>
      <c r="W92" s="135"/>
      <c r="Z92" s="120">
        <v>1863</v>
      </c>
      <c r="AB92" s="101" t="s">
        <v>232</v>
      </c>
      <c r="AC92" s="134">
        <v>-6592779.8799999999</v>
      </c>
      <c r="AD92" s="135">
        <v>2640219.87</v>
      </c>
      <c r="AE92" s="97" t="s">
        <v>233</v>
      </c>
    </row>
    <row r="93" spans="1:39" s="97" customFormat="1" ht="30" x14ac:dyDescent="0.25">
      <c r="B93" s="99">
        <f t="shared" si="14"/>
        <v>-11655014.879999992</v>
      </c>
      <c r="C93" s="99">
        <f t="shared" si="14"/>
        <v>2990948.0799999977</v>
      </c>
      <c r="E93" s="120">
        <v>120400</v>
      </c>
      <c r="G93" s="101" t="s">
        <v>234</v>
      </c>
      <c r="H93" s="62">
        <v>-2160169.2999999998</v>
      </c>
      <c r="I93" s="102">
        <v>772809.87999999733</v>
      </c>
      <c r="J93" s="57" t="s">
        <v>235</v>
      </c>
      <c r="L93" s="120">
        <v>1995</v>
      </c>
      <c r="N93" s="101" t="s">
        <v>113</v>
      </c>
      <c r="O93" s="121">
        <v>-4804469.1000000006</v>
      </c>
      <c r="P93" s="102">
        <v>1963064.0100000002</v>
      </c>
      <c r="Q93" s="97" t="s">
        <v>114</v>
      </c>
      <c r="S93" s="103"/>
      <c r="U93" s="101"/>
      <c r="V93" s="62"/>
      <c r="W93" s="102"/>
      <c r="Z93" s="120">
        <v>1863</v>
      </c>
      <c r="AB93" s="101" t="s">
        <v>236</v>
      </c>
      <c r="AC93" s="62">
        <v>-4690376.4799999902</v>
      </c>
      <c r="AD93" s="102">
        <v>255074.19</v>
      </c>
      <c r="AE93" s="97" t="s">
        <v>237</v>
      </c>
    </row>
    <row r="94" spans="1:39" s="97" customFormat="1" ht="30" x14ac:dyDescent="0.25">
      <c r="B94" s="99">
        <f t="shared" si="14"/>
        <v>-19330014.784175117</v>
      </c>
      <c r="C94" s="99">
        <f t="shared" si="14"/>
        <v>12163189.547204841</v>
      </c>
      <c r="E94" s="120" t="s">
        <v>238</v>
      </c>
      <c r="F94" s="97" t="s">
        <v>239</v>
      </c>
      <c r="G94" s="101" t="s">
        <v>240</v>
      </c>
      <c r="H94" s="62">
        <v>1276.2958248858181</v>
      </c>
      <c r="I94" s="102">
        <v>-33.732795143513613</v>
      </c>
      <c r="J94" s="97" t="s">
        <v>241</v>
      </c>
      <c r="L94" s="120">
        <v>1810</v>
      </c>
      <c r="M94" s="97" t="s">
        <v>144</v>
      </c>
      <c r="N94" s="101" t="s">
        <v>148</v>
      </c>
      <c r="O94" s="121">
        <v>1497231.09</v>
      </c>
      <c r="P94" s="102"/>
      <c r="Q94" s="97" t="s">
        <v>146</v>
      </c>
      <c r="S94" s="148"/>
      <c r="U94" s="57"/>
      <c r="V94" s="62"/>
      <c r="W94" s="102"/>
      <c r="Z94" s="149" t="s">
        <v>242</v>
      </c>
      <c r="AB94" s="57" t="s">
        <v>243</v>
      </c>
      <c r="AC94" s="62">
        <v>-20828522.170000002</v>
      </c>
      <c r="AD94" s="102">
        <v>12163223.279999984</v>
      </c>
      <c r="AE94" s="57" t="s">
        <v>244</v>
      </c>
    </row>
    <row r="95" spans="1:39" s="97" customFormat="1" ht="30" x14ac:dyDescent="0.25">
      <c r="B95" s="99">
        <f t="shared" si="14"/>
        <v>6288500.0300000049</v>
      </c>
      <c r="C95" s="99">
        <f t="shared" si="14"/>
        <v>-2649933.91</v>
      </c>
      <c r="E95" s="120" t="s">
        <v>196</v>
      </c>
      <c r="F95" s="97" t="s">
        <v>144</v>
      </c>
      <c r="G95" s="101" t="s">
        <v>197</v>
      </c>
      <c r="H95" s="62">
        <v>-551037.46</v>
      </c>
      <c r="I95" s="102"/>
      <c r="J95" s="97" t="s">
        <v>146</v>
      </c>
      <c r="L95" s="120">
        <v>1899</v>
      </c>
      <c r="N95" s="101" t="s">
        <v>245</v>
      </c>
      <c r="O95" s="62">
        <v>246757.61</v>
      </c>
      <c r="P95" s="102">
        <v>-9714.0400000000009</v>
      </c>
      <c r="Q95" s="150" t="s">
        <v>246</v>
      </c>
      <c r="S95" s="103"/>
      <c r="U95" s="101"/>
      <c r="V95" s="62"/>
      <c r="W95" s="102"/>
      <c r="Z95" s="120">
        <v>1863</v>
      </c>
      <c r="AB95" s="101" t="s">
        <v>232</v>
      </c>
      <c r="AC95" s="62">
        <v>6592779.8800000045</v>
      </c>
      <c r="AD95" s="102">
        <v>-2640219.87</v>
      </c>
      <c r="AE95" s="97" t="s">
        <v>233</v>
      </c>
    </row>
    <row r="96" spans="1:39" s="97" customFormat="1" ht="30" x14ac:dyDescent="0.25">
      <c r="B96" s="99">
        <f t="shared" si="14"/>
        <v>6733369.1899999948</v>
      </c>
      <c r="C96" s="99">
        <f t="shared" si="14"/>
        <v>-1667064.3699999999</v>
      </c>
      <c r="E96" s="120"/>
      <c r="F96" s="97" t="s">
        <v>144</v>
      </c>
      <c r="G96" s="101"/>
      <c r="H96" s="62">
        <v>282349.25</v>
      </c>
      <c r="I96" s="102"/>
      <c r="J96" s="97" t="s">
        <v>146</v>
      </c>
      <c r="L96" s="100"/>
      <c r="N96" s="101"/>
      <c r="O96" s="121"/>
      <c r="P96" s="102"/>
      <c r="S96" s="103">
        <v>1815</v>
      </c>
      <c r="U96" s="101" t="s">
        <v>166</v>
      </c>
      <c r="V96" s="62">
        <v>1760643.46</v>
      </c>
      <c r="W96" s="102">
        <v>-1411990.18</v>
      </c>
      <c r="X96" s="57" t="s">
        <v>167</v>
      </c>
      <c r="Z96" s="120">
        <v>1863</v>
      </c>
      <c r="AB96" s="101" t="s">
        <v>236</v>
      </c>
      <c r="AC96" s="62">
        <v>4690376.4799999949</v>
      </c>
      <c r="AD96" s="102">
        <v>-255074.19</v>
      </c>
      <c r="AE96" s="97" t="s">
        <v>237</v>
      </c>
    </row>
    <row r="97" spans="1:39" s="97" customFormat="1" ht="30" x14ac:dyDescent="0.25">
      <c r="B97" s="99">
        <f t="shared" si="14"/>
        <v>-1276.2958248858199</v>
      </c>
      <c r="C97" s="99">
        <f t="shared" si="14"/>
        <v>-493768.09720441652</v>
      </c>
      <c r="E97" s="120" t="s">
        <v>238</v>
      </c>
      <c r="F97" s="97" t="s">
        <v>239</v>
      </c>
      <c r="G97" s="101" t="s">
        <v>240</v>
      </c>
      <c r="H97" s="62">
        <v>-1276.2958248858199</v>
      </c>
      <c r="I97" s="102">
        <v>33.732795143513613</v>
      </c>
      <c r="J97" s="97" t="s">
        <v>241</v>
      </c>
      <c r="L97" s="120">
        <v>1995</v>
      </c>
      <c r="N97" s="101" t="s">
        <v>113</v>
      </c>
      <c r="O97" s="62"/>
      <c r="P97" s="102">
        <v>-493801.82999956002</v>
      </c>
      <c r="Q97" s="97" t="s">
        <v>114</v>
      </c>
      <c r="S97" s="103"/>
      <c r="U97" s="101"/>
      <c r="V97" s="62"/>
      <c r="W97" s="102"/>
      <c r="Z97" s="120"/>
      <c r="AB97" s="101"/>
      <c r="AC97" s="62"/>
      <c r="AD97" s="102"/>
    </row>
    <row r="98" spans="1:39" s="97" customFormat="1" x14ac:dyDescent="0.25">
      <c r="B98" s="99">
        <f t="shared" si="14"/>
        <v>20449395.32</v>
      </c>
      <c r="C98" s="99">
        <f t="shared" si="14"/>
        <v>-12104207.426666651</v>
      </c>
      <c r="E98" s="120">
        <v>120410</v>
      </c>
      <c r="G98" s="101" t="s">
        <v>247</v>
      </c>
      <c r="H98" s="134">
        <v>-379126.85000000044</v>
      </c>
      <c r="I98" s="135">
        <v>59015.853333333303</v>
      </c>
      <c r="J98" s="97" t="s">
        <v>231</v>
      </c>
      <c r="L98" s="100"/>
      <c r="N98" s="101"/>
      <c r="O98" s="121"/>
      <c r="P98" s="135"/>
      <c r="S98" s="103"/>
      <c r="U98" s="101"/>
      <c r="V98" s="62"/>
      <c r="W98" s="135"/>
      <c r="Z98" s="149" t="s">
        <v>242</v>
      </c>
      <c r="AB98" s="57" t="s">
        <v>243</v>
      </c>
      <c r="AC98" s="62">
        <v>20828522.170000002</v>
      </c>
      <c r="AD98" s="135">
        <v>-12163223.279999984</v>
      </c>
      <c r="AE98" s="57" t="s">
        <v>244</v>
      </c>
    </row>
    <row r="99" spans="1:39" s="97" customFormat="1" x14ac:dyDescent="0.25">
      <c r="B99" s="99">
        <f t="shared" si="14"/>
        <v>2160169.2999999998</v>
      </c>
      <c r="C99" s="99">
        <f t="shared" si="14"/>
        <v>-772809.87999999733</v>
      </c>
      <c r="E99" s="120">
        <v>120400</v>
      </c>
      <c r="G99" s="101" t="s">
        <v>234</v>
      </c>
      <c r="H99" s="62">
        <v>2160169.2999999998</v>
      </c>
      <c r="I99" s="102">
        <v>-772809.87999999733</v>
      </c>
      <c r="J99" s="97" t="s">
        <v>235</v>
      </c>
      <c r="L99" s="100"/>
      <c r="N99" s="101"/>
      <c r="O99" s="121"/>
      <c r="P99" s="102"/>
      <c r="S99" s="103"/>
      <c r="U99" s="101"/>
      <c r="V99" s="62"/>
      <c r="W99" s="102"/>
      <c r="Z99" s="149"/>
      <c r="AA99" s="57"/>
      <c r="AB99" s="57"/>
      <c r="AC99" s="62"/>
      <c r="AD99" s="102"/>
    </row>
    <row r="100" spans="1:39" s="97" customFormat="1" x14ac:dyDescent="0.25">
      <c r="B100" s="99">
        <f t="shared" si="14"/>
        <v>0</v>
      </c>
      <c r="C100" s="99">
        <f t="shared" si="14"/>
        <v>0</v>
      </c>
      <c r="E100" s="104"/>
      <c r="H100" s="62"/>
      <c r="I100" s="102"/>
      <c r="L100" s="100"/>
      <c r="N100" s="101"/>
      <c r="O100" s="121"/>
      <c r="P100" s="102"/>
      <c r="S100" s="103"/>
      <c r="U100" s="101"/>
      <c r="V100" s="62"/>
      <c r="W100" s="102"/>
      <c r="Z100" s="100"/>
      <c r="AB100" s="101"/>
      <c r="AC100" s="121"/>
      <c r="AD100" s="102"/>
    </row>
    <row r="101" spans="1:39" s="97" customFormat="1" ht="15.75" thickBot="1" x14ac:dyDescent="0.3">
      <c r="A101" s="129"/>
      <c r="B101" s="99">
        <f t="shared" si="14"/>
        <v>0</v>
      </c>
      <c r="C101" s="99">
        <f t="shared" si="14"/>
        <v>0</v>
      </c>
      <c r="D101" s="129"/>
      <c r="E101" s="107"/>
      <c r="F101" s="129"/>
      <c r="G101" s="131"/>
      <c r="H101" s="132"/>
      <c r="I101" s="133"/>
      <c r="J101" s="129"/>
      <c r="K101" s="129"/>
      <c r="L101" s="130"/>
      <c r="M101" s="129"/>
      <c r="N101" s="131"/>
      <c r="O101" s="132"/>
      <c r="P101" s="133"/>
      <c r="Q101" s="129"/>
      <c r="R101" s="129"/>
      <c r="S101" s="137"/>
      <c r="T101" s="129"/>
      <c r="U101" s="131"/>
      <c r="V101" s="132"/>
      <c r="W101" s="133"/>
      <c r="X101" s="129"/>
      <c r="Z101" s="100"/>
      <c r="AB101" s="101"/>
      <c r="AC101" s="106"/>
      <c r="AD101" s="133"/>
      <c r="AE101" s="129"/>
    </row>
    <row r="102" spans="1:39" s="115" customFormat="1" ht="19.5" thickBot="1" x14ac:dyDescent="0.35">
      <c r="A102" s="108" t="s">
        <v>248</v>
      </c>
      <c r="B102" s="109">
        <f>SUM(B92:B101)</f>
        <v>-2387752.8699999945</v>
      </c>
      <c r="C102" s="109">
        <f>SUM(C92:C101)</f>
        <v>698726.29000044218</v>
      </c>
      <c r="D102" s="108">
        <v>1860</v>
      </c>
      <c r="E102" s="110"/>
      <c r="F102" s="111"/>
      <c r="G102" s="112"/>
      <c r="H102" s="109">
        <f>SUM(H92:H101)</f>
        <v>-268688.20999999996</v>
      </c>
      <c r="I102" s="113">
        <f>SUM(I92:I101)</f>
        <v>0</v>
      </c>
      <c r="J102" s="111"/>
      <c r="K102" s="111"/>
      <c r="L102" s="110"/>
      <c r="M102" s="111"/>
      <c r="N102" s="112"/>
      <c r="O102" s="109">
        <f>SUM(O92:O101)</f>
        <v>-3879708.1200000006</v>
      </c>
      <c r="P102" s="113">
        <f>SUM(P92:P101)</f>
        <v>2110716.4700004403</v>
      </c>
      <c r="Q102" s="111"/>
      <c r="R102" s="111"/>
      <c r="S102" s="114"/>
      <c r="T102" s="111"/>
      <c r="U102" s="112"/>
      <c r="V102" s="109">
        <f>SUM(V92:V101)</f>
        <v>1760643.46</v>
      </c>
      <c r="W102" s="113">
        <f>SUM(W92:W101)</f>
        <v>-1411990.18</v>
      </c>
      <c r="X102" s="111"/>
      <c r="Y102" s="111"/>
      <c r="Z102" s="110"/>
      <c r="AA102" s="111"/>
      <c r="AB102" s="112"/>
      <c r="AC102" s="109">
        <f>SUM(AC92:AC101)</f>
        <v>0</v>
      </c>
      <c r="AD102" s="113">
        <f>SUM(AD92:AD101)</f>
        <v>0</v>
      </c>
      <c r="AE102" s="111"/>
      <c r="AJ102" s="116"/>
      <c r="AK102" s="117"/>
      <c r="AL102" s="118"/>
      <c r="AM102" s="119"/>
    </row>
    <row r="103" spans="1:39" s="97" customFormat="1" ht="30" x14ac:dyDescent="0.25">
      <c r="B103" s="99">
        <f t="shared" ref="B103:C106" si="15">+H103+O103+V103+AC103</f>
        <v>-1026989.4999999998</v>
      </c>
      <c r="C103" s="99">
        <f t="shared" si="15"/>
        <v>310349.07000000007</v>
      </c>
      <c r="E103" s="100"/>
      <c r="G103" s="101"/>
      <c r="H103" s="62"/>
      <c r="I103" s="102"/>
      <c r="L103" s="138">
        <v>1995</v>
      </c>
      <c r="M103" s="89"/>
      <c r="N103" s="92" t="s">
        <v>113</v>
      </c>
      <c r="O103" s="62">
        <v>-1026989.4999999998</v>
      </c>
      <c r="P103" s="102">
        <v>310349.07000000007</v>
      </c>
      <c r="Q103" s="91" t="s">
        <v>114</v>
      </c>
      <c r="S103" s="103"/>
      <c r="U103" s="101"/>
      <c r="V103" s="62"/>
      <c r="W103" s="102"/>
      <c r="Z103" s="100"/>
      <c r="AB103" s="101"/>
      <c r="AC103" s="62"/>
      <c r="AD103" s="102"/>
    </row>
    <row r="104" spans="1:39" s="97" customFormat="1" x14ac:dyDescent="0.25">
      <c r="B104" s="99">
        <f t="shared" si="15"/>
        <v>0</v>
      </c>
      <c r="C104" s="99">
        <f t="shared" si="15"/>
        <v>0</v>
      </c>
      <c r="E104" s="100"/>
      <c r="G104" s="101"/>
      <c r="H104" s="62"/>
      <c r="I104" s="102"/>
      <c r="L104" s="120"/>
      <c r="N104" s="101"/>
      <c r="O104" s="62"/>
      <c r="P104" s="102"/>
      <c r="Q104" s="150"/>
      <c r="S104" s="103"/>
      <c r="U104" s="101"/>
      <c r="V104" s="62"/>
      <c r="W104" s="102"/>
      <c r="Z104" s="100"/>
      <c r="AB104" s="101"/>
      <c r="AC104" s="62"/>
      <c r="AD104" s="102"/>
    </row>
    <row r="105" spans="1:39" s="97" customFormat="1" x14ac:dyDescent="0.25">
      <c r="B105" s="99">
        <f t="shared" si="15"/>
        <v>0</v>
      </c>
      <c r="C105" s="99">
        <f t="shared" si="15"/>
        <v>0</v>
      </c>
      <c r="E105" s="100"/>
      <c r="G105" s="101"/>
      <c r="H105" s="62"/>
      <c r="I105" s="102"/>
      <c r="L105" s="120"/>
      <c r="N105" s="101"/>
      <c r="O105" s="62"/>
      <c r="P105" s="102"/>
      <c r="Q105" s="104"/>
      <c r="S105" s="103"/>
      <c r="U105" s="101"/>
      <c r="V105" s="62"/>
      <c r="W105" s="102"/>
      <c r="Z105" s="100"/>
      <c r="AB105" s="101"/>
      <c r="AC105" s="62"/>
      <c r="AD105" s="102"/>
    </row>
    <row r="106" spans="1:39" s="97" customFormat="1" ht="15.75" thickBot="1" x14ac:dyDescent="0.3">
      <c r="A106" s="129"/>
      <c r="B106" s="99">
        <f t="shared" si="15"/>
        <v>0</v>
      </c>
      <c r="C106" s="99">
        <f t="shared" si="15"/>
        <v>0</v>
      </c>
      <c r="D106" s="129"/>
      <c r="E106" s="107"/>
      <c r="F106" s="129"/>
      <c r="G106" s="131"/>
      <c r="H106" s="132"/>
      <c r="I106" s="133"/>
      <c r="J106" s="129"/>
      <c r="K106" s="129"/>
      <c r="L106" s="130"/>
      <c r="M106" s="129"/>
      <c r="N106" s="131"/>
      <c r="O106" s="132"/>
      <c r="P106" s="133"/>
      <c r="Q106" s="129"/>
      <c r="R106" s="129"/>
      <c r="S106" s="137"/>
      <c r="T106" s="129"/>
      <c r="U106" s="131"/>
      <c r="V106" s="132"/>
      <c r="W106" s="133"/>
      <c r="X106" s="129"/>
      <c r="Z106" s="100"/>
      <c r="AB106" s="101"/>
      <c r="AC106" s="106"/>
      <c r="AD106" s="133"/>
      <c r="AE106" s="129"/>
    </row>
    <row r="107" spans="1:39" s="115" customFormat="1" ht="19.5" thickBot="1" x14ac:dyDescent="0.35">
      <c r="A107" s="108" t="s">
        <v>249</v>
      </c>
      <c r="B107" s="109">
        <f>SUM(B103:B106)</f>
        <v>-1026989.4999999998</v>
      </c>
      <c r="C107" s="109">
        <f>SUM(C103:C106)</f>
        <v>310349.07000000007</v>
      </c>
      <c r="D107" s="108">
        <v>1875</v>
      </c>
      <c r="E107" s="110"/>
      <c r="F107" s="111"/>
      <c r="G107" s="112"/>
      <c r="H107" s="109">
        <f>SUM(H103:H106)</f>
        <v>0</v>
      </c>
      <c r="I107" s="113">
        <f>SUM(I103:I106)</f>
        <v>0</v>
      </c>
      <c r="J107" s="111"/>
      <c r="K107" s="111"/>
      <c r="L107" s="110"/>
      <c r="M107" s="111"/>
      <c r="N107" s="112"/>
      <c r="O107" s="109">
        <f>SUM(O103:O106)</f>
        <v>-1026989.4999999998</v>
      </c>
      <c r="P107" s="113">
        <f>SUM(P103:P106)</f>
        <v>310349.07000000007</v>
      </c>
      <c r="Q107" s="111"/>
      <c r="R107" s="111"/>
      <c r="S107" s="114"/>
      <c r="T107" s="111"/>
      <c r="U107" s="112"/>
      <c r="V107" s="109">
        <f>SUM(V103:V106)</f>
        <v>0</v>
      </c>
      <c r="W107" s="113">
        <f>SUM(W103:W106)</f>
        <v>0</v>
      </c>
      <c r="X107" s="111"/>
      <c r="Y107" s="111"/>
      <c r="Z107" s="110"/>
      <c r="AA107" s="111"/>
      <c r="AB107" s="112"/>
      <c r="AC107" s="109">
        <f>SUM(AC103:AC106)</f>
        <v>0</v>
      </c>
      <c r="AD107" s="113">
        <f>SUM(AD103:AD106)</f>
        <v>0</v>
      </c>
      <c r="AE107" s="111"/>
      <c r="AJ107" s="116"/>
      <c r="AK107" s="117"/>
      <c r="AL107" s="118"/>
      <c r="AM107" s="119"/>
    </row>
    <row r="108" spans="1:39" s="97" customFormat="1" ht="30" x14ac:dyDescent="0.25">
      <c r="B108" s="99">
        <f t="shared" ref="B108:C115" si="16">+H108+O108+V108+AC108</f>
        <v>45250349.659999967</v>
      </c>
      <c r="C108" s="99">
        <f t="shared" si="16"/>
        <v>-9634780.3599999882</v>
      </c>
      <c r="E108" s="104" t="s">
        <v>130</v>
      </c>
      <c r="F108" s="97" t="s">
        <v>121</v>
      </c>
      <c r="G108" s="101" t="s">
        <v>131</v>
      </c>
      <c r="H108" s="134">
        <v>23584476.859999999</v>
      </c>
      <c r="I108" s="135">
        <v>-5690420.5599999987</v>
      </c>
      <c r="J108" s="151" t="s">
        <v>132</v>
      </c>
      <c r="L108" s="138">
        <v>1995</v>
      </c>
      <c r="M108" s="89"/>
      <c r="N108" s="92" t="s">
        <v>113</v>
      </c>
      <c r="O108" s="62"/>
      <c r="P108" s="102">
        <v>-5149.5600000023796</v>
      </c>
      <c r="Q108" s="97" t="s">
        <v>114</v>
      </c>
      <c r="S108" s="103">
        <v>1808</v>
      </c>
      <c r="U108" s="101" t="s">
        <v>133</v>
      </c>
      <c r="V108" s="62">
        <v>21665872.799999967</v>
      </c>
      <c r="W108" s="135">
        <v>-3939210.2399999872</v>
      </c>
      <c r="X108" s="57" t="s">
        <v>134</v>
      </c>
      <c r="Z108" s="100"/>
      <c r="AB108" s="101"/>
      <c r="AC108" s="106"/>
      <c r="AD108" s="135"/>
      <c r="AJ108" s="52"/>
      <c r="AK108" s="53"/>
      <c r="AL108" s="136"/>
    </row>
    <row r="109" spans="1:39" s="97" customFormat="1" ht="30" x14ac:dyDescent="0.25">
      <c r="B109" s="99">
        <f t="shared" si="16"/>
        <v>-9526886.8299999945</v>
      </c>
      <c r="C109" s="99">
        <f t="shared" si="16"/>
        <v>1120988.119999992</v>
      </c>
      <c r="E109" s="120">
        <v>120020</v>
      </c>
      <c r="F109" s="97" t="s">
        <v>116</v>
      </c>
      <c r="G109" s="101" t="s">
        <v>250</v>
      </c>
      <c r="H109" s="62">
        <v>-10625991.589999994</v>
      </c>
      <c r="I109" s="102">
        <v>1377800.189999992</v>
      </c>
      <c r="J109" s="151" t="s">
        <v>118</v>
      </c>
      <c r="L109" s="100"/>
      <c r="N109" s="101"/>
      <c r="O109" s="62"/>
      <c r="P109" s="102"/>
      <c r="S109" s="103">
        <v>1808001</v>
      </c>
      <c r="U109" s="101" t="s">
        <v>251</v>
      </c>
      <c r="V109" s="62">
        <v>1099104.76</v>
      </c>
      <c r="W109" s="102">
        <v>-256812.07000000007</v>
      </c>
      <c r="X109" s="101" t="s">
        <v>138</v>
      </c>
      <c r="Z109" s="100"/>
      <c r="AB109" s="101"/>
      <c r="AC109" s="106"/>
      <c r="AD109" s="102"/>
    </row>
    <row r="110" spans="1:39" s="97" customFormat="1" x14ac:dyDescent="0.25">
      <c r="B110" s="99">
        <f t="shared" si="16"/>
        <v>0</v>
      </c>
      <c r="C110" s="99">
        <f t="shared" si="16"/>
        <v>0</v>
      </c>
      <c r="E110" s="120"/>
      <c r="G110" s="101"/>
      <c r="H110" s="62"/>
      <c r="I110" s="102"/>
      <c r="L110" s="100"/>
      <c r="N110" s="101"/>
      <c r="O110" s="62"/>
      <c r="P110" s="102"/>
      <c r="S110" s="103"/>
      <c r="U110" s="101"/>
      <c r="V110" s="62"/>
      <c r="W110" s="102"/>
      <c r="Z110" s="100"/>
      <c r="AB110" s="101"/>
      <c r="AC110" s="106"/>
      <c r="AD110" s="102"/>
    </row>
    <row r="111" spans="1:39" s="97" customFormat="1" x14ac:dyDescent="0.25">
      <c r="B111" s="99">
        <f t="shared" si="16"/>
        <v>-3555272.0100000002</v>
      </c>
      <c r="C111" s="99">
        <f t="shared" si="16"/>
        <v>730962.1399999992</v>
      </c>
      <c r="E111" s="120">
        <v>120020</v>
      </c>
      <c r="F111" s="97" t="s">
        <v>121</v>
      </c>
      <c r="G111" s="101" t="s">
        <v>250</v>
      </c>
      <c r="H111" s="62">
        <v>-3555272.0100000002</v>
      </c>
      <c r="I111" s="102">
        <v>730962.1399999992</v>
      </c>
      <c r="J111" s="57" t="s">
        <v>123</v>
      </c>
      <c r="L111" s="100"/>
      <c r="N111" s="101"/>
      <c r="O111" s="62"/>
      <c r="P111" s="102"/>
      <c r="S111" s="103"/>
      <c r="U111" s="101"/>
      <c r="V111" s="62"/>
      <c r="W111" s="102"/>
      <c r="Z111" s="100"/>
      <c r="AB111" s="101"/>
      <c r="AC111" s="106"/>
      <c r="AD111" s="102"/>
    </row>
    <row r="112" spans="1:39" s="97" customFormat="1" x14ac:dyDescent="0.25">
      <c r="B112" s="99">
        <f t="shared" si="16"/>
        <v>25188550.769999996</v>
      </c>
      <c r="C112" s="99">
        <f t="shared" si="16"/>
        <v>-3719400.9499999955</v>
      </c>
      <c r="E112" s="120" t="s">
        <v>130</v>
      </c>
      <c r="F112" s="97" t="s">
        <v>116</v>
      </c>
      <c r="G112" s="101" t="s">
        <v>135</v>
      </c>
      <c r="H112" s="62">
        <v>25188550.769999996</v>
      </c>
      <c r="I112" s="102">
        <v>-3719400.9499999955</v>
      </c>
      <c r="J112" s="151" t="s">
        <v>136</v>
      </c>
      <c r="L112" s="100"/>
      <c r="N112" s="101"/>
      <c r="O112" s="62"/>
      <c r="P112" s="102"/>
      <c r="S112" s="103"/>
      <c r="U112" s="101"/>
      <c r="V112" s="62"/>
      <c r="W112" s="102"/>
      <c r="Z112" s="100"/>
      <c r="AB112" s="101"/>
      <c r="AC112" s="106"/>
      <c r="AD112" s="102"/>
    </row>
    <row r="113" spans="1:39" s="97" customFormat="1" x14ac:dyDescent="0.25">
      <c r="B113" s="99">
        <f t="shared" si="16"/>
        <v>0</v>
      </c>
      <c r="C113" s="99">
        <f t="shared" si="16"/>
        <v>0</v>
      </c>
      <c r="E113" s="100"/>
      <c r="G113" s="101"/>
      <c r="H113" s="62"/>
      <c r="I113" s="102"/>
      <c r="L113" s="100"/>
      <c r="N113" s="101"/>
      <c r="O113" s="62"/>
      <c r="P113" s="102"/>
      <c r="S113" s="103"/>
      <c r="U113" s="101"/>
      <c r="V113" s="62"/>
      <c r="W113" s="102"/>
      <c r="Z113" s="100"/>
      <c r="AB113" s="101"/>
      <c r="AC113" s="106"/>
      <c r="AD113" s="102"/>
    </row>
    <row r="114" spans="1:39" s="97" customFormat="1" ht="30" x14ac:dyDescent="0.25">
      <c r="B114" s="99">
        <f t="shared" si="16"/>
        <v>1870198</v>
      </c>
      <c r="C114" s="99">
        <f t="shared" si="16"/>
        <v>-198346.12000000942</v>
      </c>
      <c r="E114" s="100"/>
      <c r="G114" s="101" t="s">
        <v>252</v>
      </c>
      <c r="H114" s="62">
        <v>1870198</v>
      </c>
      <c r="I114" s="102">
        <v>-198346.12000000942</v>
      </c>
      <c r="J114" s="57" t="s">
        <v>141</v>
      </c>
      <c r="L114" s="100"/>
      <c r="N114" s="101"/>
      <c r="O114" s="62"/>
      <c r="P114" s="102"/>
      <c r="S114" s="103"/>
      <c r="U114" s="101"/>
      <c r="V114" s="62"/>
      <c r="W114" s="102"/>
      <c r="Z114" s="100"/>
      <c r="AB114" s="101"/>
      <c r="AC114" s="106"/>
      <c r="AD114" s="102"/>
    </row>
    <row r="115" spans="1:39" s="97" customFormat="1" ht="15.75" thickBot="1" x14ac:dyDescent="0.3">
      <c r="A115" s="129"/>
      <c r="B115" s="99">
        <f t="shared" si="16"/>
        <v>0</v>
      </c>
      <c r="C115" s="99">
        <f t="shared" si="16"/>
        <v>0</v>
      </c>
      <c r="D115" s="129"/>
      <c r="E115" s="107"/>
      <c r="F115" s="129"/>
      <c r="G115" s="131"/>
      <c r="H115" s="132"/>
      <c r="I115" s="133"/>
      <c r="J115" s="129"/>
      <c r="K115" s="129"/>
      <c r="L115" s="130"/>
      <c r="M115" s="129"/>
      <c r="N115" s="131"/>
      <c r="O115" s="132"/>
      <c r="P115" s="133"/>
      <c r="Q115" s="129"/>
      <c r="R115" s="129"/>
      <c r="S115" s="137"/>
      <c r="T115" s="129"/>
      <c r="U115" s="131"/>
      <c r="V115" s="132"/>
      <c r="W115" s="133"/>
      <c r="X115" s="129"/>
      <c r="Z115" s="100"/>
      <c r="AB115" s="101"/>
      <c r="AC115" s="106"/>
      <c r="AD115" s="133"/>
      <c r="AE115" s="129"/>
    </row>
    <row r="116" spans="1:39" s="115" customFormat="1" ht="19.5" thickBot="1" x14ac:dyDescent="0.35">
      <c r="A116" s="108" t="s">
        <v>253</v>
      </c>
      <c r="B116" s="109">
        <f>SUM(B108:B115)</f>
        <v>59226939.589999959</v>
      </c>
      <c r="C116" s="109">
        <f>SUM(C108:C115)</f>
        <v>-11700577.170000002</v>
      </c>
      <c r="D116" s="108">
        <v>1908</v>
      </c>
      <c r="E116" s="110"/>
      <c r="F116" s="111"/>
      <c r="G116" s="112"/>
      <c r="H116" s="109">
        <f>SUM(H108:H115)</f>
        <v>36461962.030000001</v>
      </c>
      <c r="I116" s="113">
        <f>SUM(I108:I115)</f>
        <v>-7499405.3000000129</v>
      </c>
      <c r="J116" s="111"/>
      <c r="K116" s="111"/>
      <c r="L116" s="110"/>
      <c r="M116" s="111"/>
      <c r="N116" s="112"/>
      <c r="O116" s="109">
        <f>SUM(O108:O115)</f>
        <v>0</v>
      </c>
      <c r="P116" s="113">
        <f>SUM(P108:P115)</f>
        <v>-5149.5600000023796</v>
      </c>
      <c r="Q116" s="111"/>
      <c r="R116" s="111"/>
      <c r="S116" s="114"/>
      <c r="T116" s="111"/>
      <c r="U116" s="112"/>
      <c r="V116" s="109">
        <f>SUM(V108:V115)</f>
        <v>22764977.559999969</v>
      </c>
      <c r="W116" s="113">
        <f>SUM(W108:W115)</f>
        <v>-4196022.3099999875</v>
      </c>
      <c r="X116" s="111"/>
      <c r="Y116" s="111"/>
      <c r="Z116" s="110"/>
      <c r="AA116" s="111"/>
      <c r="AB116" s="112"/>
      <c r="AC116" s="109">
        <f>SUM(AC108:AC115)</f>
        <v>0</v>
      </c>
      <c r="AD116" s="113">
        <f>SUM(AD108:AD115)</f>
        <v>0</v>
      </c>
      <c r="AE116" s="111"/>
      <c r="AJ116" s="116"/>
      <c r="AK116" s="117"/>
      <c r="AL116" s="118"/>
      <c r="AM116" s="119"/>
    </row>
    <row r="117" spans="1:39" s="97" customFormat="1" ht="45" x14ac:dyDescent="0.25">
      <c r="B117" s="99">
        <f>+H117+O117+V117+AC117</f>
        <v>0</v>
      </c>
      <c r="C117" s="99">
        <f t="shared" ref="C117:C119" si="17">+I117+P117+W117+AD117</f>
        <v>381912.08000000007</v>
      </c>
      <c r="E117" s="100"/>
      <c r="G117" s="101"/>
      <c r="H117" s="62"/>
      <c r="I117" s="102"/>
      <c r="L117" s="138"/>
      <c r="M117" s="89"/>
      <c r="N117" s="92"/>
      <c r="O117" s="62"/>
      <c r="P117" s="102"/>
      <c r="S117" s="103"/>
      <c r="U117" s="101"/>
      <c r="V117" s="62"/>
      <c r="W117" s="102"/>
      <c r="Z117" s="138">
        <v>1995</v>
      </c>
      <c r="AA117" s="89"/>
      <c r="AB117" s="92" t="s">
        <v>113</v>
      </c>
      <c r="AC117" s="62"/>
      <c r="AD117" s="102">
        <v>381912.08000000007</v>
      </c>
      <c r="AE117" s="97" t="s">
        <v>114</v>
      </c>
    </row>
    <row r="118" spans="1:39" s="97" customFormat="1" x14ac:dyDescent="0.25">
      <c r="B118" s="99">
        <f t="shared" ref="B118:B119" si="18">+H118+O118+V118+AC118</f>
        <v>0</v>
      </c>
      <c r="C118" s="99">
        <f t="shared" si="17"/>
        <v>0</v>
      </c>
      <c r="E118" s="100"/>
      <c r="G118" s="101"/>
      <c r="H118" s="62"/>
      <c r="I118" s="102"/>
      <c r="L118" s="120"/>
      <c r="N118" s="101"/>
      <c r="O118" s="152"/>
      <c r="P118" s="102"/>
      <c r="S118" s="103"/>
      <c r="U118" s="101"/>
      <c r="V118" s="62"/>
      <c r="W118" s="102"/>
      <c r="Z118" s="100"/>
      <c r="AB118" s="101"/>
      <c r="AC118" s="62"/>
      <c r="AD118" s="102"/>
    </row>
    <row r="119" spans="1:39" s="97" customFormat="1" ht="15.75" thickBot="1" x14ac:dyDescent="0.3">
      <c r="A119" s="129"/>
      <c r="B119" s="153">
        <f t="shared" si="18"/>
        <v>0</v>
      </c>
      <c r="C119" s="153">
        <f t="shared" si="17"/>
        <v>0</v>
      </c>
      <c r="D119" s="129"/>
      <c r="E119" s="107"/>
      <c r="F119" s="129"/>
      <c r="G119" s="131"/>
      <c r="H119" s="132"/>
      <c r="I119" s="133"/>
      <c r="J119" s="129"/>
      <c r="K119" s="129"/>
      <c r="L119" s="120"/>
      <c r="M119" s="131"/>
      <c r="N119" s="101"/>
      <c r="O119" s="132"/>
      <c r="P119" s="102"/>
      <c r="Q119" s="154"/>
      <c r="S119" s="137"/>
      <c r="T119" s="129"/>
      <c r="U119" s="131"/>
      <c r="V119" s="132"/>
      <c r="W119" s="133"/>
      <c r="X119" s="129"/>
      <c r="Z119" s="100"/>
      <c r="AB119" s="101"/>
      <c r="AC119" s="106"/>
      <c r="AD119" s="133"/>
      <c r="AE119" s="129"/>
    </row>
    <row r="120" spans="1:39" s="115" customFormat="1" ht="19.5" thickBot="1" x14ac:dyDescent="0.35">
      <c r="A120" s="108" t="s">
        <v>47</v>
      </c>
      <c r="B120" s="109">
        <f>SUM(B117:B119)</f>
        <v>0</v>
      </c>
      <c r="C120" s="109">
        <f>SUM(C117:C119)</f>
        <v>381912.08000000007</v>
      </c>
      <c r="D120" s="108">
        <v>1915</v>
      </c>
      <c r="E120" s="110"/>
      <c r="F120" s="111"/>
      <c r="G120" s="112"/>
      <c r="H120" s="109">
        <f>SUM(H117:H119)</f>
        <v>0</v>
      </c>
      <c r="I120" s="113">
        <f>SUM(I117:I119)</f>
        <v>0</v>
      </c>
      <c r="J120" s="111"/>
      <c r="K120" s="111"/>
      <c r="L120" s="110"/>
      <c r="M120" s="111"/>
      <c r="N120" s="112"/>
      <c r="O120" s="109">
        <f>SUM(O117:O119)</f>
        <v>0</v>
      </c>
      <c r="P120" s="113">
        <f>SUM(P117:P119)</f>
        <v>0</v>
      </c>
      <c r="Q120" s="111"/>
      <c r="R120" s="111"/>
      <c r="S120" s="114"/>
      <c r="T120" s="111"/>
      <c r="U120" s="112"/>
      <c r="V120" s="109">
        <f>SUM(V117:V119)</f>
        <v>0</v>
      </c>
      <c r="W120" s="113">
        <f>SUM(W117:W119)</f>
        <v>0</v>
      </c>
      <c r="X120" s="111"/>
      <c r="Y120" s="111"/>
      <c r="Z120" s="110"/>
      <c r="AA120" s="111"/>
      <c r="AB120" s="112"/>
      <c r="AC120" s="109">
        <f>SUM(AC117:AC119)</f>
        <v>0</v>
      </c>
      <c r="AD120" s="113">
        <f>SUM(AD117:AD119)</f>
        <v>381912.08000000007</v>
      </c>
      <c r="AE120" s="111"/>
      <c r="AJ120" s="116"/>
      <c r="AK120" s="117"/>
      <c r="AL120" s="118"/>
      <c r="AM120" s="119"/>
    </row>
    <row r="121" spans="1:39" s="97" customFormat="1" ht="45" x14ac:dyDescent="0.25">
      <c r="B121" s="99">
        <f t="shared" ref="B121:C123" si="19">+H121+O121+V121+AC121</f>
        <v>0</v>
      </c>
      <c r="C121" s="99">
        <f t="shared" si="19"/>
        <v>75750.210000004605</v>
      </c>
      <c r="E121" s="100"/>
      <c r="G121" s="101"/>
      <c r="H121" s="62"/>
      <c r="I121" s="102"/>
      <c r="L121" s="138"/>
      <c r="M121" s="89"/>
      <c r="N121" s="92"/>
      <c r="O121" s="62"/>
      <c r="P121" s="102"/>
      <c r="S121" s="103"/>
      <c r="U121" s="101"/>
      <c r="V121" s="62"/>
      <c r="W121" s="102"/>
      <c r="Z121" s="138">
        <v>1995</v>
      </c>
      <c r="AA121" s="89"/>
      <c r="AB121" s="92" t="s">
        <v>113</v>
      </c>
      <c r="AC121" s="62"/>
      <c r="AD121" s="102">
        <v>75750.210000004605</v>
      </c>
      <c r="AE121" s="97" t="s">
        <v>114</v>
      </c>
    </row>
    <row r="122" spans="1:39" s="97" customFormat="1" x14ac:dyDescent="0.25">
      <c r="B122" s="99">
        <f t="shared" si="19"/>
        <v>0</v>
      </c>
      <c r="C122" s="99">
        <f t="shared" si="19"/>
        <v>0</v>
      </c>
      <c r="E122" s="100"/>
      <c r="G122" s="101"/>
      <c r="H122" s="62"/>
      <c r="I122" s="102"/>
      <c r="L122" s="120"/>
      <c r="N122" s="101"/>
      <c r="O122" s="152"/>
      <c r="P122" s="102"/>
      <c r="S122" s="103"/>
      <c r="U122" s="101"/>
      <c r="V122" s="62"/>
      <c r="W122" s="102"/>
      <c r="Z122" s="100"/>
      <c r="AB122" s="101"/>
      <c r="AC122" s="62"/>
      <c r="AD122" s="102"/>
    </row>
    <row r="123" spans="1:39" s="97" customFormat="1" ht="15.75" thickBot="1" x14ac:dyDescent="0.3">
      <c r="A123" s="129"/>
      <c r="B123" s="99">
        <f t="shared" si="19"/>
        <v>0</v>
      </c>
      <c r="C123" s="99">
        <f t="shared" si="19"/>
        <v>0</v>
      </c>
      <c r="D123" s="129"/>
      <c r="E123" s="107"/>
      <c r="F123" s="129"/>
      <c r="G123" s="131"/>
      <c r="H123" s="132"/>
      <c r="I123" s="133"/>
      <c r="J123" s="129"/>
      <c r="K123" s="129"/>
      <c r="L123" s="120"/>
      <c r="M123" s="131"/>
      <c r="N123" s="101"/>
      <c r="O123" s="132"/>
      <c r="P123" s="102"/>
      <c r="Q123" s="154"/>
      <c r="S123" s="137"/>
      <c r="T123" s="129"/>
      <c r="U123" s="131"/>
      <c r="V123" s="132"/>
      <c r="W123" s="133"/>
      <c r="X123" s="129"/>
      <c r="Z123" s="100"/>
      <c r="AB123" s="101"/>
      <c r="AC123" s="106"/>
      <c r="AD123" s="133"/>
      <c r="AE123" s="129"/>
    </row>
    <row r="124" spans="1:39" s="115" customFormat="1" ht="19.5" thickBot="1" x14ac:dyDescent="0.35">
      <c r="A124" s="108" t="s">
        <v>47</v>
      </c>
      <c r="B124" s="109">
        <f>SUM(B121:B123)</f>
        <v>0</v>
      </c>
      <c r="C124" s="109">
        <f>SUM(C121:C123)</f>
        <v>75750.210000004605</v>
      </c>
      <c r="D124" s="108">
        <v>1920</v>
      </c>
      <c r="E124" s="110"/>
      <c r="F124" s="111"/>
      <c r="G124" s="112"/>
      <c r="H124" s="109">
        <f>SUM(H121:H123)</f>
        <v>0</v>
      </c>
      <c r="I124" s="113">
        <f>SUM(I121:I123)</f>
        <v>0</v>
      </c>
      <c r="J124" s="111"/>
      <c r="K124" s="111"/>
      <c r="L124" s="110"/>
      <c r="M124" s="111"/>
      <c r="N124" s="112"/>
      <c r="O124" s="109">
        <f>SUM(O121:O123)</f>
        <v>0</v>
      </c>
      <c r="P124" s="113">
        <f>SUM(P121:P123)</f>
        <v>0</v>
      </c>
      <c r="Q124" s="111"/>
      <c r="R124" s="111"/>
      <c r="S124" s="114"/>
      <c r="T124" s="111"/>
      <c r="U124" s="112"/>
      <c r="V124" s="109">
        <f>SUM(V121:V123)</f>
        <v>0</v>
      </c>
      <c r="W124" s="113">
        <f>SUM(W121:W123)</f>
        <v>0</v>
      </c>
      <c r="X124" s="111"/>
      <c r="Y124" s="111"/>
      <c r="Z124" s="110"/>
      <c r="AA124" s="111"/>
      <c r="AB124" s="112"/>
      <c r="AC124" s="109">
        <f>SUM(AC121:AC123)</f>
        <v>0</v>
      </c>
      <c r="AD124" s="113">
        <f>SUM(AD121:AD123)</f>
        <v>75750.210000004605</v>
      </c>
      <c r="AE124" s="111"/>
      <c r="AJ124" s="116"/>
      <c r="AK124" s="117"/>
      <c r="AL124" s="118"/>
      <c r="AM124" s="119"/>
    </row>
    <row r="125" spans="1:39" s="97" customFormat="1" ht="45" x14ac:dyDescent="0.25">
      <c r="B125" s="99">
        <f t="shared" ref="B125:C127" si="20">+H125+O125+V125+AC125</f>
        <v>0</v>
      </c>
      <c r="C125" s="99">
        <f t="shared" si="20"/>
        <v>87846.269999995828</v>
      </c>
      <c r="E125" s="100"/>
      <c r="G125" s="101"/>
      <c r="H125" s="62"/>
      <c r="I125" s="102"/>
      <c r="L125" s="138"/>
      <c r="M125" s="89"/>
      <c r="N125" s="92"/>
      <c r="O125" s="62"/>
      <c r="P125" s="102"/>
      <c r="S125" s="103"/>
      <c r="U125" s="101"/>
      <c r="V125" s="62"/>
      <c r="W125" s="102"/>
      <c r="Z125" s="138">
        <v>1995</v>
      </c>
      <c r="AA125" s="89"/>
      <c r="AB125" s="92" t="s">
        <v>113</v>
      </c>
      <c r="AC125" s="62"/>
      <c r="AD125" s="102">
        <v>87846.269999995828</v>
      </c>
      <c r="AE125" s="97" t="s">
        <v>114</v>
      </c>
    </row>
    <row r="126" spans="1:39" s="97" customFormat="1" x14ac:dyDescent="0.25">
      <c r="B126" s="99">
        <f t="shared" si="20"/>
        <v>0</v>
      </c>
      <c r="C126" s="99">
        <f t="shared" si="20"/>
        <v>0</v>
      </c>
      <c r="E126" s="100"/>
      <c r="G126" s="101"/>
      <c r="H126" s="62"/>
      <c r="I126" s="102"/>
      <c r="L126" s="120"/>
      <c r="N126" s="101"/>
      <c r="O126" s="152"/>
      <c r="P126" s="102"/>
      <c r="S126" s="103"/>
      <c r="U126" s="101"/>
      <c r="V126" s="62"/>
      <c r="W126" s="102"/>
      <c r="Z126" s="100"/>
      <c r="AB126" s="101"/>
      <c r="AC126" s="62"/>
      <c r="AD126" s="102"/>
    </row>
    <row r="127" spans="1:39" s="97" customFormat="1" ht="15.75" thickBot="1" x14ac:dyDescent="0.3">
      <c r="A127" s="129"/>
      <c r="B127" s="99">
        <f t="shared" si="20"/>
        <v>0</v>
      </c>
      <c r="C127" s="99">
        <f t="shared" si="20"/>
        <v>0</v>
      </c>
      <c r="D127" s="129"/>
      <c r="E127" s="107"/>
      <c r="F127" s="129"/>
      <c r="G127" s="131"/>
      <c r="H127" s="132"/>
      <c r="I127" s="133"/>
      <c r="J127" s="129"/>
      <c r="K127" s="129"/>
      <c r="L127" s="120"/>
      <c r="M127" s="131"/>
      <c r="N127" s="101"/>
      <c r="O127" s="132"/>
      <c r="P127" s="102"/>
      <c r="Q127" s="154"/>
      <c r="S127" s="137"/>
      <c r="T127" s="129"/>
      <c r="U127" s="131"/>
      <c r="V127" s="132"/>
      <c r="W127" s="133"/>
      <c r="X127" s="129"/>
      <c r="Z127" s="100"/>
      <c r="AB127" s="101"/>
      <c r="AC127" s="106"/>
      <c r="AD127" s="133"/>
      <c r="AE127" s="129"/>
    </row>
    <row r="128" spans="1:39" s="115" customFormat="1" ht="19.5" thickBot="1" x14ac:dyDescent="0.35">
      <c r="A128" s="108" t="s">
        <v>48</v>
      </c>
      <c r="B128" s="109">
        <f>SUM(B125:B127)</f>
        <v>0</v>
      </c>
      <c r="C128" s="109">
        <f>SUM(C125:C127)</f>
        <v>87846.269999995828</v>
      </c>
      <c r="D128" s="108">
        <v>1930</v>
      </c>
      <c r="E128" s="110"/>
      <c r="F128" s="111"/>
      <c r="G128" s="112"/>
      <c r="H128" s="109">
        <f>SUM(H125:H127)</f>
        <v>0</v>
      </c>
      <c r="I128" s="113">
        <f>SUM(I125:I127)</f>
        <v>0</v>
      </c>
      <c r="J128" s="111"/>
      <c r="K128" s="111"/>
      <c r="L128" s="110"/>
      <c r="M128" s="111"/>
      <c r="N128" s="112"/>
      <c r="O128" s="109">
        <f>SUM(O125:O127)</f>
        <v>0</v>
      </c>
      <c r="P128" s="113">
        <f>SUM(P125:P127)</f>
        <v>0</v>
      </c>
      <c r="Q128" s="111"/>
      <c r="R128" s="111"/>
      <c r="S128" s="114"/>
      <c r="T128" s="111"/>
      <c r="U128" s="112"/>
      <c r="V128" s="109">
        <f>SUM(V125:V127)</f>
        <v>0</v>
      </c>
      <c r="W128" s="113">
        <f>SUM(W125:W127)</f>
        <v>0</v>
      </c>
      <c r="X128" s="111"/>
      <c r="Y128" s="111"/>
      <c r="Z128" s="110"/>
      <c r="AA128" s="111"/>
      <c r="AB128" s="112"/>
      <c r="AC128" s="109">
        <f>SUM(AC125:AC127)</f>
        <v>0</v>
      </c>
      <c r="AD128" s="113">
        <f>SUM(AD125:AD127)</f>
        <v>87846.269999995828</v>
      </c>
      <c r="AE128" s="111"/>
      <c r="AJ128" s="116"/>
      <c r="AK128" s="117"/>
      <c r="AL128" s="118"/>
      <c r="AM128" s="119"/>
    </row>
    <row r="129" spans="1:39" s="97" customFormat="1" ht="45" x14ac:dyDescent="0.25">
      <c r="B129" s="99">
        <f t="shared" ref="B129:C131" si="21">+H129+O129+V129+AC129</f>
        <v>0</v>
      </c>
      <c r="C129" s="99">
        <f t="shared" si="21"/>
        <v>191946.76999999903</v>
      </c>
      <c r="E129" s="100"/>
      <c r="G129" s="101"/>
      <c r="H129" s="62"/>
      <c r="I129" s="102"/>
      <c r="L129" s="138">
        <v>1995</v>
      </c>
      <c r="M129" s="89"/>
      <c r="N129" s="92" t="s">
        <v>113</v>
      </c>
      <c r="O129" s="62"/>
      <c r="P129" s="102">
        <v>25561.581245055</v>
      </c>
      <c r="Q129" s="97" t="s">
        <v>114</v>
      </c>
      <c r="S129" s="103"/>
      <c r="U129" s="101"/>
      <c r="V129" s="62"/>
      <c r="W129" s="102"/>
      <c r="Z129" s="138">
        <v>1995</v>
      </c>
      <c r="AA129" s="89"/>
      <c r="AB129" s="92" t="s">
        <v>113</v>
      </c>
      <c r="AC129" s="62"/>
      <c r="AD129" s="102">
        <v>166385.18875494401</v>
      </c>
      <c r="AE129" s="97" t="s">
        <v>114</v>
      </c>
    </row>
    <row r="130" spans="1:39" s="97" customFormat="1" x14ac:dyDescent="0.25">
      <c r="B130" s="99">
        <f t="shared" si="21"/>
        <v>0</v>
      </c>
      <c r="C130" s="99">
        <f t="shared" si="21"/>
        <v>0</v>
      </c>
      <c r="E130" s="100"/>
      <c r="G130" s="101"/>
      <c r="H130" s="62"/>
      <c r="I130" s="102"/>
      <c r="L130" s="120"/>
      <c r="N130" s="101"/>
      <c r="O130" s="152"/>
      <c r="P130" s="102"/>
      <c r="S130" s="103"/>
      <c r="U130" s="101"/>
      <c r="V130" s="62"/>
      <c r="W130" s="102"/>
      <c r="Z130" s="100"/>
      <c r="AB130" s="101"/>
      <c r="AC130" s="62"/>
      <c r="AD130" s="102"/>
    </row>
    <row r="131" spans="1:39" s="97" customFormat="1" ht="15.75" thickBot="1" x14ac:dyDescent="0.3">
      <c r="A131" s="129"/>
      <c r="B131" s="99">
        <f t="shared" si="21"/>
        <v>0</v>
      </c>
      <c r="C131" s="99">
        <f t="shared" si="21"/>
        <v>0</v>
      </c>
      <c r="D131" s="129"/>
      <c r="E131" s="107"/>
      <c r="F131" s="129"/>
      <c r="G131" s="131"/>
      <c r="H131" s="132"/>
      <c r="I131" s="133"/>
      <c r="J131" s="129"/>
      <c r="K131" s="129"/>
      <c r="L131" s="120"/>
      <c r="M131" s="131"/>
      <c r="N131" s="101"/>
      <c r="O131" s="132"/>
      <c r="P131" s="102"/>
      <c r="Q131" s="154"/>
      <c r="S131" s="137"/>
      <c r="T131" s="129"/>
      <c r="U131" s="131"/>
      <c r="V131" s="132"/>
      <c r="W131" s="133"/>
      <c r="X131" s="129"/>
      <c r="Z131" s="100"/>
      <c r="AB131" s="101"/>
      <c r="AC131" s="106"/>
      <c r="AD131" s="133"/>
      <c r="AE131" s="129"/>
    </row>
    <row r="132" spans="1:39" s="115" customFormat="1" ht="19.5" thickBot="1" x14ac:dyDescent="0.35">
      <c r="A132" s="108" t="s">
        <v>50</v>
      </c>
      <c r="B132" s="109">
        <f>SUM(B129:B131)</f>
        <v>0</v>
      </c>
      <c r="C132" s="109">
        <f>SUM(C129:C131)</f>
        <v>191946.76999999903</v>
      </c>
      <c r="D132" s="108">
        <v>1940</v>
      </c>
      <c r="E132" s="110"/>
      <c r="F132" s="111"/>
      <c r="G132" s="112"/>
      <c r="H132" s="109">
        <f>SUM(H129:H131)</f>
        <v>0</v>
      </c>
      <c r="I132" s="113">
        <f>SUM(I129:I131)</f>
        <v>0</v>
      </c>
      <c r="J132" s="111"/>
      <c r="K132" s="111"/>
      <c r="L132" s="110"/>
      <c r="M132" s="111"/>
      <c r="N132" s="112"/>
      <c r="O132" s="109">
        <f>SUM(O129:O131)</f>
        <v>0</v>
      </c>
      <c r="P132" s="113">
        <f>SUM(P129:P131)</f>
        <v>25561.581245055</v>
      </c>
      <c r="Q132" s="111"/>
      <c r="R132" s="111"/>
      <c r="S132" s="114"/>
      <c r="T132" s="111"/>
      <c r="U132" s="112"/>
      <c r="V132" s="109">
        <f>SUM(V129:V131)</f>
        <v>0</v>
      </c>
      <c r="W132" s="113">
        <f>SUM(W129:W131)</f>
        <v>0</v>
      </c>
      <c r="X132" s="111"/>
      <c r="Y132" s="111"/>
      <c r="Z132" s="110"/>
      <c r="AA132" s="111"/>
      <c r="AB132" s="112"/>
      <c r="AC132" s="109">
        <f>SUM(AC129:AC131)</f>
        <v>0</v>
      </c>
      <c r="AD132" s="113">
        <f>SUM(AD129:AD131)</f>
        <v>166385.18875494401</v>
      </c>
      <c r="AE132" s="111"/>
      <c r="AJ132" s="116"/>
      <c r="AK132" s="117"/>
      <c r="AL132" s="118"/>
      <c r="AM132" s="119"/>
    </row>
    <row r="133" spans="1:39" s="97" customFormat="1" x14ac:dyDescent="0.25">
      <c r="B133" s="99">
        <f t="shared" ref="B133:C136" si="22">+H133+O133+V133+AC133</f>
        <v>-246757.61</v>
      </c>
      <c r="C133" s="99">
        <f t="shared" si="22"/>
        <v>9714.0400000000009</v>
      </c>
      <c r="E133" s="100"/>
      <c r="G133" s="101"/>
      <c r="H133" s="62"/>
      <c r="I133" s="102"/>
      <c r="L133" s="120">
        <v>1899</v>
      </c>
      <c r="N133" s="101" t="s">
        <v>245</v>
      </c>
      <c r="O133" s="62">
        <v>-246757.61</v>
      </c>
      <c r="P133" s="155">
        <v>9714.0400000000009</v>
      </c>
      <c r="Q133" s="156" t="s">
        <v>246</v>
      </c>
      <c r="R133" s="157"/>
      <c r="S133" s="103"/>
      <c r="U133" s="101"/>
      <c r="V133" s="62"/>
      <c r="W133" s="102"/>
      <c r="Z133" s="100"/>
      <c r="AB133" s="101"/>
      <c r="AC133" s="62"/>
      <c r="AD133" s="102"/>
    </row>
    <row r="134" spans="1:39" s="97" customFormat="1" ht="30" x14ac:dyDescent="0.25">
      <c r="B134" s="99">
        <f t="shared" si="22"/>
        <v>55878</v>
      </c>
      <c r="C134" s="99">
        <f t="shared" si="22"/>
        <v>0</v>
      </c>
      <c r="E134" s="100"/>
      <c r="G134" s="101"/>
      <c r="H134" s="62"/>
      <c r="I134" s="102"/>
      <c r="L134" s="120">
        <v>1895</v>
      </c>
      <c r="N134" s="101" t="s">
        <v>254</v>
      </c>
      <c r="O134" s="152">
        <v>55878</v>
      </c>
      <c r="P134" s="102"/>
      <c r="Q134" s="158" t="s">
        <v>255</v>
      </c>
      <c r="S134" s="103"/>
      <c r="U134" s="101"/>
      <c r="V134" s="62"/>
      <c r="W134" s="102"/>
      <c r="Z134" s="100"/>
      <c r="AB134" s="101"/>
      <c r="AC134" s="62"/>
      <c r="AD134" s="102"/>
    </row>
    <row r="135" spans="1:39" s="97" customFormat="1" x14ac:dyDescent="0.25">
      <c r="B135" s="99">
        <f t="shared" si="22"/>
        <v>0</v>
      </c>
      <c r="C135" s="99">
        <f t="shared" si="22"/>
        <v>0</v>
      </c>
      <c r="E135" s="100"/>
      <c r="G135" s="101"/>
      <c r="H135" s="62"/>
      <c r="I135" s="102"/>
      <c r="L135" s="120"/>
      <c r="N135" s="101"/>
      <c r="O135" s="152"/>
      <c r="P135" s="102"/>
      <c r="Q135" s="158"/>
      <c r="S135" s="103"/>
      <c r="U135" s="101"/>
      <c r="V135" s="62"/>
      <c r="W135" s="102"/>
      <c r="Z135" s="100"/>
      <c r="AB135" s="101"/>
      <c r="AC135" s="62"/>
      <c r="AD135" s="102"/>
    </row>
    <row r="136" spans="1:39" s="97" customFormat="1" ht="30.75" thickBot="1" x14ac:dyDescent="0.3">
      <c r="B136" s="99">
        <f t="shared" si="22"/>
        <v>-55878</v>
      </c>
      <c r="C136" s="99">
        <f t="shared" si="22"/>
        <v>0</v>
      </c>
      <c r="E136" s="104"/>
      <c r="G136" s="101"/>
      <c r="H136" s="62"/>
      <c r="I136" s="102"/>
      <c r="L136" s="120">
        <v>1895</v>
      </c>
      <c r="M136" s="101"/>
      <c r="N136" s="101" t="s">
        <v>254</v>
      </c>
      <c r="O136" s="62">
        <v>-55878</v>
      </c>
      <c r="P136" s="102"/>
      <c r="Q136" s="158" t="s">
        <v>255</v>
      </c>
      <c r="S136" s="103"/>
      <c r="U136" s="101"/>
      <c r="V136" s="62"/>
      <c r="W136" s="102"/>
      <c r="Z136" s="100"/>
      <c r="AB136" s="101"/>
      <c r="AC136" s="106"/>
      <c r="AD136" s="102"/>
    </row>
    <row r="137" spans="1:39" s="115" customFormat="1" ht="19.5" thickBot="1" x14ac:dyDescent="0.35">
      <c r="A137" s="108" t="s">
        <v>256</v>
      </c>
      <c r="B137" s="109">
        <f>SUM(B133:B136)</f>
        <v>-246757.61</v>
      </c>
      <c r="C137" s="109">
        <f>SUM(C133:C136)</f>
        <v>9714.0400000000009</v>
      </c>
      <c r="D137" s="108">
        <v>1960</v>
      </c>
      <c r="E137" s="110"/>
      <c r="F137" s="111"/>
      <c r="G137" s="112"/>
      <c r="H137" s="109">
        <f>SUM(H133:H136)</f>
        <v>0</v>
      </c>
      <c r="I137" s="113">
        <f>SUM(I133:I136)</f>
        <v>0</v>
      </c>
      <c r="J137" s="111"/>
      <c r="K137" s="111"/>
      <c r="L137" s="110"/>
      <c r="M137" s="111"/>
      <c r="N137" s="112"/>
      <c r="O137" s="109">
        <f>SUM(O133:O136)</f>
        <v>-246757.61</v>
      </c>
      <c r="P137" s="113">
        <f>SUM(P133:P136)</f>
        <v>9714.0400000000009</v>
      </c>
      <c r="Q137" s="111"/>
      <c r="R137" s="111"/>
      <c r="S137" s="114"/>
      <c r="T137" s="111"/>
      <c r="U137" s="112"/>
      <c r="V137" s="109">
        <f>SUM(V133:V136)</f>
        <v>0</v>
      </c>
      <c r="W137" s="113">
        <f>SUM(W133:W136)</f>
        <v>0</v>
      </c>
      <c r="X137" s="111"/>
      <c r="Y137" s="111"/>
      <c r="Z137" s="110"/>
      <c r="AA137" s="111"/>
      <c r="AB137" s="112"/>
      <c r="AC137" s="109">
        <f>SUM(AC133:AC136)</f>
        <v>0</v>
      </c>
      <c r="AD137" s="113">
        <f>SUM(AD133:AD136)</f>
        <v>0</v>
      </c>
      <c r="AE137" s="111"/>
      <c r="AJ137" s="116"/>
      <c r="AK137" s="117"/>
      <c r="AL137" s="118"/>
      <c r="AM137" s="119"/>
    </row>
    <row r="138" spans="1:39" s="97" customFormat="1" ht="30" x14ac:dyDescent="0.25">
      <c r="B138" s="99">
        <f t="shared" ref="B138:C140" si="23">+H138+O138+V138+AC138</f>
        <v>0</v>
      </c>
      <c r="C138" s="99">
        <f t="shared" si="23"/>
        <v>-82365.129999997094</v>
      </c>
      <c r="E138" s="100"/>
      <c r="G138" s="101"/>
      <c r="H138" s="62"/>
      <c r="I138" s="102"/>
      <c r="L138" s="138">
        <v>1995</v>
      </c>
      <c r="M138" s="89"/>
      <c r="N138" s="92" t="s">
        <v>113</v>
      </c>
      <c r="O138" s="62"/>
      <c r="P138" s="102">
        <v>-82365.129999997094</v>
      </c>
      <c r="Q138" s="97" t="s">
        <v>114</v>
      </c>
      <c r="S138" s="103"/>
      <c r="U138" s="101"/>
      <c r="V138" s="62"/>
      <c r="W138" s="102"/>
      <c r="Z138" s="138"/>
      <c r="AA138" s="89"/>
      <c r="AB138" s="92"/>
      <c r="AC138" s="62"/>
      <c r="AD138" s="102"/>
    </row>
    <row r="139" spans="1:39" s="97" customFormat="1" x14ac:dyDescent="0.25">
      <c r="B139" s="99">
        <f t="shared" si="23"/>
        <v>0</v>
      </c>
      <c r="C139" s="99">
        <f t="shared" si="23"/>
        <v>0</v>
      </c>
      <c r="E139" s="100"/>
      <c r="G139" s="101"/>
      <c r="H139" s="62"/>
      <c r="I139" s="102"/>
      <c r="L139" s="120"/>
      <c r="N139" s="101"/>
      <c r="O139" s="152"/>
      <c r="P139" s="102"/>
      <c r="S139" s="103"/>
      <c r="U139" s="101"/>
      <c r="V139" s="62"/>
      <c r="W139" s="102"/>
      <c r="Z139" s="100"/>
      <c r="AB139" s="101"/>
      <c r="AC139" s="62"/>
      <c r="AD139" s="102"/>
    </row>
    <row r="140" spans="1:39" s="97" customFormat="1" ht="15.75" thickBot="1" x14ac:dyDescent="0.3">
      <c r="A140" s="129"/>
      <c r="B140" s="99">
        <f t="shared" si="23"/>
        <v>0</v>
      </c>
      <c r="C140" s="99">
        <f t="shared" si="23"/>
        <v>0</v>
      </c>
      <c r="D140" s="129"/>
      <c r="E140" s="107"/>
      <c r="F140" s="129"/>
      <c r="G140" s="131"/>
      <c r="H140" s="132"/>
      <c r="I140" s="133"/>
      <c r="J140" s="129"/>
      <c r="K140" s="129"/>
      <c r="L140" s="120"/>
      <c r="M140" s="131"/>
      <c r="N140" s="101"/>
      <c r="O140" s="132"/>
      <c r="P140" s="102"/>
      <c r="Q140" s="154"/>
      <c r="S140" s="137"/>
      <c r="T140" s="129"/>
      <c r="U140" s="131"/>
      <c r="V140" s="132"/>
      <c r="W140" s="133"/>
      <c r="X140" s="129"/>
      <c r="Z140" s="100"/>
      <c r="AB140" s="101"/>
      <c r="AC140" s="106"/>
      <c r="AD140" s="133"/>
      <c r="AE140" s="129"/>
    </row>
    <row r="141" spans="1:39" s="115" customFormat="1" ht="19.5" thickBot="1" x14ac:dyDescent="0.35">
      <c r="A141" s="108" t="s">
        <v>57</v>
      </c>
      <c r="B141" s="109">
        <f>SUM(B138:B140)</f>
        <v>0</v>
      </c>
      <c r="C141" s="109">
        <f>SUM(C138:C140)</f>
        <v>-82365.129999997094</v>
      </c>
      <c r="D141" s="108">
        <v>1980</v>
      </c>
      <c r="E141" s="110"/>
      <c r="F141" s="111"/>
      <c r="G141" s="112"/>
      <c r="H141" s="109">
        <f>SUM(H138:H140)</f>
        <v>0</v>
      </c>
      <c r="I141" s="113">
        <f>SUM(I138:I140)</f>
        <v>0</v>
      </c>
      <c r="J141" s="111"/>
      <c r="K141" s="111"/>
      <c r="L141" s="110"/>
      <c r="M141" s="111"/>
      <c r="N141" s="112"/>
      <c r="O141" s="109">
        <f>SUM(O138:O140)</f>
        <v>0</v>
      </c>
      <c r="P141" s="113">
        <f>SUM(P138:P140)</f>
        <v>-82365.129999997094</v>
      </c>
      <c r="Q141" s="111"/>
      <c r="R141" s="111"/>
      <c r="S141" s="114"/>
      <c r="T141" s="111"/>
      <c r="U141" s="112"/>
      <c r="V141" s="109">
        <f>SUM(V138:V140)</f>
        <v>0</v>
      </c>
      <c r="W141" s="113">
        <f>SUM(W138:W140)</f>
        <v>0</v>
      </c>
      <c r="X141" s="111"/>
      <c r="Y141" s="111"/>
      <c r="Z141" s="110"/>
      <c r="AA141" s="111"/>
      <c r="AB141" s="112"/>
      <c r="AC141" s="109">
        <f>SUM(AC138:AC140)</f>
        <v>0</v>
      </c>
      <c r="AD141" s="113">
        <f>SUM(AD138:AD140)</f>
        <v>0</v>
      </c>
      <c r="AE141" s="111"/>
      <c r="AJ141" s="116"/>
      <c r="AK141" s="117"/>
      <c r="AL141" s="118"/>
      <c r="AM141" s="119"/>
    </row>
    <row r="142" spans="1:39" s="97" customFormat="1" ht="30" x14ac:dyDescent="0.25">
      <c r="B142" s="99">
        <f t="shared" ref="B142:C143" si="24">+H142+O142+V142+AC142</f>
        <v>0</v>
      </c>
      <c r="C142" s="99">
        <f t="shared" si="24"/>
        <v>653637.35999999987</v>
      </c>
      <c r="E142" s="100"/>
      <c r="G142" s="101"/>
      <c r="H142" s="62"/>
      <c r="I142" s="102"/>
      <c r="L142" s="138">
        <v>1995</v>
      </c>
      <c r="M142" s="89"/>
      <c r="N142" s="92" t="s">
        <v>113</v>
      </c>
      <c r="O142" s="62"/>
      <c r="P142" s="102">
        <v>653637.35999999987</v>
      </c>
      <c r="Q142" s="97" t="s">
        <v>114</v>
      </c>
      <c r="S142" s="103"/>
      <c r="U142" s="101"/>
      <c r="V142" s="62"/>
      <c r="W142" s="102"/>
      <c r="Z142" s="138"/>
      <c r="AA142" s="89"/>
      <c r="AB142" s="92"/>
      <c r="AC142" s="62"/>
      <c r="AD142" s="102"/>
      <c r="AJ142" s="116"/>
      <c r="AK142" s="117"/>
      <c r="AL142" s="136"/>
    </row>
    <row r="143" spans="1:39" s="97" customFormat="1" ht="15.75" thickBot="1" x14ac:dyDescent="0.3">
      <c r="A143" s="129"/>
      <c r="B143" s="99">
        <f t="shared" si="24"/>
        <v>0</v>
      </c>
      <c r="C143" s="99">
        <f t="shared" si="24"/>
        <v>0</v>
      </c>
      <c r="D143" s="129"/>
      <c r="E143" s="107"/>
      <c r="F143" s="129"/>
      <c r="G143" s="131"/>
      <c r="H143" s="132"/>
      <c r="I143" s="133"/>
      <c r="J143" s="129"/>
      <c r="K143" s="129"/>
      <c r="L143" s="130"/>
      <c r="M143" s="129"/>
      <c r="N143" s="131"/>
      <c r="O143" s="132"/>
      <c r="P143" s="133"/>
      <c r="Q143" s="129"/>
      <c r="R143" s="129"/>
      <c r="S143" s="137"/>
      <c r="T143" s="129"/>
      <c r="U143" s="131"/>
      <c r="V143" s="132"/>
      <c r="W143" s="133"/>
      <c r="X143" s="129"/>
      <c r="Z143" s="100"/>
      <c r="AB143" s="101"/>
      <c r="AC143" s="106"/>
      <c r="AD143" s="133"/>
      <c r="AE143" s="129"/>
      <c r="AJ143" s="1"/>
      <c r="AK143" s="159"/>
      <c r="AL143" s="136"/>
    </row>
    <row r="144" spans="1:39" s="115" customFormat="1" ht="19.5" thickBot="1" x14ac:dyDescent="0.35">
      <c r="A144" s="108" t="s">
        <v>24</v>
      </c>
      <c r="B144" s="109">
        <f>SUM(B142:B143)</f>
        <v>0</v>
      </c>
      <c r="C144" s="109">
        <f>SUM(C142:C143)</f>
        <v>653637.35999999987</v>
      </c>
      <c r="D144" s="108">
        <v>1531</v>
      </c>
      <c r="E144" s="110"/>
      <c r="F144" s="111"/>
      <c r="G144" s="112"/>
      <c r="H144" s="109">
        <f>SUM(H142:H143)</f>
        <v>0</v>
      </c>
      <c r="I144" s="113">
        <f>SUM(I142:I143)</f>
        <v>0</v>
      </c>
      <c r="J144" s="111"/>
      <c r="K144" s="111"/>
      <c r="L144" s="110"/>
      <c r="M144" s="111"/>
      <c r="N144" s="112"/>
      <c r="O144" s="109">
        <f>SUM(O142:O143)</f>
        <v>0</v>
      </c>
      <c r="P144" s="113">
        <f>SUM(P142:P143)</f>
        <v>653637.35999999987</v>
      </c>
      <c r="Q144" s="111"/>
      <c r="R144" s="111"/>
      <c r="S144" s="114"/>
      <c r="T144" s="111"/>
      <c r="U144" s="112"/>
      <c r="V144" s="109">
        <f>SUM(V142:V143)</f>
        <v>0</v>
      </c>
      <c r="W144" s="113">
        <f>SUM(W142:W143)</f>
        <v>0</v>
      </c>
      <c r="X144" s="111"/>
      <c r="Y144" s="111"/>
      <c r="Z144" s="110"/>
      <c r="AA144" s="111"/>
      <c r="AB144" s="112"/>
      <c r="AC144" s="109">
        <f>SUM(AC142:AC143)</f>
        <v>0</v>
      </c>
      <c r="AD144" s="113">
        <f>SUM(AD142:AD143)</f>
        <v>0</v>
      </c>
      <c r="AE144" s="111"/>
      <c r="AJ144" s="116"/>
      <c r="AK144" s="117"/>
      <c r="AL144" s="118"/>
      <c r="AM144" s="119"/>
    </row>
    <row r="145" spans="1:39" s="97" customFormat="1" ht="30" x14ac:dyDescent="0.25">
      <c r="B145" s="99">
        <f t="shared" ref="B145:C146" si="25">+H145+O145+V145+AC145</f>
        <v>0</v>
      </c>
      <c r="C145" s="99">
        <f t="shared" si="25"/>
        <v>169.84999999403954</v>
      </c>
      <c r="E145" s="100"/>
      <c r="G145" s="101"/>
      <c r="H145" s="62"/>
      <c r="I145" s="102"/>
      <c r="L145" s="138">
        <v>1995</v>
      </c>
      <c r="M145" s="89"/>
      <c r="N145" s="92" t="s">
        <v>113</v>
      </c>
      <c r="O145" s="62"/>
      <c r="P145" s="102">
        <v>169.84999999403954</v>
      </c>
      <c r="Q145" s="97" t="s">
        <v>114</v>
      </c>
      <c r="S145" s="103"/>
      <c r="U145" s="101"/>
      <c r="V145" s="62"/>
      <c r="W145" s="102"/>
      <c r="Z145" s="138"/>
      <c r="AA145" s="89"/>
      <c r="AB145" s="92"/>
      <c r="AC145" s="62"/>
      <c r="AD145" s="102"/>
      <c r="AJ145" s="116"/>
      <c r="AK145" s="117"/>
      <c r="AL145" s="136"/>
    </row>
    <row r="146" spans="1:39" s="97" customFormat="1" ht="15.75" thickBot="1" x14ac:dyDescent="0.3">
      <c r="A146" s="129"/>
      <c r="B146" s="99">
        <f t="shared" si="25"/>
        <v>0</v>
      </c>
      <c r="C146" s="99">
        <f t="shared" si="25"/>
        <v>0</v>
      </c>
      <c r="D146" s="129"/>
      <c r="E146" s="107"/>
      <c r="F146" s="129"/>
      <c r="G146" s="131"/>
      <c r="H146" s="132"/>
      <c r="I146" s="133"/>
      <c r="J146" s="129"/>
      <c r="K146" s="129"/>
      <c r="L146" s="130"/>
      <c r="M146" s="129"/>
      <c r="N146" s="131"/>
      <c r="O146" s="132"/>
      <c r="P146" s="133"/>
      <c r="Q146" s="129"/>
      <c r="R146" s="129"/>
      <c r="S146" s="137"/>
      <c r="T146" s="129"/>
      <c r="U146" s="131"/>
      <c r="V146" s="132"/>
      <c r="W146" s="133"/>
      <c r="X146" s="129"/>
      <c r="Z146" s="100"/>
      <c r="AB146" s="101"/>
      <c r="AC146" s="106"/>
      <c r="AD146" s="133"/>
      <c r="AE146" s="129"/>
      <c r="AJ146" s="1"/>
      <c r="AK146" s="159"/>
      <c r="AL146" s="136"/>
    </row>
    <row r="147" spans="1:39" s="115" customFormat="1" ht="19.5" thickBot="1" x14ac:dyDescent="0.35">
      <c r="A147" s="108" t="s">
        <v>91</v>
      </c>
      <c r="B147" s="109">
        <f>SUM(B145:B146)</f>
        <v>0</v>
      </c>
      <c r="C147" s="109">
        <f>SUM(C145:C146)</f>
        <v>169.84999999403954</v>
      </c>
      <c r="D147" s="108">
        <v>2440</v>
      </c>
      <c r="E147" s="110"/>
      <c r="F147" s="111"/>
      <c r="G147" s="112"/>
      <c r="H147" s="109">
        <f>SUM(H145:H146)</f>
        <v>0</v>
      </c>
      <c r="I147" s="113"/>
      <c r="J147" s="111"/>
      <c r="K147" s="111"/>
      <c r="L147" s="110"/>
      <c r="M147" s="111"/>
      <c r="N147" s="112"/>
      <c r="O147" s="109">
        <f>SUM(O145:O146)</f>
        <v>0</v>
      </c>
      <c r="P147" s="113">
        <f>SUM(P145:P146)</f>
        <v>169.84999999403954</v>
      </c>
      <c r="Q147" s="111"/>
      <c r="R147" s="111"/>
      <c r="S147" s="114"/>
      <c r="T147" s="111"/>
      <c r="U147" s="112"/>
      <c r="V147" s="109">
        <f>SUM(V145:V146)</f>
        <v>0</v>
      </c>
      <c r="W147" s="113"/>
      <c r="X147" s="111"/>
      <c r="Y147" s="111"/>
      <c r="Z147" s="110"/>
      <c r="AA147" s="111"/>
      <c r="AB147" s="112"/>
      <c r="AC147" s="109">
        <f>SUM(AC145:AC146)</f>
        <v>0</v>
      </c>
      <c r="AD147" s="113">
        <f>SUM(AD145:AD146)</f>
        <v>0</v>
      </c>
      <c r="AE147" s="111"/>
      <c r="AJ147" s="116"/>
      <c r="AK147" s="117"/>
      <c r="AL147" s="118"/>
      <c r="AM147" s="119"/>
    </row>
    <row r="148" spans="1:39" s="97" customFormat="1" ht="45" x14ac:dyDescent="0.25">
      <c r="B148" s="99">
        <f>+H148+O148+V148+AC148</f>
        <v>240986781.69999999</v>
      </c>
      <c r="C148" s="99">
        <f>+I148+P148+W148+AD148</f>
        <v>-65393892.760000005</v>
      </c>
      <c r="E148" s="100"/>
      <c r="G148" s="101"/>
      <c r="H148" s="62"/>
      <c r="I148" s="102"/>
      <c r="L148" s="138">
        <v>1995</v>
      </c>
      <c r="M148" s="89"/>
      <c r="N148" s="92" t="s">
        <v>113</v>
      </c>
      <c r="O148" s="62">
        <v>206657116.78999999</v>
      </c>
      <c r="P148" s="102">
        <v>-52554837.100000001</v>
      </c>
      <c r="Q148" s="97" t="s">
        <v>114</v>
      </c>
      <c r="S148" s="103"/>
      <c r="U148" s="101"/>
      <c r="V148" s="62"/>
      <c r="W148" s="102"/>
      <c r="Z148" s="138">
        <v>1995</v>
      </c>
      <c r="AA148" s="89"/>
      <c r="AB148" s="92" t="s">
        <v>113</v>
      </c>
      <c r="AC148" s="62">
        <v>34329664.910000004</v>
      </c>
      <c r="AD148" s="102">
        <v>-12839055.66</v>
      </c>
      <c r="AE148" s="97" t="s">
        <v>114</v>
      </c>
      <c r="AJ148" s="116"/>
      <c r="AK148" s="117"/>
      <c r="AL148" s="136"/>
    </row>
    <row r="149" spans="1:39" s="97" customFormat="1" ht="15.75" thickBot="1" x14ac:dyDescent="0.3">
      <c r="A149" s="129"/>
      <c r="B149" s="99">
        <f>+H149+O149+V149+AC149</f>
        <v>1026989.5</v>
      </c>
      <c r="C149" s="99">
        <f>+I149+P149+W149+AD149</f>
        <v>-310349.26</v>
      </c>
      <c r="D149" s="129"/>
      <c r="E149" s="107"/>
      <c r="F149" s="129"/>
      <c r="G149" s="131"/>
      <c r="H149" s="132"/>
      <c r="I149" s="133"/>
      <c r="J149" s="129"/>
      <c r="K149" s="129"/>
      <c r="L149" s="145">
        <v>1995</v>
      </c>
      <c r="M149" s="129"/>
      <c r="N149" s="131"/>
      <c r="O149" s="132">
        <v>1026989.5</v>
      </c>
      <c r="P149" s="133">
        <v>-310349.26</v>
      </c>
      <c r="Q149" s="129" t="s">
        <v>114</v>
      </c>
      <c r="R149" s="129"/>
      <c r="S149" s="137"/>
      <c r="T149" s="129"/>
      <c r="U149" s="131"/>
      <c r="V149" s="132"/>
      <c r="W149" s="133"/>
      <c r="X149" s="129"/>
      <c r="Z149" s="100"/>
      <c r="AB149" s="101"/>
      <c r="AC149" s="106"/>
      <c r="AD149" s="133"/>
      <c r="AE149" s="129"/>
      <c r="AJ149" s="1"/>
      <c r="AK149" s="159"/>
      <c r="AL149" s="136"/>
    </row>
    <row r="150" spans="1:39" s="115" customFormat="1" ht="19.5" thickBot="1" x14ac:dyDescent="0.35">
      <c r="A150" s="108" t="s">
        <v>257</v>
      </c>
      <c r="B150" s="109">
        <f>SUM(B148:B149)</f>
        <v>242013771.19999999</v>
      </c>
      <c r="C150" s="109">
        <f>SUM(C148:C149)</f>
        <v>-65704242.020000003</v>
      </c>
      <c r="D150" s="108">
        <v>1995</v>
      </c>
      <c r="E150" s="110"/>
      <c r="F150" s="111"/>
      <c r="G150" s="112"/>
      <c r="H150" s="109">
        <f>SUM(H148:H149)</f>
        <v>0</v>
      </c>
      <c r="I150" s="113"/>
      <c r="J150" s="111"/>
      <c r="K150" s="111"/>
      <c r="L150" s="110"/>
      <c r="M150" s="111"/>
      <c r="N150" s="112"/>
      <c r="O150" s="109">
        <f>SUM(O148:O149)</f>
        <v>207684106.28999999</v>
      </c>
      <c r="P150" s="113">
        <f>SUM(P148:P149)</f>
        <v>-52865186.359999999</v>
      </c>
      <c r="Q150" s="111"/>
      <c r="R150" s="111"/>
      <c r="S150" s="114"/>
      <c r="T150" s="111"/>
      <c r="U150" s="112"/>
      <c r="V150" s="109">
        <f>SUM(V148:V149)</f>
        <v>0</v>
      </c>
      <c r="W150" s="113"/>
      <c r="X150" s="111"/>
      <c r="Y150" s="111"/>
      <c r="Z150" s="110"/>
      <c r="AA150" s="111"/>
      <c r="AB150" s="112"/>
      <c r="AC150" s="109">
        <f>SUM(AC148:AC149)</f>
        <v>34329664.910000004</v>
      </c>
      <c r="AD150" s="113">
        <f>SUM(AD148:AD149)</f>
        <v>-12839055.66</v>
      </c>
      <c r="AE150" s="111"/>
      <c r="AJ150" s="116"/>
      <c r="AK150" s="117"/>
      <c r="AL150" s="118"/>
      <c r="AM150" s="119"/>
    </row>
    <row r="151" spans="1:39" s="115" customFormat="1" ht="19.5" thickBot="1" x14ac:dyDescent="0.35">
      <c r="A151" s="108"/>
      <c r="B151" s="109"/>
      <c r="C151" s="109"/>
      <c r="D151" s="108"/>
      <c r="E151" s="110"/>
      <c r="F151" s="111"/>
      <c r="G151" s="112"/>
      <c r="H151" s="109"/>
      <c r="I151" s="113"/>
      <c r="J151" s="111"/>
      <c r="K151" s="111"/>
      <c r="L151" s="110"/>
      <c r="M151" s="111"/>
      <c r="N151" s="112"/>
      <c r="O151" s="109"/>
      <c r="P151" s="113"/>
      <c r="Q151" s="111"/>
      <c r="R151" s="111"/>
      <c r="S151" s="114"/>
      <c r="T151" s="111"/>
      <c r="U151" s="112"/>
      <c r="V151" s="109"/>
      <c r="W151" s="113"/>
      <c r="X151" s="111"/>
      <c r="Y151" s="111"/>
      <c r="Z151" s="110"/>
      <c r="AA151" s="111"/>
      <c r="AB151" s="112"/>
      <c r="AC151" s="109"/>
      <c r="AD151" s="113"/>
      <c r="AE151" s="111"/>
      <c r="AJ151" s="116"/>
      <c r="AK151" s="117"/>
      <c r="AL151" s="118"/>
      <c r="AM151" s="119"/>
    </row>
    <row r="152" spans="1:39" s="115" customFormat="1" ht="19.5" thickBot="1" x14ac:dyDescent="0.35">
      <c r="A152" s="108" t="s">
        <v>258</v>
      </c>
      <c r="B152" s="109">
        <f>SUM(B13,B17,B26,B32,B37,B44,B51,B58,B61,B77,B83,B91,B102,B107,B116,B120,B124,B128,B132,B137,B141,B144,B147,B150)</f>
        <v>-1.3275027275085449E-2</v>
      </c>
      <c r="C152" s="109">
        <f>SUM(C13,C17,C26,C32,C37,C44,C51,C58,C61,C77,C83,C91,C102,C107,C116,C120,C124,C128,C132,C137,C141,C144,C147,C150)</f>
        <v>1.491256058216095E-3</v>
      </c>
      <c r="D152" s="108"/>
      <c r="E152" s="110"/>
      <c r="F152" s="111"/>
      <c r="G152" s="112"/>
      <c r="H152" s="109">
        <f t="shared" ref="H152:AC152" si="26">SUM(H13,H17,H26,H32,H37,H44,H51,H58,H61,H77,H83,H91,H102,H107,H116,H120,H124,H128,H132,H137,H141,H144,H147,H150)</f>
        <v>-2.3096799850463867E-7</v>
      </c>
      <c r="I152" s="113">
        <f t="shared" si="26"/>
        <v>8.3819031715393066E-9</v>
      </c>
      <c r="J152" s="111"/>
      <c r="K152" s="111"/>
      <c r="L152" s="110"/>
      <c r="M152" s="111"/>
      <c r="N152" s="112"/>
      <c r="O152" s="109">
        <f t="shared" si="26"/>
        <v>0</v>
      </c>
      <c r="P152" s="113">
        <f t="shared" si="26"/>
        <v>0</v>
      </c>
      <c r="Q152" s="111"/>
      <c r="R152" s="111"/>
      <c r="S152" s="114"/>
      <c r="T152" s="111"/>
      <c r="U152" s="112"/>
      <c r="V152" s="109">
        <f t="shared" si="26"/>
        <v>-1.0000031441450119E-2</v>
      </c>
      <c r="W152" s="113">
        <f t="shared" si="26"/>
        <v>3.7252902984619141E-9</v>
      </c>
      <c r="X152" s="111"/>
      <c r="Y152" s="111"/>
      <c r="Z152" s="110"/>
      <c r="AA152" s="111"/>
      <c r="AB152" s="112"/>
      <c r="AC152" s="109">
        <f t="shared" si="26"/>
        <v>-3.2747164368629456E-3</v>
      </c>
      <c r="AD152" s="113">
        <f>SUM(AD13,AD17,AD26,AD32,AD37,AD44,AD51,AD58,AD61,AD77,AD83,AD91,AD102,AD107,AD116,AD120,AD124,AD128,AD132,AD137,AD141,AD144,AD147,AD150)</f>
        <v>1.4912541955709457E-3</v>
      </c>
      <c r="AE152" s="111"/>
      <c r="AJ152" s="116"/>
      <c r="AK152" s="117"/>
      <c r="AL152" s="118"/>
      <c r="AM152" s="119"/>
    </row>
    <row r="153" spans="1:39" x14ac:dyDescent="0.25">
      <c r="B153" s="58"/>
      <c r="C153" s="58"/>
    </row>
    <row r="154" spans="1:39" x14ac:dyDescent="0.25">
      <c r="A154" s="160" t="s">
        <v>259</v>
      </c>
      <c r="D154" s="161"/>
      <c r="E154" s="162"/>
      <c r="F154" s="162"/>
      <c r="G154" s="162"/>
      <c r="H154" s="57"/>
      <c r="I154" s="57"/>
      <c r="J154" s="58"/>
      <c r="L154" s="59"/>
      <c r="M154" s="58"/>
      <c r="N154" s="58"/>
      <c r="O154" s="58">
        <f>+O152-O153</f>
        <v>0</v>
      </c>
      <c r="P154" s="57"/>
      <c r="Q154" s="163"/>
      <c r="R154" s="163"/>
      <c r="S154" s="163"/>
      <c r="T154" s="163"/>
      <c r="W154" s="57"/>
      <c r="X154" s="58"/>
      <c r="Y154" s="58"/>
      <c r="Z154" s="58"/>
      <c r="AA154" s="58"/>
      <c r="AD154" s="57"/>
      <c r="AE154" s="58"/>
    </row>
    <row r="155" spans="1:39" s="166" customFormat="1" ht="14.45" customHeight="1" x14ac:dyDescent="0.25">
      <c r="A155" s="57" t="s">
        <v>118</v>
      </c>
      <c r="B155" s="164" t="s">
        <v>260</v>
      </c>
      <c r="C155" s="164"/>
      <c r="D155" s="161"/>
      <c r="E155" s="162"/>
      <c r="F155" s="162"/>
      <c r="G155" s="162"/>
      <c r="H155" s="165"/>
      <c r="I155" s="165"/>
      <c r="J155" s="165"/>
      <c r="K155" s="165"/>
      <c r="L155"/>
      <c r="M155"/>
      <c r="N155"/>
      <c r="O155" s="165"/>
      <c r="P155" s="165"/>
      <c r="Q155" s="165"/>
      <c r="R155" s="165"/>
      <c r="S155" s="163"/>
      <c r="T155" s="163"/>
      <c r="U155" s="57"/>
      <c r="V155" s="165"/>
      <c r="W155" s="165"/>
      <c r="X155" s="165"/>
      <c r="Y155" s="163"/>
      <c r="Z155" s="163"/>
      <c r="AA155" s="163"/>
      <c r="AB155" s="57"/>
      <c r="AC155" s="165"/>
      <c r="AD155" s="165"/>
      <c r="AE155" s="165"/>
      <c r="AI155" s="57"/>
    </row>
    <row r="156" spans="1:39" s="166" customFormat="1" ht="14.45" customHeight="1" x14ac:dyDescent="0.25">
      <c r="A156" s="57" t="s">
        <v>136</v>
      </c>
      <c r="B156" s="164" t="s">
        <v>261</v>
      </c>
      <c r="C156" s="164"/>
      <c r="D156" s="161"/>
      <c r="E156" s="162"/>
      <c r="F156" s="162"/>
      <c r="G156" s="162"/>
      <c r="H156" s="165"/>
      <c r="I156" s="165"/>
      <c r="J156" s="165"/>
      <c r="K156" s="165"/>
      <c r="L156"/>
      <c r="M156"/>
      <c r="N156" s="165"/>
      <c r="O156" s="165"/>
      <c r="P156" s="165"/>
      <c r="Q156" s="165"/>
      <c r="R156" s="165"/>
      <c r="S156" s="163"/>
      <c r="T156" s="163"/>
      <c r="U156" s="57"/>
      <c r="V156" s="165"/>
      <c r="W156" s="165"/>
      <c r="X156" s="165"/>
      <c r="Y156" s="163"/>
      <c r="Z156" s="163"/>
      <c r="AA156" s="163"/>
      <c r="AB156" s="57"/>
      <c r="AC156" s="165"/>
      <c r="AD156" s="165"/>
      <c r="AE156" s="165"/>
      <c r="AI156" s="57"/>
    </row>
    <row r="157" spans="1:39" s="166" customFormat="1" ht="14.45" customHeight="1" x14ac:dyDescent="0.25">
      <c r="A157" s="57" t="s">
        <v>132</v>
      </c>
      <c r="B157" s="164" t="s">
        <v>262</v>
      </c>
      <c r="C157" s="164"/>
      <c r="D157" s="161"/>
      <c r="E157" s="162"/>
      <c r="F157" s="162"/>
      <c r="G157" s="162"/>
      <c r="H157" s="165"/>
      <c r="I157" s="165"/>
      <c r="J157" s="165"/>
      <c r="K157" s="165"/>
      <c r="L157"/>
      <c r="M157"/>
      <c r="N157" s="165"/>
      <c r="O157" s="165"/>
      <c r="P157" s="165"/>
      <c r="Q157" s="165"/>
      <c r="R157" s="165"/>
      <c r="S157" s="163"/>
      <c r="T157" s="163"/>
      <c r="U157" s="57"/>
      <c r="V157" s="165"/>
      <c r="W157" s="165"/>
      <c r="X157" s="165"/>
      <c r="Y157" s="163"/>
      <c r="Z157" s="163"/>
      <c r="AA157" s="163"/>
      <c r="AB157" s="57"/>
      <c r="AC157" s="165"/>
      <c r="AD157" s="165"/>
      <c r="AE157" s="165"/>
      <c r="AI157" s="57"/>
    </row>
    <row r="158" spans="1:39" s="166" customFormat="1" ht="14.45" customHeight="1" x14ac:dyDescent="0.25">
      <c r="A158" s="57" t="s">
        <v>123</v>
      </c>
      <c r="B158" s="164" t="s">
        <v>263</v>
      </c>
      <c r="C158" s="164"/>
      <c r="D158" s="161"/>
      <c r="E158" s="162"/>
      <c r="F158" s="162"/>
      <c r="G158" s="162"/>
      <c r="H158" s="165"/>
      <c r="I158" s="165"/>
      <c r="J158" s="165"/>
      <c r="K158" s="165"/>
      <c r="L158"/>
      <c r="M158"/>
      <c r="N158" s="165"/>
      <c r="O158" s="165"/>
      <c r="P158" s="165"/>
      <c r="Q158" s="165"/>
      <c r="R158" s="165"/>
      <c r="S158" s="163"/>
      <c r="T158" s="163"/>
      <c r="U158" s="57"/>
      <c r="V158" s="165"/>
      <c r="W158" s="165"/>
      <c r="X158" s="165"/>
      <c r="Y158" s="163"/>
      <c r="Z158" s="163"/>
      <c r="AA158" s="163"/>
      <c r="AB158" s="57"/>
      <c r="AC158" s="165"/>
      <c r="AD158" s="165"/>
      <c r="AE158" s="165"/>
      <c r="AI158" s="57"/>
    </row>
    <row r="159" spans="1:39" s="166" customFormat="1" ht="14.45" customHeight="1" x14ac:dyDescent="0.25">
      <c r="A159" s="57" t="s">
        <v>127</v>
      </c>
      <c r="B159" s="164" t="s">
        <v>264</v>
      </c>
      <c r="C159" s="164"/>
      <c r="D159" s="161"/>
      <c r="E159" s="162"/>
      <c r="F159" s="162"/>
      <c r="G159" s="162"/>
      <c r="H159" s="165"/>
      <c r="I159" s="165"/>
      <c r="J159" s="165"/>
      <c r="K159" s="165"/>
      <c r="L159"/>
      <c r="M159"/>
      <c r="N159" s="165"/>
      <c r="O159" s="165"/>
      <c r="P159" s="165"/>
      <c r="Q159" s="165"/>
      <c r="R159" s="165"/>
      <c r="S159" s="163"/>
      <c r="T159" s="163"/>
      <c r="U159" s="57"/>
      <c r="V159" s="165"/>
      <c r="W159" s="165"/>
      <c r="X159" s="165"/>
      <c r="Y159" s="163"/>
      <c r="Z159" s="163"/>
      <c r="AA159" s="163"/>
      <c r="AB159" s="57"/>
      <c r="AC159" s="165"/>
      <c r="AD159" s="165"/>
      <c r="AE159" s="165"/>
      <c r="AI159" s="57"/>
    </row>
    <row r="160" spans="1:39" s="166" customFormat="1" ht="14.45" customHeight="1" x14ac:dyDescent="0.25">
      <c r="A160" s="57" t="s">
        <v>141</v>
      </c>
      <c r="B160" s="164" t="s">
        <v>265</v>
      </c>
      <c r="C160" s="164"/>
      <c r="D160" s="161"/>
      <c r="E160" s="162"/>
      <c r="F160" s="162"/>
      <c r="G160" s="162"/>
      <c r="H160" s="165"/>
      <c r="I160" s="165"/>
      <c r="J160" s="165"/>
      <c r="K160" s="165"/>
      <c r="L160"/>
      <c r="M160"/>
      <c r="N160" s="165"/>
      <c r="O160" s="165"/>
      <c r="P160" s="165"/>
      <c r="Q160" s="165"/>
      <c r="R160" s="165"/>
      <c r="S160" s="163"/>
      <c r="T160" s="163"/>
      <c r="U160" s="57"/>
      <c r="V160" s="165"/>
      <c r="W160" s="165"/>
      <c r="X160" s="165"/>
      <c r="Y160" s="163"/>
      <c r="Z160" s="163"/>
      <c r="AA160" s="163"/>
      <c r="AB160" s="57"/>
      <c r="AC160" s="165"/>
      <c r="AD160" s="165"/>
      <c r="AE160" s="165"/>
    </row>
    <row r="161" spans="1:39" s="166" customFormat="1" ht="14.45" customHeight="1" x14ac:dyDescent="0.25">
      <c r="A161" s="57" t="s">
        <v>172</v>
      </c>
      <c r="B161" s="164" t="s">
        <v>266</v>
      </c>
      <c r="C161" s="164"/>
      <c r="D161" s="161"/>
      <c r="E161" s="162"/>
      <c r="F161" s="162"/>
      <c r="G161" s="162"/>
      <c r="H161" s="165"/>
      <c r="I161" s="165"/>
      <c r="J161" s="165"/>
      <c r="K161" s="165"/>
      <c r="L161"/>
      <c r="M161"/>
      <c r="N161" s="165"/>
      <c r="O161" s="165"/>
      <c r="P161" s="165"/>
      <c r="Q161" s="165"/>
      <c r="R161" s="165"/>
      <c r="S161" s="163"/>
      <c r="T161" s="163"/>
      <c r="U161" s="57"/>
      <c r="V161" s="165"/>
      <c r="W161" s="165"/>
      <c r="X161" s="165"/>
      <c r="Y161" s="163"/>
      <c r="Z161" s="163"/>
      <c r="AA161" s="163"/>
      <c r="AB161" s="57"/>
      <c r="AC161" s="165"/>
      <c r="AD161" s="165"/>
      <c r="AE161" s="165"/>
    </row>
    <row r="162" spans="1:39" ht="14.45" customHeight="1" x14ac:dyDescent="0.25">
      <c r="A162" s="57" t="s">
        <v>174</v>
      </c>
      <c r="B162" s="164" t="s">
        <v>267</v>
      </c>
      <c r="C162" s="164"/>
      <c r="D162" s="161"/>
      <c r="E162" s="162"/>
      <c r="F162" s="162"/>
      <c r="G162" s="162"/>
      <c r="H162" s="165"/>
      <c r="I162" s="165"/>
      <c r="J162" s="165"/>
      <c r="K162" s="165"/>
      <c r="L162"/>
      <c r="M162"/>
      <c r="N162" s="165"/>
      <c r="O162" s="165"/>
      <c r="P162" s="165"/>
      <c r="Q162" s="165"/>
      <c r="R162" s="165"/>
      <c r="S162" s="163"/>
      <c r="T162" s="163"/>
      <c r="V162" s="165"/>
      <c r="W162" s="165"/>
      <c r="X162" s="165"/>
      <c r="Y162" s="163"/>
      <c r="Z162" s="163"/>
      <c r="AA162" s="163"/>
      <c r="AC162" s="165"/>
      <c r="AD162" s="165"/>
      <c r="AE162" s="165"/>
      <c r="AF162" s="166"/>
      <c r="AG162" s="166"/>
      <c r="AH162" s="166"/>
      <c r="AI162" s="166"/>
      <c r="AM162" s="166"/>
    </row>
    <row r="163" spans="1:39" ht="14.45" customHeight="1" x14ac:dyDescent="0.25">
      <c r="A163" s="57" t="s">
        <v>175</v>
      </c>
      <c r="B163" s="164" t="s">
        <v>268</v>
      </c>
      <c r="C163" s="164"/>
      <c r="D163" s="161"/>
      <c r="E163" s="162"/>
      <c r="F163" s="162"/>
      <c r="G163" s="162"/>
      <c r="H163" s="165"/>
      <c r="I163" s="165"/>
      <c r="J163" s="165"/>
      <c r="K163" s="165"/>
      <c r="L163"/>
      <c r="M163"/>
      <c r="N163" s="165"/>
      <c r="O163" s="165"/>
      <c r="P163" s="165"/>
      <c r="Q163" s="165"/>
      <c r="R163" s="165"/>
      <c r="S163" s="163"/>
      <c r="T163" s="163"/>
      <c r="V163" s="165"/>
      <c r="W163" s="165"/>
      <c r="X163" s="165"/>
      <c r="Y163" s="163"/>
      <c r="Z163" s="163"/>
      <c r="AA163" s="163"/>
      <c r="AC163" s="165"/>
      <c r="AD163" s="165"/>
      <c r="AE163" s="165"/>
      <c r="AF163" s="166"/>
      <c r="AG163" s="166"/>
      <c r="AH163" s="166"/>
      <c r="AI163" s="166"/>
      <c r="AJ163" s="166"/>
      <c r="AK163" s="166"/>
      <c r="AL163" s="166"/>
      <c r="AM163" s="166"/>
    </row>
    <row r="164" spans="1:39" x14ac:dyDescent="0.25">
      <c r="A164" s="57" t="s">
        <v>178</v>
      </c>
      <c r="B164" s="164" t="s">
        <v>269</v>
      </c>
      <c r="C164" s="164"/>
      <c r="D164" s="161"/>
      <c r="E164" s="162"/>
      <c r="F164" s="162"/>
      <c r="G164" s="162"/>
      <c r="H164" s="164"/>
      <c r="I164" s="164"/>
      <c r="J164" s="164"/>
      <c r="K164" s="164"/>
      <c r="L164"/>
      <c r="M164"/>
      <c r="N164" s="164"/>
      <c r="O164" s="164"/>
      <c r="P164" s="164"/>
      <c r="Q164" s="164"/>
      <c r="R164" s="164"/>
      <c r="S164" s="163"/>
      <c r="T164" s="163"/>
      <c r="V164" s="164"/>
      <c r="W164" s="164"/>
      <c r="X164" s="164"/>
      <c r="Y164" s="163"/>
      <c r="Z164" s="163"/>
      <c r="AA164" s="163"/>
      <c r="AC164" s="164"/>
      <c r="AD164" s="164"/>
      <c r="AE164" s="164"/>
      <c r="AF164" s="166"/>
      <c r="AG164" s="166"/>
      <c r="AH164" s="166"/>
      <c r="AI164" s="166"/>
      <c r="AJ164" s="166"/>
      <c r="AK164" s="166"/>
      <c r="AL164" s="166"/>
      <c r="AM164" s="166"/>
    </row>
    <row r="165" spans="1:39" x14ac:dyDescent="0.25">
      <c r="A165" s="57" t="s">
        <v>194</v>
      </c>
      <c r="B165" s="164" t="s">
        <v>270</v>
      </c>
      <c r="C165" s="164"/>
      <c r="D165" s="161"/>
      <c r="E165" s="162"/>
      <c r="F165" s="162"/>
      <c r="G165" s="162"/>
      <c r="H165" s="57"/>
      <c r="I165" s="57"/>
      <c r="L165"/>
      <c r="M165"/>
      <c r="N165" s="58"/>
      <c r="P165" s="57"/>
      <c r="Q165" s="163"/>
      <c r="R165" s="163"/>
      <c r="S165" s="163"/>
      <c r="T165" s="163"/>
      <c r="W165" s="57"/>
      <c r="X165" s="58"/>
      <c r="Y165" s="163"/>
      <c r="Z165" s="163"/>
      <c r="AA165" s="163"/>
      <c r="AD165" s="57"/>
      <c r="AE165" s="58"/>
      <c r="AF165" s="166"/>
      <c r="AG165" s="166"/>
      <c r="AH165" s="166"/>
      <c r="AI165" s="166"/>
      <c r="AJ165" s="166"/>
      <c r="AK165" s="166"/>
      <c r="AL165" s="166"/>
      <c r="AM165" s="166"/>
    </row>
    <row r="166" spans="1:39" x14ac:dyDescent="0.25">
      <c r="A166" s="57" t="s">
        <v>231</v>
      </c>
      <c r="B166" s="164" t="s">
        <v>271</v>
      </c>
      <c r="C166" s="164"/>
      <c r="D166" s="161"/>
      <c r="E166" s="162"/>
      <c r="F166" s="162"/>
      <c r="G166" s="162"/>
      <c r="H166" s="57"/>
      <c r="I166" s="57"/>
      <c r="L166"/>
      <c r="M166"/>
      <c r="N166" s="58"/>
      <c r="P166" s="57"/>
      <c r="Q166" s="163"/>
      <c r="R166" s="163"/>
      <c r="S166" s="163"/>
      <c r="T166" s="163"/>
      <c r="W166" s="57"/>
      <c r="X166" s="58"/>
      <c r="Y166" s="163"/>
      <c r="Z166" s="163"/>
      <c r="AA166" s="163"/>
      <c r="AD166" s="57"/>
      <c r="AE166" s="58"/>
      <c r="AF166" s="166"/>
      <c r="AG166" s="166"/>
      <c r="AH166" s="166"/>
      <c r="AJ166" s="166"/>
      <c r="AL166" s="166"/>
      <c r="AM166" s="166"/>
    </row>
    <row r="167" spans="1:39" x14ac:dyDescent="0.25">
      <c r="A167" s="57" t="s">
        <v>241</v>
      </c>
      <c r="B167" s="164" t="s">
        <v>271</v>
      </c>
      <c r="C167" s="164"/>
      <c r="D167" s="161"/>
      <c r="E167" s="162"/>
      <c r="F167" s="162"/>
      <c r="G167" s="162"/>
      <c r="H167" s="57"/>
      <c r="I167" s="57"/>
      <c r="L167"/>
      <c r="M167"/>
      <c r="N167" s="58"/>
      <c r="P167" s="57"/>
      <c r="Q167" s="163"/>
      <c r="R167" s="163"/>
      <c r="S167" s="163"/>
      <c r="T167" s="163"/>
      <c r="W167" s="57"/>
      <c r="X167" s="58"/>
      <c r="Y167" s="163"/>
      <c r="Z167" s="163"/>
      <c r="AA167" s="163"/>
      <c r="AD167" s="57"/>
      <c r="AE167" s="58"/>
      <c r="AF167" s="166"/>
      <c r="AG167" s="166"/>
      <c r="AH167" s="166"/>
      <c r="AJ167" s="166"/>
      <c r="AL167" s="166"/>
      <c r="AM167" s="166"/>
    </row>
    <row r="168" spans="1:39" x14ac:dyDescent="0.25">
      <c r="A168" s="57" t="s">
        <v>162</v>
      </c>
      <c r="B168" s="164" t="s">
        <v>272</v>
      </c>
      <c r="C168" s="164"/>
      <c r="D168" s="161"/>
      <c r="E168" s="162"/>
      <c r="F168" s="162"/>
      <c r="G168" s="162"/>
      <c r="H168" s="57"/>
      <c r="I168" s="57"/>
      <c r="L168"/>
      <c r="M168"/>
      <c r="N168" s="58"/>
      <c r="P168" s="57"/>
      <c r="Q168" s="163"/>
      <c r="R168" s="163"/>
      <c r="S168" s="163"/>
      <c r="T168" s="163"/>
      <c r="W168" s="57"/>
      <c r="X168" s="58"/>
      <c r="Y168" s="163"/>
      <c r="Z168" s="163"/>
      <c r="AA168" s="163"/>
      <c r="AD168" s="57"/>
      <c r="AE168" s="58"/>
      <c r="AF168" s="166"/>
      <c r="AG168" s="166"/>
      <c r="AH168" s="166"/>
      <c r="AJ168" s="166"/>
      <c r="AL168" s="166"/>
    </row>
    <row r="169" spans="1:39" x14ac:dyDescent="0.25">
      <c r="A169" s="57" t="s">
        <v>202</v>
      </c>
      <c r="B169" s="164" t="s">
        <v>273</v>
      </c>
      <c r="C169" s="164"/>
      <c r="D169" s="161"/>
      <c r="E169" s="162"/>
      <c r="F169" s="162"/>
      <c r="G169" s="162"/>
      <c r="H169" s="57"/>
      <c r="I169" s="57"/>
      <c r="L169"/>
      <c r="M169"/>
      <c r="N169" s="58"/>
      <c r="P169" s="57"/>
      <c r="Q169" s="163"/>
      <c r="R169" s="163"/>
      <c r="S169" s="163"/>
      <c r="T169" s="163"/>
      <c r="W169" s="57"/>
      <c r="X169" s="58"/>
      <c r="Y169" s="163"/>
      <c r="Z169" s="163"/>
      <c r="AA169" s="163"/>
      <c r="AD169" s="57"/>
      <c r="AE169" s="58"/>
      <c r="AF169" s="166"/>
      <c r="AG169" s="166"/>
      <c r="AH169" s="166"/>
      <c r="AJ169" s="166"/>
      <c r="AL169" s="166"/>
    </row>
    <row r="170" spans="1:39" x14ac:dyDescent="0.25">
      <c r="A170" s="57" t="s">
        <v>207</v>
      </c>
      <c r="B170" s="164" t="s">
        <v>274</v>
      </c>
      <c r="C170" s="164"/>
      <c r="D170" s="161"/>
      <c r="E170" s="162"/>
      <c r="F170" s="162"/>
      <c r="G170" s="162"/>
      <c r="H170" s="57"/>
      <c r="I170" s="57"/>
      <c r="L170"/>
      <c r="M170"/>
      <c r="N170" s="58"/>
      <c r="P170" s="57"/>
      <c r="Q170" s="163"/>
      <c r="R170" s="163"/>
      <c r="S170" s="163"/>
      <c r="T170" s="163"/>
      <c r="W170" s="57"/>
      <c r="X170" s="58"/>
      <c r="Y170" s="163"/>
      <c r="Z170" s="163"/>
      <c r="AA170" s="163"/>
      <c r="AD170" s="57"/>
      <c r="AE170" s="58"/>
      <c r="AF170" s="166"/>
      <c r="AG170" s="166"/>
      <c r="AH170" s="166"/>
      <c r="AJ170" s="166"/>
      <c r="AL170" s="166"/>
    </row>
    <row r="171" spans="1:39" x14ac:dyDescent="0.25">
      <c r="A171" s="57" t="s">
        <v>211</v>
      </c>
      <c r="B171" s="164" t="s">
        <v>275</v>
      </c>
      <c r="C171" s="164"/>
      <c r="D171" s="161"/>
      <c r="E171" s="162"/>
      <c r="F171" s="162"/>
      <c r="G171" s="162"/>
      <c r="H171" s="57"/>
      <c r="I171" s="57"/>
      <c r="L171"/>
      <c r="M171"/>
      <c r="N171" s="58"/>
      <c r="P171" s="57"/>
      <c r="Q171" s="163"/>
      <c r="R171" s="163"/>
      <c r="S171" s="163"/>
      <c r="T171" s="163"/>
      <c r="W171" s="57"/>
      <c r="X171" s="58"/>
      <c r="Y171" s="163"/>
      <c r="Z171" s="163"/>
      <c r="AA171" s="163"/>
      <c r="AD171" s="57"/>
      <c r="AE171" s="58"/>
      <c r="AF171" s="166"/>
      <c r="AG171" s="166"/>
      <c r="AH171" s="166"/>
      <c r="AJ171" s="166"/>
      <c r="AL171" s="166"/>
    </row>
    <row r="172" spans="1:39" x14ac:dyDescent="0.25">
      <c r="A172" s="57" t="s">
        <v>216</v>
      </c>
      <c r="B172" s="164" t="s">
        <v>276</v>
      </c>
      <c r="C172" s="164"/>
      <c r="D172" s="161"/>
      <c r="E172" s="162"/>
      <c r="F172" s="162"/>
      <c r="G172" s="162"/>
      <c r="H172" s="57"/>
      <c r="I172" s="57"/>
      <c r="L172"/>
      <c r="M172"/>
      <c r="N172" s="58"/>
      <c r="P172" s="57"/>
      <c r="Q172" s="163"/>
      <c r="R172" s="163"/>
      <c r="S172" s="163"/>
      <c r="T172" s="163"/>
      <c r="W172" s="57"/>
      <c r="X172" s="58"/>
      <c r="Y172" s="163"/>
      <c r="Z172" s="163"/>
      <c r="AA172" s="163"/>
      <c r="AD172" s="57"/>
      <c r="AE172" s="58"/>
      <c r="AF172" s="166"/>
      <c r="AG172" s="166"/>
      <c r="AH172" s="166"/>
      <c r="AJ172" s="166"/>
      <c r="AL172" s="166"/>
    </row>
    <row r="173" spans="1:39" x14ac:dyDescent="0.25">
      <c r="A173" s="57" t="s">
        <v>220</v>
      </c>
      <c r="B173" s="164" t="s">
        <v>277</v>
      </c>
      <c r="C173" s="164"/>
      <c r="D173" s="161"/>
      <c r="E173" s="162"/>
      <c r="F173" s="162"/>
      <c r="G173" s="162"/>
      <c r="H173" s="57"/>
      <c r="I173" s="57"/>
      <c r="L173"/>
      <c r="M173"/>
      <c r="N173" s="58"/>
      <c r="P173" s="57"/>
      <c r="Q173" s="163"/>
      <c r="R173" s="163"/>
      <c r="S173" s="163"/>
      <c r="T173" s="163"/>
      <c r="W173" s="57"/>
      <c r="X173" s="58"/>
      <c r="Y173" s="163"/>
      <c r="Z173" s="163"/>
      <c r="AA173" s="163"/>
      <c r="AD173" s="57"/>
      <c r="AE173" s="58"/>
      <c r="AF173" s="166"/>
      <c r="AG173" s="166"/>
      <c r="AH173" s="166"/>
      <c r="AJ173" s="166"/>
      <c r="AL173" s="166"/>
    </row>
    <row r="174" spans="1:39" x14ac:dyDescent="0.25">
      <c r="A174" s="57" t="s">
        <v>225</v>
      </c>
      <c r="B174" s="164" t="s">
        <v>278</v>
      </c>
      <c r="C174" s="164"/>
      <c r="D174" s="161"/>
      <c r="E174" s="162"/>
      <c r="F174" s="162"/>
      <c r="G174" s="162"/>
      <c r="H174" s="57"/>
      <c r="I174" s="57"/>
      <c r="L174"/>
      <c r="M174"/>
      <c r="N174" s="58"/>
      <c r="P174" s="57"/>
      <c r="Q174" s="163"/>
      <c r="R174" s="163"/>
      <c r="S174" s="163"/>
      <c r="T174" s="163"/>
      <c r="W174" s="57"/>
      <c r="X174" s="58"/>
      <c r="Y174" s="163"/>
      <c r="Z174" s="163"/>
      <c r="AA174" s="163"/>
      <c r="AD174" s="57"/>
      <c r="AE174" s="58"/>
      <c r="AF174" s="166"/>
      <c r="AG174" s="166"/>
      <c r="AH174" s="166"/>
      <c r="AJ174" s="166"/>
      <c r="AL174" s="166"/>
    </row>
    <row r="175" spans="1:39" x14ac:dyDescent="0.25">
      <c r="A175" s="57" t="s">
        <v>235</v>
      </c>
      <c r="B175" s="164" t="s">
        <v>279</v>
      </c>
      <c r="C175" s="164"/>
      <c r="D175" s="161"/>
      <c r="E175" s="162"/>
      <c r="F175" s="162"/>
      <c r="G175" s="162"/>
      <c r="H175" s="57"/>
      <c r="I175" s="57"/>
      <c r="L175"/>
      <c r="M175"/>
      <c r="N175" s="58"/>
      <c r="P175" s="57"/>
      <c r="Q175" s="163"/>
      <c r="R175" s="163"/>
      <c r="S175" s="163"/>
      <c r="T175" s="163"/>
      <c r="W175" s="57"/>
      <c r="X175" s="58"/>
      <c r="Y175" s="163"/>
      <c r="Z175" s="163"/>
      <c r="AA175" s="163"/>
      <c r="AD175" s="57"/>
      <c r="AE175" s="58"/>
      <c r="AF175" s="166"/>
      <c r="AG175" s="166"/>
      <c r="AH175" s="166"/>
      <c r="AJ175" s="166"/>
      <c r="AL175" s="166"/>
    </row>
    <row r="176" spans="1:39" x14ac:dyDescent="0.25">
      <c r="A176" s="57" t="s">
        <v>120</v>
      </c>
      <c r="B176" s="164" t="s">
        <v>280</v>
      </c>
      <c r="C176" s="164"/>
      <c r="D176" s="161"/>
      <c r="E176" s="162"/>
      <c r="F176" s="162"/>
      <c r="G176" s="162"/>
      <c r="H176" s="57"/>
      <c r="I176" s="57"/>
      <c r="L176"/>
      <c r="M176"/>
      <c r="N176" s="58"/>
      <c r="P176" s="57"/>
      <c r="Q176" s="163"/>
      <c r="R176" s="163"/>
      <c r="S176" s="163"/>
      <c r="T176" s="163"/>
      <c r="W176" s="57"/>
      <c r="X176" s="58"/>
      <c r="Y176" s="163"/>
      <c r="Z176" s="163"/>
      <c r="AA176" s="163"/>
      <c r="AD176" s="57"/>
      <c r="AE176" s="58"/>
      <c r="AF176" s="166"/>
      <c r="AG176" s="166"/>
      <c r="AH176" s="166"/>
      <c r="AJ176" s="166"/>
      <c r="AL176" s="166"/>
    </row>
    <row r="177" spans="1:38" x14ac:dyDescent="0.25">
      <c r="A177" s="57" t="s">
        <v>134</v>
      </c>
      <c r="B177" s="164" t="s">
        <v>281</v>
      </c>
      <c r="C177" s="164"/>
      <c r="D177" s="161"/>
      <c r="E177" s="162"/>
      <c r="F177" s="162"/>
      <c r="G177" s="162"/>
      <c r="H177" s="57"/>
      <c r="I177" s="57"/>
      <c r="L177"/>
      <c r="M177"/>
      <c r="N177" s="58"/>
      <c r="P177" s="57"/>
      <c r="Q177" s="163"/>
      <c r="R177" s="163"/>
      <c r="S177" s="163"/>
      <c r="T177" s="163"/>
      <c r="W177" s="57"/>
      <c r="X177" s="58"/>
      <c r="Y177" s="163"/>
      <c r="Z177" s="163"/>
      <c r="AA177" s="163"/>
      <c r="AD177" s="57"/>
      <c r="AE177" s="58"/>
      <c r="AF177" s="166"/>
      <c r="AG177" s="166"/>
      <c r="AH177" s="166"/>
      <c r="AJ177" s="97"/>
      <c r="AK177" s="97"/>
      <c r="AL177" s="97"/>
    </row>
    <row r="178" spans="1:38" x14ac:dyDescent="0.25">
      <c r="A178" s="57" t="s">
        <v>125</v>
      </c>
      <c r="B178" s="164" t="s">
        <v>282</v>
      </c>
      <c r="C178" s="164"/>
      <c r="D178" s="161"/>
      <c r="E178" s="162"/>
      <c r="F178" s="162"/>
      <c r="G178" s="162"/>
      <c r="H178" s="57"/>
      <c r="I178" s="57"/>
      <c r="L178"/>
      <c r="M178"/>
      <c r="N178" s="58"/>
      <c r="P178" s="57"/>
      <c r="Q178" s="163"/>
      <c r="R178" s="163"/>
      <c r="S178" s="163"/>
      <c r="T178" s="163"/>
      <c r="W178" s="57"/>
      <c r="X178" s="58"/>
      <c r="Y178" s="163"/>
      <c r="Z178" s="163"/>
      <c r="AA178" s="163"/>
      <c r="AD178" s="57"/>
      <c r="AE178" s="58"/>
      <c r="AF178" s="166"/>
      <c r="AG178" s="166"/>
      <c r="AH178" s="166"/>
      <c r="AJ178" s="97"/>
      <c r="AK178" s="97"/>
      <c r="AL178" s="97"/>
    </row>
    <row r="179" spans="1:38" x14ac:dyDescent="0.25">
      <c r="A179" s="57" t="s">
        <v>129</v>
      </c>
      <c r="B179" s="164" t="s">
        <v>283</v>
      </c>
      <c r="C179" s="164"/>
      <c r="D179" s="161"/>
      <c r="E179" s="162"/>
      <c r="F179" s="162"/>
      <c r="G179" s="162"/>
      <c r="H179" s="57"/>
      <c r="I179" s="57"/>
      <c r="L179"/>
      <c r="M179"/>
      <c r="N179" s="58"/>
      <c r="P179" s="57"/>
      <c r="Q179" s="163"/>
      <c r="R179" s="163"/>
      <c r="S179" s="163"/>
      <c r="T179" s="163"/>
      <c r="W179" s="57"/>
      <c r="X179" s="58"/>
      <c r="Y179" s="163"/>
      <c r="Z179" s="163"/>
      <c r="AA179" s="163"/>
      <c r="AD179" s="57"/>
      <c r="AE179" s="58"/>
      <c r="AF179" s="166"/>
      <c r="AG179" s="166"/>
      <c r="AH179" s="166"/>
      <c r="AJ179" s="97"/>
      <c r="AK179" s="97"/>
      <c r="AL179" s="97"/>
    </row>
    <row r="180" spans="1:38" x14ac:dyDescent="0.25">
      <c r="A180" s="57" t="s">
        <v>138</v>
      </c>
      <c r="B180" s="164" t="s">
        <v>284</v>
      </c>
      <c r="C180" s="164"/>
      <c r="D180" s="161"/>
      <c r="E180" s="162"/>
      <c r="F180" s="162"/>
      <c r="G180" s="162"/>
      <c r="H180" s="57"/>
      <c r="I180" s="57"/>
      <c r="L180"/>
      <c r="M180"/>
      <c r="N180" s="58"/>
      <c r="P180" s="57"/>
      <c r="Q180" s="163"/>
      <c r="R180" s="163"/>
      <c r="S180" s="163"/>
      <c r="T180" s="163"/>
      <c r="W180" s="57"/>
      <c r="X180" s="58"/>
      <c r="Y180" s="163"/>
      <c r="Z180" s="163"/>
      <c r="AA180" s="163"/>
      <c r="AD180" s="57"/>
      <c r="AE180" s="58"/>
      <c r="AF180" s="166"/>
      <c r="AG180" s="166"/>
      <c r="AH180" s="166"/>
      <c r="AJ180" s="97"/>
      <c r="AK180" s="97"/>
      <c r="AL180" s="97"/>
    </row>
    <row r="181" spans="1:38" x14ac:dyDescent="0.25">
      <c r="A181" s="57" t="s">
        <v>152</v>
      </c>
      <c r="B181" s="164" t="s">
        <v>285</v>
      </c>
      <c r="C181" s="164"/>
      <c r="D181" s="161"/>
      <c r="E181" s="162"/>
      <c r="F181" s="162"/>
      <c r="G181" s="162"/>
      <c r="H181" s="57"/>
      <c r="I181" s="57"/>
      <c r="L181"/>
      <c r="M181"/>
      <c r="N181" s="58"/>
      <c r="P181" s="57"/>
      <c r="Q181" s="163"/>
      <c r="R181" s="163"/>
      <c r="S181" s="163"/>
      <c r="T181" s="163"/>
      <c r="W181" s="57"/>
      <c r="X181" s="58"/>
      <c r="Y181" s="163"/>
      <c r="Z181" s="163"/>
      <c r="AA181" s="163"/>
      <c r="AD181" s="57"/>
      <c r="AE181" s="58"/>
      <c r="AF181" s="166"/>
      <c r="AG181" s="166"/>
      <c r="AH181" s="166"/>
      <c r="AJ181" s="97"/>
      <c r="AK181" s="97"/>
      <c r="AL181" s="97"/>
    </row>
    <row r="182" spans="1:38" x14ac:dyDescent="0.25">
      <c r="A182" s="57" t="s">
        <v>158</v>
      </c>
      <c r="B182" s="164" t="s">
        <v>286</v>
      </c>
      <c r="C182" s="164"/>
      <c r="D182" s="161"/>
      <c r="E182" s="162"/>
      <c r="F182" s="162"/>
      <c r="G182" s="162"/>
      <c r="H182" s="57"/>
      <c r="I182" s="57"/>
      <c r="L182"/>
      <c r="M182"/>
      <c r="N182" s="58"/>
      <c r="P182" s="57"/>
      <c r="Q182" s="163"/>
      <c r="R182" s="163"/>
      <c r="S182" s="163"/>
      <c r="T182" s="163"/>
      <c r="W182" s="57"/>
      <c r="X182" s="58"/>
      <c r="Y182" s="163"/>
      <c r="Z182" s="163"/>
      <c r="AA182" s="163"/>
      <c r="AD182" s="57"/>
      <c r="AE182" s="58"/>
      <c r="AF182" s="166"/>
      <c r="AG182" s="166"/>
      <c r="AH182" s="166"/>
      <c r="AJ182" s="97"/>
      <c r="AK182" s="97"/>
      <c r="AL182" s="97"/>
    </row>
    <row r="183" spans="1:38" x14ac:dyDescent="0.25">
      <c r="A183" s="57" t="s">
        <v>167</v>
      </c>
      <c r="B183" s="164" t="s">
        <v>287</v>
      </c>
      <c r="C183" s="164"/>
      <c r="D183" s="161"/>
      <c r="E183" s="162"/>
      <c r="F183" s="162"/>
      <c r="G183" s="162"/>
      <c r="H183" s="57"/>
      <c r="I183" s="57"/>
      <c r="L183"/>
      <c r="M183"/>
      <c r="N183" s="58"/>
      <c r="P183" s="57"/>
      <c r="Q183" s="163"/>
      <c r="R183" s="163"/>
      <c r="S183" s="163"/>
      <c r="T183" s="163"/>
      <c r="W183" s="57"/>
      <c r="X183" s="58"/>
      <c r="Y183" s="163"/>
      <c r="Z183" s="163"/>
      <c r="AA183" s="163"/>
      <c r="AD183" s="57"/>
      <c r="AE183" s="58"/>
      <c r="AF183" s="166"/>
      <c r="AG183" s="166"/>
      <c r="AH183" s="166"/>
      <c r="AJ183" s="97"/>
      <c r="AK183" s="97"/>
      <c r="AL183" s="97"/>
    </row>
    <row r="184" spans="1:38" x14ac:dyDescent="0.25">
      <c r="A184" s="57" t="s">
        <v>155</v>
      </c>
      <c r="B184" s="164" t="s">
        <v>288</v>
      </c>
      <c r="C184" s="164"/>
      <c r="D184" s="161"/>
      <c r="E184" s="162"/>
      <c r="F184" s="162"/>
      <c r="G184" s="162"/>
      <c r="H184" s="57"/>
      <c r="I184" s="57"/>
      <c r="L184"/>
      <c r="M184"/>
      <c r="N184" s="58"/>
      <c r="P184" s="57"/>
      <c r="Q184" s="163"/>
      <c r="R184" s="163"/>
      <c r="S184" s="163"/>
      <c r="T184" s="163"/>
      <c r="W184" s="57"/>
      <c r="X184" s="58"/>
      <c r="Y184" s="163"/>
      <c r="Z184" s="163"/>
      <c r="AA184" s="163"/>
      <c r="AD184" s="57"/>
      <c r="AE184" s="58"/>
      <c r="AF184" s="166"/>
      <c r="AG184" s="166"/>
      <c r="AH184" s="166"/>
      <c r="AJ184" s="97"/>
      <c r="AK184" s="97"/>
      <c r="AL184" s="97"/>
    </row>
    <row r="185" spans="1:38" x14ac:dyDescent="0.25">
      <c r="A185" s="57" t="s">
        <v>177</v>
      </c>
      <c r="B185" s="164" t="s">
        <v>289</v>
      </c>
      <c r="C185" s="164"/>
      <c r="D185" s="161"/>
      <c r="E185" s="162"/>
      <c r="F185" s="162"/>
      <c r="G185" s="162"/>
      <c r="H185" s="57"/>
      <c r="I185" s="57"/>
      <c r="L185"/>
      <c r="M185"/>
      <c r="N185" s="58"/>
      <c r="P185" s="57"/>
      <c r="Q185" s="163"/>
      <c r="R185" s="163"/>
      <c r="S185" s="163"/>
      <c r="T185" s="163"/>
      <c r="W185" s="57"/>
      <c r="X185" s="58"/>
      <c r="Y185" s="163"/>
      <c r="Z185" s="163"/>
      <c r="AA185" s="163"/>
      <c r="AD185" s="57"/>
      <c r="AE185" s="58"/>
      <c r="AF185" s="166"/>
      <c r="AG185" s="166"/>
      <c r="AH185" s="166"/>
      <c r="AJ185" s="97"/>
      <c r="AK185" s="97"/>
      <c r="AL185" s="97"/>
    </row>
    <row r="186" spans="1:38" x14ac:dyDescent="0.25">
      <c r="A186" s="57" t="s">
        <v>182</v>
      </c>
      <c r="B186" s="164" t="s">
        <v>290</v>
      </c>
      <c r="C186" s="164"/>
      <c r="D186" s="161"/>
      <c r="E186" s="162"/>
      <c r="F186" s="162"/>
      <c r="G186" s="162"/>
      <c r="H186" s="57"/>
      <c r="I186" s="57"/>
      <c r="L186"/>
      <c r="M186"/>
      <c r="N186" s="58"/>
      <c r="P186" s="57"/>
      <c r="Q186" s="163"/>
      <c r="R186" s="163"/>
      <c r="S186" s="163"/>
      <c r="T186" s="163"/>
      <c r="W186" s="57"/>
      <c r="X186" s="58"/>
      <c r="Y186" s="163"/>
      <c r="Z186" s="163"/>
      <c r="AA186" s="163"/>
      <c r="AD186" s="57"/>
      <c r="AE186" s="58"/>
      <c r="AF186" s="166"/>
      <c r="AG186" s="166"/>
      <c r="AH186" s="166"/>
      <c r="AJ186" s="97"/>
      <c r="AK186" s="97"/>
      <c r="AL186" s="97"/>
    </row>
    <row r="187" spans="1:38" x14ac:dyDescent="0.25">
      <c r="A187" s="57" t="s">
        <v>189</v>
      </c>
      <c r="B187" s="164" t="s">
        <v>290</v>
      </c>
      <c r="C187" s="164"/>
      <c r="D187" s="161"/>
      <c r="E187" s="162"/>
      <c r="F187" s="162"/>
      <c r="G187" s="162"/>
      <c r="H187" s="57"/>
      <c r="I187" s="57"/>
      <c r="L187"/>
      <c r="M187"/>
      <c r="N187" s="58"/>
      <c r="P187" s="57"/>
      <c r="Q187" s="163"/>
      <c r="R187" s="163"/>
      <c r="S187" s="163"/>
      <c r="T187" s="163"/>
      <c r="W187" s="57"/>
      <c r="X187" s="58"/>
      <c r="Y187" s="163"/>
      <c r="Z187" s="163"/>
      <c r="AA187" s="163"/>
      <c r="AD187" s="57"/>
      <c r="AE187" s="58"/>
      <c r="AF187" s="166"/>
      <c r="AG187" s="166"/>
      <c r="AH187" s="166"/>
      <c r="AJ187" s="97"/>
      <c r="AK187" s="97"/>
      <c r="AL187" s="97"/>
    </row>
    <row r="188" spans="1:38" x14ac:dyDescent="0.25">
      <c r="A188" s="57" t="s">
        <v>204</v>
      </c>
      <c r="B188" s="164" t="s">
        <v>273</v>
      </c>
      <c r="C188" s="164"/>
      <c r="D188" s="161"/>
      <c r="E188" s="162"/>
      <c r="F188" s="162"/>
      <c r="G188" s="162"/>
      <c r="H188" s="57"/>
      <c r="I188" s="57"/>
      <c r="L188"/>
      <c r="M188"/>
      <c r="N188" s="58"/>
      <c r="P188" s="57"/>
      <c r="Q188" s="163"/>
      <c r="R188" s="163"/>
      <c r="S188" s="163"/>
      <c r="T188" s="163"/>
      <c r="W188" s="57"/>
      <c r="X188" s="58"/>
      <c r="Y188" s="163"/>
      <c r="Z188" s="163"/>
      <c r="AA188" s="163"/>
      <c r="AD188" s="57"/>
      <c r="AE188" s="58"/>
      <c r="AF188" s="166"/>
      <c r="AG188" s="166"/>
      <c r="AH188" s="166"/>
      <c r="AJ188" s="97"/>
      <c r="AK188" s="97"/>
      <c r="AL188" s="97"/>
    </row>
    <row r="189" spans="1:38" x14ac:dyDescent="0.25">
      <c r="A189" s="57" t="s">
        <v>208</v>
      </c>
      <c r="B189" s="164" t="s">
        <v>291</v>
      </c>
      <c r="C189" s="164"/>
      <c r="D189" s="161"/>
      <c r="E189" s="162"/>
      <c r="F189" s="162"/>
      <c r="G189" s="162"/>
      <c r="H189" s="57"/>
      <c r="I189" s="57"/>
      <c r="L189"/>
      <c r="M189"/>
      <c r="N189" s="58"/>
      <c r="P189" s="57"/>
      <c r="Q189" s="163"/>
      <c r="R189" s="163"/>
      <c r="S189" s="163"/>
      <c r="T189" s="163"/>
      <c r="W189" s="57"/>
      <c r="X189" s="58"/>
      <c r="Y189" s="163"/>
      <c r="Z189" s="163"/>
      <c r="AA189" s="163"/>
      <c r="AD189" s="57"/>
      <c r="AE189" s="58"/>
      <c r="AF189" s="166"/>
      <c r="AG189" s="166"/>
      <c r="AH189" s="166"/>
      <c r="AJ189" s="97"/>
      <c r="AK189" s="97"/>
      <c r="AL189" s="97"/>
    </row>
    <row r="190" spans="1:38" x14ac:dyDescent="0.25">
      <c r="A190" s="57" t="s">
        <v>212</v>
      </c>
      <c r="B190" s="164" t="s">
        <v>292</v>
      </c>
      <c r="C190" s="164"/>
      <c r="D190" s="161"/>
      <c r="E190" s="162"/>
      <c r="F190" s="162"/>
      <c r="G190" s="162"/>
      <c r="H190" s="57"/>
      <c r="I190" s="57"/>
      <c r="L190"/>
      <c r="M190"/>
      <c r="N190" s="58"/>
      <c r="P190" s="57"/>
      <c r="Q190" s="163"/>
      <c r="R190" s="163"/>
      <c r="S190" s="163"/>
      <c r="T190" s="163"/>
      <c r="W190" s="57"/>
      <c r="X190" s="58"/>
      <c r="Y190" s="163"/>
      <c r="Z190" s="163"/>
      <c r="AA190" s="163"/>
      <c r="AD190" s="57"/>
      <c r="AE190" s="58"/>
      <c r="AF190" s="166"/>
      <c r="AG190" s="166"/>
      <c r="AH190" s="166"/>
      <c r="AJ190" s="97"/>
      <c r="AK190" s="97"/>
      <c r="AL190" s="97"/>
    </row>
    <row r="191" spans="1:38" x14ac:dyDescent="0.25">
      <c r="A191" s="57" t="s">
        <v>222</v>
      </c>
      <c r="B191" s="164" t="s">
        <v>293</v>
      </c>
      <c r="C191" s="164"/>
      <c r="D191" s="161"/>
      <c r="E191" s="162"/>
      <c r="F191" s="162"/>
      <c r="G191" s="162"/>
      <c r="H191" s="57"/>
      <c r="I191" s="57"/>
      <c r="L191"/>
      <c r="M191"/>
      <c r="N191" s="58"/>
      <c r="P191" s="57"/>
      <c r="Q191" s="163"/>
      <c r="R191" s="163"/>
      <c r="S191" s="163"/>
      <c r="T191" s="163"/>
      <c r="W191" s="57"/>
      <c r="X191" s="58"/>
      <c r="Y191" s="163"/>
      <c r="Z191" s="163"/>
      <c r="AA191" s="163"/>
      <c r="AD191" s="57"/>
      <c r="AE191" s="58"/>
      <c r="AF191" s="166"/>
      <c r="AG191" s="166"/>
      <c r="AH191" s="166"/>
      <c r="AJ191" s="97"/>
      <c r="AK191" s="97"/>
      <c r="AL191" s="97"/>
    </row>
    <row r="192" spans="1:38" x14ac:dyDescent="0.25">
      <c r="A192" s="57" t="s">
        <v>246</v>
      </c>
      <c r="B192" s="164" t="s">
        <v>294</v>
      </c>
      <c r="C192" s="164"/>
      <c r="D192" s="161"/>
      <c r="E192" s="162"/>
      <c r="F192" s="162"/>
      <c r="G192" s="162"/>
      <c r="H192" s="57"/>
      <c r="I192" s="57"/>
      <c r="L192"/>
      <c r="M192"/>
      <c r="N192" s="58"/>
      <c r="P192" s="57"/>
      <c r="Q192" s="163"/>
      <c r="R192" s="163"/>
      <c r="S192" s="163"/>
      <c r="T192" s="163"/>
      <c r="W192" s="57"/>
      <c r="X192" s="58"/>
      <c r="Y192" s="163"/>
      <c r="Z192" s="163"/>
      <c r="AA192" s="163"/>
      <c r="AD192" s="57"/>
      <c r="AE192" s="58"/>
      <c r="AF192" s="166"/>
      <c r="AG192" s="166"/>
      <c r="AH192" s="166"/>
      <c r="AJ192" s="97"/>
      <c r="AK192" s="97"/>
      <c r="AL192" s="97"/>
    </row>
    <row r="193" spans="1:38" x14ac:dyDescent="0.25">
      <c r="A193" s="57" t="s">
        <v>255</v>
      </c>
      <c r="B193" s="164" t="s">
        <v>295</v>
      </c>
      <c r="C193" s="164"/>
      <c r="D193" s="161"/>
      <c r="E193" s="162"/>
      <c r="F193" s="162"/>
      <c r="G193" s="162"/>
      <c r="H193" s="57"/>
      <c r="I193" s="57"/>
      <c r="L193"/>
      <c r="M193"/>
      <c r="N193" s="58"/>
      <c r="P193" s="57"/>
      <c r="Q193" s="163"/>
      <c r="R193" s="163"/>
      <c r="S193" s="163"/>
      <c r="T193" s="163"/>
      <c r="W193" s="57"/>
      <c r="X193" s="58"/>
      <c r="Y193" s="163"/>
      <c r="Z193" s="163"/>
      <c r="AA193" s="163"/>
      <c r="AD193" s="57"/>
      <c r="AE193" s="58"/>
      <c r="AF193" s="166"/>
      <c r="AG193" s="166"/>
      <c r="AH193" s="166"/>
      <c r="AJ193" s="97"/>
      <c r="AK193" s="97"/>
      <c r="AL193" s="97"/>
    </row>
    <row r="194" spans="1:38" x14ac:dyDescent="0.25">
      <c r="A194" s="57" t="s">
        <v>296</v>
      </c>
      <c r="B194" s="164" t="s">
        <v>286</v>
      </c>
      <c r="C194" s="164"/>
      <c r="D194" s="161"/>
      <c r="E194" s="162"/>
      <c r="F194" s="162"/>
      <c r="G194" s="162"/>
      <c r="H194" s="57"/>
      <c r="I194" s="57"/>
      <c r="L194" s="59"/>
      <c r="M194" s="58"/>
      <c r="N194" s="58"/>
      <c r="P194" s="57"/>
      <c r="Q194" s="163"/>
      <c r="R194" s="163"/>
      <c r="S194" s="163"/>
      <c r="T194" s="163"/>
      <c r="W194" s="57"/>
      <c r="X194" s="58"/>
      <c r="Y194" s="163"/>
      <c r="Z194" s="163"/>
      <c r="AA194" s="163"/>
      <c r="AD194" s="57"/>
      <c r="AE194" s="58"/>
      <c r="AF194" s="166"/>
      <c r="AG194" s="166"/>
      <c r="AH194" s="166"/>
      <c r="AJ194" s="97"/>
      <c r="AK194" s="97"/>
      <c r="AL194" s="97"/>
    </row>
    <row r="195" spans="1:38" x14ac:dyDescent="0.25">
      <c r="A195" s="57" t="s">
        <v>169</v>
      </c>
      <c r="B195" s="164" t="s">
        <v>297</v>
      </c>
      <c r="C195" s="164"/>
      <c r="D195" s="161"/>
      <c r="E195" s="162"/>
      <c r="F195" s="162"/>
      <c r="G195" s="162"/>
      <c r="H195" s="57"/>
      <c r="I195" s="57"/>
      <c r="L195" s="59"/>
      <c r="M195" s="58"/>
      <c r="N195" s="58"/>
      <c r="P195" s="57"/>
      <c r="Q195" s="163"/>
      <c r="R195" s="163"/>
      <c r="S195" s="163"/>
      <c r="T195" s="163"/>
      <c r="W195" s="57"/>
      <c r="X195" s="58"/>
      <c r="Y195" s="163"/>
      <c r="Z195" s="163"/>
      <c r="AA195" s="163"/>
      <c r="AD195" s="57"/>
      <c r="AE195" s="58"/>
      <c r="AF195" s="166"/>
      <c r="AG195" s="166"/>
      <c r="AH195" s="166"/>
      <c r="AJ195" s="97"/>
      <c r="AK195" s="97"/>
      <c r="AL195" s="97"/>
    </row>
    <row r="196" spans="1:38" x14ac:dyDescent="0.25">
      <c r="A196" s="57" t="s">
        <v>184</v>
      </c>
      <c r="B196" s="164" t="s">
        <v>298</v>
      </c>
      <c r="C196" s="164"/>
      <c r="D196" s="161"/>
      <c r="E196" s="162"/>
      <c r="F196" s="162"/>
      <c r="G196" s="162"/>
      <c r="H196" s="57"/>
      <c r="I196" s="57"/>
      <c r="L196" s="59"/>
      <c r="M196" s="58"/>
      <c r="N196" s="58"/>
      <c r="P196" s="57"/>
      <c r="Q196" s="163"/>
      <c r="R196" s="163"/>
      <c r="S196" s="163"/>
      <c r="T196" s="163"/>
      <c r="W196" s="57"/>
      <c r="X196" s="58"/>
      <c r="Y196" s="163"/>
      <c r="Z196" s="163"/>
      <c r="AA196" s="163"/>
      <c r="AD196" s="57"/>
      <c r="AE196" s="58"/>
      <c r="AF196" s="166"/>
      <c r="AG196" s="166"/>
      <c r="AH196" s="166"/>
      <c r="AJ196" s="97"/>
      <c r="AK196" s="97"/>
      <c r="AL196" s="97"/>
    </row>
    <row r="197" spans="1:38" x14ac:dyDescent="0.25">
      <c r="A197" s="57" t="s">
        <v>186</v>
      </c>
      <c r="B197" s="164" t="s">
        <v>299</v>
      </c>
      <c r="C197" s="164"/>
      <c r="D197" s="161"/>
      <c r="E197" s="162"/>
      <c r="F197" s="162"/>
      <c r="G197" s="162"/>
      <c r="H197" s="57"/>
      <c r="I197" s="57"/>
      <c r="L197" s="59"/>
      <c r="M197" s="58"/>
      <c r="N197" s="58"/>
      <c r="P197" s="57"/>
      <c r="Q197" s="163"/>
      <c r="R197" s="163"/>
      <c r="S197" s="163"/>
      <c r="T197" s="163"/>
      <c r="W197" s="57"/>
      <c r="X197" s="58"/>
      <c r="Y197" s="163"/>
      <c r="Z197" s="163"/>
      <c r="AA197" s="163"/>
      <c r="AD197" s="57"/>
      <c r="AE197" s="58"/>
      <c r="AF197" s="166"/>
      <c r="AG197" s="166"/>
      <c r="AH197" s="166"/>
      <c r="AJ197" s="97"/>
      <c r="AK197" s="97"/>
      <c r="AL197" s="97"/>
    </row>
    <row r="198" spans="1:38" x14ac:dyDescent="0.25">
      <c r="A198" s="57" t="s">
        <v>200</v>
      </c>
      <c r="B198" s="164" t="s">
        <v>300</v>
      </c>
      <c r="C198" s="164"/>
      <c r="D198" s="161"/>
      <c r="E198" s="162"/>
      <c r="F198" s="162"/>
      <c r="G198" s="162"/>
      <c r="H198" s="57"/>
      <c r="I198" s="57"/>
      <c r="L198" s="59"/>
      <c r="M198" s="58"/>
      <c r="N198" s="58"/>
      <c r="P198" s="57"/>
      <c r="Q198" s="163"/>
      <c r="R198" s="163"/>
      <c r="S198" s="163"/>
      <c r="T198" s="163"/>
      <c r="W198" s="57"/>
      <c r="X198" s="58"/>
      <c r="Y198" s="163"/>
      <c r="Z198" s="163"/>
      <c r="AA198" s="163"/>
      <c r="AD198" s="57"/>
      <c r="AE198" s="58"/>
      <c r="AF198" s="166"/>
      <c r="AG198" s="166"/>
      <c r="AH198" s="166"/>
      <c r="AJ198" s="97"/>
      <c r="AK198" s="97"/>
      <c r="AL198" s="97"/>
    </row>
    <row r="199" spans="1:38" x14ac:dyDescent="0.25">
      <c r="A199" s="57" t="s">
        <v>206</v>
      </c>
      <c r="B199" s="164" t="s">
        <v>300</v>
      </c>
      <c r="C199" s="164"/>
      <c r="D199" s="161"/>
      <c r="E199" s="162"/>
      <c r="F199" s="162"/>
      <c r="G199" s="162"/>
      <c r="H199" s="57"/>
      <c r="I199" s="57"/>
      <c r="L199" s="59"/>
      <c r="M199" s="58"/>
      <c r="N199" s="58"/>
      <c r="P199" s="57"/>
      <c r="Q199" s="163"/>
      <c r="R199" s="163"/>
      <c r="S199" s="163"/>
      <c r="T199" s="163"/>
      <c r="W199" s="57"/>
      <c r="X199" s="58"/>
      <c r="Y199" s="163"/>
      <c r="Z199" s="163"/>
      <c r="AA199" s="163"/>
      <c r="AD199" s="57"/>
      <c r="AE199" s="58"/>
      <c r="AF199" s="166"/>
      <c r="AG199" s="166"/>
      <c r="AH199" s="166"/>
      <c r="AJ199" s="97"/>
      <c r="AK199" s="97"/>
      <c r="AL199" s="97"/>
    </row>
    <row r="200" spans="1:38" x14ac:dyDescent="0.25">
      <c r="A200" s="57" t="s">
        <v>210</v>
      </c>
      <c r="B200" s="164" t="s">
        <v>301</v>
      </c>
      <c r="C200" s="164"/>
      <c r="D200" s="161"/>
      <c r="E200" s="162"/>
      <c r="F200" s="162"/>
      <c r="G200" s="162"/>
      <c r="H200" s="57"/>
      <c r="I200" s="57"/>
      <c r="L200" s="59"/>
      <c r="M200" s="58"/>
      <c r="N200" s="58"/>
      <c r="P200" s="57"/>
      <c r="Q200" s="163"/>
      <c r="R200" s="163"/>
      <c r="S200" s="163"/>
      <c r="T200" s="163"/>
      <c r="W200" s="57"/>
      <c r="X200" s="58"/>
      <c r="Y200" s="163"/>
      <c r="Z200" s="163"/>
      <c r="AA200" s="163"/>
      <c r="AD200" s="57"/>
      <c r="AE200" s="58"/>
      <c r="AF200" s="166"/>
      <c r="AG200" s="166"/>
      <c r="AH200" s="166"/>
      <c r="AJ200" s="97"/>
      <c r="AK200" s="97"/>
      <c r="AL200" s="97"/>
    </row>
    <row r="201" spans="1:38" x14ac:dyDescent="0.25">
      <c r="A201" s="57" t="s">
        <v>213</v>
      </c>
      <c r="B201" s="164" t="s">
        <v>301</v>
      </c>
      <c r="C201" s="164"/>
      <c r="D201" s="161"/>
      <c r="E201" s="162"/>
      <c r="F201" s="162"/>
      <c r="G201" s="162"/>
      <c r="H201" s="57"/>
      <c r="I201" s="57"/>
      <c r="L201" s="59"/>
      <c r="M201" s="58"/>
      <c r="N201" s="58"/>
      <c r="P201" s="57"/>
      <c r="Q201" s="163"/>
      <c r="R201" s="163"/>
      <c r="S201" s="163"/>
      <c r="T201" s="163"/>
      <c r="W201" s="57"/>
      <c r="X201" s="58"/>
      <c r="Y201" s="163"/>
      <c r="Z201" s="163"/>
      <c r="AA201" s="163"/>
      <c r="AD201" s="57"/>
      <c r="AE201" s="58"/>
      <c r="AF201" s="166"/>
      <c r="AG201" s="166"/>
      <c r="AH201" s="166"/>
      <c r="AJ201" s="97"/>
      <c r="AK201" s="97"/>
      <c r="AL201" s="97"/>
    </row>
    <row r="202" spans="1:38" x14ac:dyDescent="0.25">
      <c r="A202" s="57" t="s">
        <v>218</v>
      </c>
      <c r="B202" s="164" t="s">
        <v>302</v>
      </c>
      <c r="C202" s="164"/>
      <c r="D202" s="161"/>
      <c r="E202" s="162"/>
      <c r="F202" s="162"/>
      <c r="G202" s="162"/>
      <c r="H202" s="57"/>
      <c r="I202" s="57"/>
      <c r="L202" s="59"/>
      <c r="M202" s="58"/>
      <c r="N202" s="58"/>
      <c r="P202" s="57"/>
      <c r="Q202" s="163"/>
      <c r="R202" s="163"/>
      <c r="S202" s="163"/>
      <c r="T202" s="163"/>
      <c r="W202" s="57"/>
      <c r="X202" s="58"/>
      <c r="Y202" s="163"/>
      <c r="Z202" s="163"/>
      <c r="AA202" s="163"/>
      <c r="AD202" s="57"/>
      <c r="AE202" s="58"/>
      <c r="AF202" s="166"/>
      <c r="AG202" s="166"/>
      <c r="AH202" s="166"/>
      <c r="AJ202" s="97"/>
      <c r="AK202" s="97"/>
      <c r="AL202" s="97"/>
    </row>
    <row r="203" spans="1:38" x14ac:dyDescent="0.25">
      <c r="A203" s="57" t="s">
        <v>224</v>
      </c>
      <c r="B203" s="164" t="s">
        <v>303</v>
      </c>
      <c r="C203" s="164"/>
      <c r="D203" s="161"/>
      <c r="E203" s="162"/>
      <c r="F203" s="162"/>
      <c r="G203" s="162"/>
      <c r="H203" s="57"/>
      <c r="I203" s="57"/>
      <c r="L203" s="59"/>
      <c r="M203" s="58"/>
      <c r="N203" s="58"/>
      <c r="P203" s="57"/>
      <c r="Q203" s="163"/>
      <c r="R203" s="163"/>
      <c r="S203" s="163"/>
      <c r="T203" s="163"/>
      <c r="W203" s="57"/>
      <c r="X203" s="58"/>
      <c r="Y203" s="163"/>
      <c r="Z203" s="163"/>
      <c r="AA203" s="163"/>
      <c r="AD203" s="57"/>
      <c r="AE203" s="58"/>
      <c r="AF203" s="166"/>
      <c r="AG203" s="166"/>
      <c r="AH203" s="166"/>
      <c r="AJ203" s="166"/>
      <c r="AK203" s="166"/>
    </row>
    <row r="204" spans="1:38" x14ac:dyDescent="0.25">
      <c r="A204" s="57" t="s">
        <v>215</v>
      </c>
      <c r="B204" s="164" t="s">
        <v>304</v>
      </c>
      <c r="C204" s="164"/>
      <c r="D204" s="161"/>
      <c r="E204" s="162"/>
      <c r="F204" s="162"/>
      <c r="G204" s="162"/>
      <c r="H204" s="57"/>
      <c r="I204" s="57"/>
      <c r="L204" s="59"/>
      <c r="M204" s="58"/>
      <c r="N204" s="58"/>
      <c r="P204" s="57"/>
      <c r="Q204" s="163"/>
      <c r="R204" s="163"/>
      <c r="S204" s="163"/>
      <c r="T204" s="163"/>
      <c r="W204" s="57"/>
      <c r="X204" s="58"/>
      <c r="Y204" s="163"/>
      <c r="Z204" s="163"/>
      <c r="AA204" s="163"/>
      <c r="AD204" s="57"/>
      <c r="AE204" s="58"/>
      <c r="AF204" s="166"/>
      <c r="AG204" s="166"/>
      <c r="AH204" s="166"/>
      <c r="AJ204" s="165"/>
      <c r="AK204" s="165"/>
    </row>
    <row r="205" spans="1:38" x14ac:dyDescent="0.25">
      <c r="A205" s="57" t="s">
        <v>244</v>
      </c>
      <c r="B205" s="164" t="s">
        <v>305</v>
      </c>
      <c r="C205" s="164"/>
      <c r="D205" s="161"/>
      <c r="E205" s="162"/>
      <c r="F205" s="162"/>
      <c r="G205" s="162"/>
      <c r="H205" s="57"/>
      <c r="I205" s="57"/>
      <c r="L205" s="59"/>
      <c r="M205" s="58"/>
      <c r="N205" s="58"/>
      <c r="P205" s="57"/>
      <c r="Q205" s="163"/>
      <c r="R205" s="163"/>
      <c r="S205" s="163"/>
      <c r="T205" s="163"/>
      <c r="W205" s="57"/>
      <c r="X205" s="58"/>
      <c r="Y205" s="163"/>
      <c r="Z205" s="163"/>
      <c r="AA205" s="163"/>
      <c r="AD205" s="57"/>
      <c r="AE205" s="58"/>
      <c r="AF205" s="166"/>
      <c r="AG205" s="166"/>
      <c r="AH205" s="166"/>
      <c r="AJ205" s="165"/>
      <c r="AK205" s="165"/>
    </row>
    <row r="206" spans="1:38" x14ac:dyDescent="0.25">
      <c r="A206" s="57" t="s">
        <v>233</v>
      </c>
      <c r="B206" s="164" t="s">
        <v>306</v>
      </c>
      <c r="C206" s="164"/>
      <c r="D206" s="161"/>
      <c r="E206" s="162"/>
      <c r="F206" s="162"/>
      <c r="G206" s="162"/>
      <c r="H206" s="57"/>
      <c r="I206" s="57"/>
      <c r="L206" s="59"/>
      <c r="M206" s="58"/>
      <c r="N206" s="58"/>
      <c r="P206" s="57"/>
      <c r="Q206" s="163"/>
      <c r="R206" s="163"/>
      <c r="S206" s="163"/>
      <c r="T206" s="163"/>
      <c r="W206" s="57"/>
      <c r="X206" s="58"/>
      <c r="Y206" s="163"/>
      <c r="Z206" s="163"/>
      <c r="AA206" s="163"/>
      <c r="AD206" s="57"/>
      <c r="AE206" s="58"/>
      <c r="AF206" s="166"/>
      <c r="AG206" s="166"/>
      <c r="AH206" s="166"/>
      <c r="AJ206" s="165"/>
      <c r="AK206" s="165"/>
    </row>
    <row r="207" spans="1:38" x14ac:dyDescent="0.25">
      <c r="A207" s="57" t="s">
        <v>237</v>
      </c>
      <c r="B207" s="164" t="s">
        <v>307</v>
      </c>
      <c r="C207" s="164"/>
      <c r="D207" s="161"/>
      <c r="E207" s="162"/>
      <c r="F207" s="162"/>
      <c r="G207" s="162"/>
      <c r="H207" s="57"/>
      <c r="I207" s="57"/>
      <c r="L207" s="59"/>
      <c r="M207" s="58"/>
      <c r="N207" s="58"/>
      <c r="P207" s="57"/>
      <c r="Q207" s="163"/>
      <c r="R207" s="163"/>
      <c r="S207" s="163"/>
      <c r="T207" s="163"/>
      <c r="W207" s="57"/>
      <c r="X207" s="58"/>
      <c r="Y207" s="163"/>
      <c r="Z207" s="163"/>
      <c r="AA207" s="163"/>
      <c r="AD207" s="57"/>
      <c r="AE207" s="58"/>
      <c r="AF207" s="166"/>
      <c r="AG207" s="166"/>
      <c r="AH207" s="166"/>
      <c r="AJ207" s="165"/>
      <c r="AK207" s="165"/>
    </row>
    <row r="208" spans="1:38" x14ac:dyDescent="0.25">
      <c r="A208" s="57" t="s">
        <v>142</v>
      </c>
      <c r="B208" s="57" t="s">
        <v>308</v>
      </c>
      <c r="D208" s="161"/>
      <c r="E208" s="162"/>
      <c r="F208" s="162"/>
      <c r="G208" s="162"/>
      <c r="H208" s="57"/>
      <c r="I208" s="57"/>
      <c r="L208" s="59"/>
      <c r="M208" s="58"/>
      <c r="N208" s="58"/>
      <c r="P208" s="57"/>
      <c r="Q208" s="163"/>
      <c r="R208" s="163"/>
      <c r="S208" s="163"/>
      <c r="T208" s="163"/>
      <c r="W208" s="57"/>
      <c r="X208" s="58"/>
      <c r="Y208" s="163"/>
      <c r="Z208" s="163"/>
      <c r="AA208" s="163"/>
      <c r="AD208" s="57"/>
      <c r="AE208" s="58"/>
      <c r="AF208" s="166"/>
      <c r="AG208" s="166"/>
      <c r="AH208" s="166"/>
      <c r="AJ208" s="165"/>
      <c r="AK208" s="165"/>
    </row>
    <row r="209" spans="1:37" x14ac:dyDescent="0.25">
      <c r="A209" s="57" t="s">
        <v>110</v>
      </c>
      <c r="B209" s="57" t="s">
        <v>309</v>
      </c>
      <c r="D209" s="167"/>
      <c r="E209" s="168"/>
      <c r="F209" s="169"/>
      <c r="G209" s="168"/>
      <c r="H209" s="57"/>
      <c r="I209" s="57"/>
      <c r="L209" s="59"/>
      <c r="M209" s="58"/>
      <c r="N209" s="58"/>
      <c r="P209" s="57"/>
      <c r="Q209" s="163"/>
      <c r="R209" s="163"/>
      <c r="S209" s="163"/>
      <c r="T209" s="163"/>
      <c r="W209" s="57"/>
      <c r="X209" s="58"/>
      <c r="Y209" s="163"/>
      <c r="Z209" s="163"/>
      <c r="AA209" s="163"/>
      <c r="AD209" s="57"/>
      <c r="AE209" s="58"/>
      <c r="AF209" s="166"/>
      <c r="AG209" s="166"/>
      <c r="AH209" s="166"/>
      <c r="AJ209" s="165"/>
      <c r="AK209" s="165"/>
    </row>
    <row r="210" spans="1:37" x14ac:dyDescent="0.25">
      <c r="A210" s="57" t="s">
        <v>114</v>
      </c>
      <c r="B210" s="57" t="s">
        <v>310</v>
      </c>
      <c r="AJ210" s="165"/>
      <c r="AK210" s="165"/>
    </row>
    <row r="211" spans="1:37" x14ac:dyDescent="0.25">
      <c r="A211" s="57" t="s">
        <v>146</v>
      </c>
      <c r="B211" s="57" t="s">
        <v>311</v>
      </c>
      <c r="AJ211" s="165"/>
      <c r="AK211" s="165"/>
    </row>
    <row r="212" spans="1:37" x14ac:dyDescent="0.25">
      <c r="AJ212" s="165"/>
      <c r="AK212" s="165"/>
    </row>
    <row r="213" spans="1:37" x14ac:dyDescent="0.25">
      <c r="AJ213" s="164"/>
      <c r="AK213" s="164"/>
    </row>
    <row r="214" spans="1:37" x14ac:dyDescent="0.25">
      <c r="AJ214" s="166"/>
      <c r="AK214" s="166"/>
    </row>
    <row r="215" spans="1:37" x14ac:dyDescent="0.25">
      <c r="AJ215" s="166"/>
      <c r="AK215" s="166"/>
    </row>
    <row r="216" spans="1:37" x14ac:dyDescent="0.25">
      <c r="AJ216" s="166"/>
      <c r="AK216" s="166"/>
    </row>
    <row r="217" spans="1:37" x14ac:dyDescent="0.25">
      <c r="AJ217" s="166"/>
      <c r="AK217" s="166"/>
    </row>
    <row r="218" spans="1:37" x14ac:dyDescent="0.25">
      <c r="AJ218" s="166"/>
      <c r="AK218" s="166"/>
    </row>
    <row r="219" spans="1:37" x14ac:dyDescent="0.25">
      <c r="AJ219" s="166"/>
      <c r="AK219" s="166"/>
    </row>
    <row r="220" spans="1:37" x14ac:dyDescent="0.25">
      <c r="AJ220" s="166"/>
      <c r="AK220" s="166"/>
    </row>
    <row r="221" spans="1:37" x14ac:dyDescent="0.25">
      <c r="AJ221" s="166"/>
      <c r="AK221" s="166"/>
    </row>
    <row r="222" spans="1:37" x14ac:dyDescent="0.25">
      <c r="AJ222" s="166"/>
      <c r="AK222" s="166"/>
    </row>
    <row r="223" spans="1:37" x14ac:dyDescent="0.25">
      <c r="AJ223" s="166"/>
      <c r="AK223" s="166"/>
    </row>
  </sheetData>
  <autoFilter ref="A8:AG150" xr:uid="{B1555B64-9363-45F6-B718-CD540E63A96F}"/>
  <mergeCells count="4">
    <mergeCell ref="E7:I7"/>
    <mergeCell ref="L7:P7"/>
    <mergeCell ref="S7:W7"/>
    <mergeCell ref="Z7:A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5DCC-5BB2-4B8E-AC4F-DAE542D9F53E}">
  <dimension ref="A1:W135"/>
  <sheetViews>
    <sheetView zoomScale="90" zoomScaleNormal="90" workbookViewId="0">
      <selection activeCell="P49" sqref="P49"/>
    </sheetView>
  </sheetViews>
  <sheetFormatPr defaultRowHeight="15" outlineLevelCol="1" x14ac:dyDescent="0.25"/>
  <cols>
    <col min="1" max="2" width="9.85546875" customWidth="1"/>
    <col min="3" max="3" width="10.28515625" customWidth="1"/>
    <col min="4" max="4" width="6.42578125" customWidth="1"/>
    <col min="5" max="5" width="30.28515625" bestFit="1" customWidth="1"/>
    <col min="6" max="6" width="21" customWidth="1"/>
    <col min="7" max="7" width="17.28515625" bestFit="1" customWidth="1"/>
    <col min="8" max="9" width="13.140625" bestFit="1" customWidth="1"/>
    <col min="10" max="10" width="16.85546875" bestFit="1" customWidth="1"/>
    <col min="11" max="11" width="8.28515625" customWidth="1" outlineLevel="1"/>
    <col min="12" max="12" width="0.7109375" customWidth="1" outlineLevel="1"/>
    <col min="13" max="13" width="7.42578125" customWidth="1" outlineLevel="1"/>
    <col min="14" max="14" width="25" customWidth="1" outlineLevel="1"/>
    <col min="15" max="15" width="15.28515625" customWidth="1" outlineLevel="1"/>
    <col min="16" max="16" width="14.42578125" customWidth="1" outlineLevel="1"/>
    <col min="17" max="17" width="12.85546875" customWidth="1" outlineLevel="1"/>
    <col min="18" max="18" width="13.140625" customWidth="1" outlineLevel="1"/>
    <col min="19" max="19" width="15.28515625" customWidth="1" outlineLevel="1"/>
    <col min="20" max="20" width="17.28515625" customWidth="1" outlineLevel="1"/>
  </cols>
  <sheetData>
    <row r="1" spans="1:23" ht="15.75" thickBot="1" x14ac:dyDescent="0.3"/>
    <row r="2" spans="1:23" x14ac:dyDescent="0.25">
      <c r="A2" s="1231" t="s">
        <v>1121</v>
      </c>
      <c r="B2" s="1232"/>
      <c r="C2" s="1232"/>
      <c r="D2" s="1232"/>
      <c r="E2" s="1232"/>
      <c r="F2" s="1232"/>
      <c r="G2" s="1232"/>
      <c r="H2" s="1232"/>
      <c r="I2" s="1232"/>
      <c r="J2" s="1232"/>
      <c r="K2" s="1232"/>
      <c r="L2" s="1232"/>
      <c r="M2" s="1232"/>
      <c r="N2" s="1232"/>
      <c r="O2" s="1232"/>
      <c r="P2" s="1232"/>
      <c r="Q2" s="1232"/>
      <c r="R2" s="1232"/>
      <c r="S2" s="1232"/>
      <c r="T2" s="1232"/>
    </row>
    <row r="3" spans="1:23" x14ac:dyDescent="0.25">
      <c r="A3" s="1233" t="s">
        <v>313</v>
      </c>
      <c r="B3" s="1234"/>
      <c r="C3" s="1234"/>
      <c r="D3" s="1234"/>
      <c r="E3" s="1234"/>
      <c r="F3" s="1234"/>
      <c r="G3" s="1234"/>
      <c r="H3" s="1234"/>
      <c r="I3" s="1234"/>
      <c r="J3" s="1234"/>
      <c r="K3" s="1234"/>
      <c r="L3" s="1234"/>
      <c r="M3" s="1234"/>
      <c r="N3" s="1234"/>
      <c r="O3" s="1234"/>
      <c r="P3" s="1234"/>
      <c r="Q3" s="1234"/>
      <c r="R3" s="1234"/>
      <c r="S3" s="1234"/>
      <c r="T3" s="1234"/>
    </row>
    <row r="4" spans="1:23" ht="15.75" thickBot="1" x14ac:dyDescent="0.3">
      <c r="A4" s="1235" t="s">
        <v>1122</v>
      </c>
      <c r="B4" s="1236"/>
      <c r="C4" s="1236"/>
      <c r="D4" s="1236"/>
      <c r="E4" s="1236"/>
      <c r="F4" s="1236"/>
      <c r="G4" s="1236"/>
      <c r="H4" s="1236"/>
      <c r="I4" s="1236"/>
      <c r="J4" s="1236"/>
      <c r="K4" s="1236"/>
      <c r="L4" s="1236"/>
      <c r="M4" s="1236"/>
      <c r="N4" s="1236"/>
      <c r="O4" s="1236"/>
      <c r="P4" s="1236"/>
      <c r="Q4" s="1236"/>
      <c r="R4" s="1236"/>
      <c r="S4" s="1236"/>
      <c r="T4" s="1236"/>
    </row>
    <row r="5" spans="1:23" x14ac:dyDescent="0.25">
      <c r="A5" s="807"/>
      <c r="B5" s="807"/>
      <c r="C5" s="808"/>
      <c r="D5" s="808"/>
      <c r="E5" s="807"/>
      <c r="F5" s="807"/>
      <c r="G5" s="807"/>
      <c r="H5" s="807"/>
      <c r="I5" s="807"/>
      <c r="J5" s="809"/>
      <c r="K5" s="807"/>
      <c r="L5" s="807"/>
      <c r="M5" s="807"/>
      <c r="N5" s="807"/>
      <c r="O5" s="807"/>
      <c r="P5" s="809"/>
      <c r="Q5" s="807"/>
      <c r="R5" s="807"/>
      <c r="S5" s="810"/>
      <c r="T5" s="811"/>
    </row>
    <row r="6" spans="1:23" x14ac:dyDescent="0.25">
      <c r="A6" s="1237" t="s">
        <v>315</v>
      </c>
      <c r="B6" s="1238"/>
      <c r="C6" s="1238"/>
      <c r="D6" s="1238"/>
      <c r="E6" s="1238"/>
      <c r="F6" s="1238"/>
      <c r="G6" s="1238"/>
      <c r="H6" s="1238"/>
      <c r="I6" s="1238"/>
      <c r="J6" s="1239"/>
      <c r="K6" s="1240" t="s">
        <v>316</v>
      </c>
      <c r="L6" s="1241"/>
      <c r="M6" s="1241"/>
      <c r="N6" s="1241"/>
      <c r="O6" s="1241"/>
      <c r="P6" s="1241"/>
      <c r="Q6" s="1241"/>
      <c r="R6" s="1241"/>
      <c r="S6" s="1242"/>
      <c r="T6" s="812" t="s">
        <v>317</v>
      </c>
    </row>
    <row r="7" spans="1:23" x14ac:dyDescent="0.25">
      <c r="A7" s="813"/>
      <c r="B7" s="814"/>
      <c r="C7" s="814"/>
      <c r="D7" s="814" t="s">
        <v>318</v>
      </c>
      <c r="E7" s="814"/>
      <c r="F7" s="814" t="s">
        <v>319</v>
      </c>
      <c r="G7" s="815" t="s">
        <v>22</v>
      </c>
      <c r="H7" s="814" t="s">
        <v>320</v>
      </c>
      <c r="I7" s="814"/>
      <c r="J7" s="816" t="s">
        <v>322</v>
      </c>
      <c r="K7" s="817"/>
      <c r="L7" s="817"/>
      <c r="M7" s="817"/>
      <c r="N7" s="817"/>
      <c r="O7" s="817" t="s">
        <v>319</v>
      </c>
      <c r="P7" s="818"/>
      <c r="Q7" s="817" t="s">
        <v>320</v>
      </c>
      <c r="R7" s="817"/>
      <c r="S7" s="819" t="s">
        <v>322</v>
      </c>
      <c r="T7" s="820" t="s">
        <v>324</v>
      </c>
      <c r="U7" t="s">
        <v>968</v>
      </c>
    </row>
    <row r="8" spans="1:23" x14ac:dyDescent="0.25">
      <c r="A8" s="821" t="s">
        <v>325</v>
      </c>
      <c r="B8" s="822" t="s">
        <v>106</v>
      </c>
      <c r="C8" s="822" t="s">
        <v>326</v>
      </c>
      <c r="D8" s="822" t="s">
        <v>327</v>
      </c>
      <c r="E8" s="822" t="s">
        <v>94</v>
      </c>
      <c r="F8" s="822" t="s">
        <v>328</v>
      </c>
      <c r="G8" s="821"/>
      <c r="H8" s="822" t="s">
        <v>332</v>
      </c>
      <c r="I8" s="822" t="s">
        <v>333</v>
      </c>
      <c r="J8" s="823" t="s">
        <v>328</v>
      </c>
      <c r="K8" s="824" t="s">
        <v>335</v>
      </c>
      <c r="L8" s="824"/>
      <c r="M8" s="824" t="s">
        <v>106</v>
      </c>
      <c r="N8" s="824" t="s">
        <v>94</v>
      </c>
      <c r="O8" s="824" t="s">
        <v>328</v>
      </c>
      <c r="P8" s="825" t="s">
        <v>22</v>
      </c>
      <c r="Q8" s="824" t="s">
        <v>332</v>
      </c>
      <c r="R8" s="824" t="s">
        <v>333</v>
      </c>
      <c r="S8" s="826" t="s">
        <v>328</v>
      </c>
      <c r="T8" s="827" t="s">
        <v>336</v>
      </c>
      <c r="U8" t="s">
        <v>1123</v>
      </c>
    </row>
    <row r="9" spans="1:23" x14ac:dyDescent="0.25">
      <c r="A9" s="828"/>
      <c r="B9" s="829"/>
      <c r="C9" s="806"/>
      <c r="D9" s="806"/>
      <c r="E9" s="829"/>
      <c r="F9" s="829"/>
      <c r="G9" s="829"/>
      <c r="H9" s="829"/>
      <c r="I9" s="829"/>
      <c r="J9" s="830"/>
      <c r="K9" s="829"/>
      <c r="L9" s="829"/>
      <c r="M9" s="829"/>
      <c r="N9" s="829"/>
      <c r="O9" s="829"/>
      <c r="P9" s="829"/>
      <c r="Q9" s="829"/>
      <c r="R9" s="829"/>
      <c r="S9" s="830"/>
      <c r="T9" s="831"/>
      <c r="U9">
        <v>0</v>
      </c>
      <c r="W9" s="832"/>
    </row>
    <row r="10" spans="1:23" x14ac:dyDescent="0.25">
      <c r="A10" s="201" t="s">
        <v>339</v>
      </c>
      <c r="B10" s="202" t="s">
        <v>340</v>
      </c>
      <c r="C10" s="204" t="s">
        <v>341</v>
      </c>
      <c r="D10" s="204">
        <v>93</v>
      </c>
      <c r="E10" s="833" t="s">
        <v>30</v>
      </c>
      <c r="F10" s="834">
        <v>9862444.8399999999</v>
      </c>
      <c r="G10" s="834">
        <v>0</v>
      </c>
      <c r="H10" s="834">
        <v>0</v>
      </c>
      <c r="I10" s="834">
        <v>0</v>
      </c>
      <c r="J10" s="835">
        <f t="shared" ref="J10:J55" si="0">SUM(F10:I10)</f>
        <v>9862444.8399999999</v>
      </c>
      <c r="K10" s="836"/>
      <c r="L10" s="836"/>
      <c r="M10" s="836"/>
      <c r="N10" s="837"/>
      <c r="O10" s="834">
        <v>0</v>
      </c>
      <c r="P10" s="834">
        <v>0</v>
      </c>
      <c r="Q10" s="834">
        <v>0</v>
      </c>
      <c r="R10" s="834">
        <v>0</v>
      </c>
      <c r="S10" s="835">
        <f>SUM(O10:R10)</f>
        <v>0</v>
      </c>
      <c r="T10" s="838">
        <f t="shared" ref="T10:T55" si="1">J10+S10</f>
        <v>9862444.8399999999</v>
      </c>
      <c r="U10">
        <v>1805</v>
      </c>
      <c r="W10" s="832"/>
    </row>
    <row r="11" spans="1:23" x14ac:dyDescent="0.25">
      <c r="A11" s="201" t="s">
        <v>130</v>
      </c>
      <c r="B11" s="202" t="s">
        <v>116</v>
      </c>
      <c r="C11" s="204">
        <v>60</v>
      </c>
      <c r="D11" s="204">
        <v>1</v>
      </c>
      <c r="E11" s="833" t="s">
        <v>135</v>
      </c>
      <c r="F11" s="834">
        <v>24600173.09</v>
      </c>
      <c r="G11" s="834">
        <v>588377.68000000005</v>
      </c>
      <c r="H11" s="834">
        <v>0</v>
      </c>
      <c r="I11" s="834">
        <v>0</v>
      </c>
      <c r="J11" s="835">
        <f t="shared" si="0"/>
        <v>25188550.77</v>
      </c>
      <c r="K11" s="836" t="s">
        <v>342</v>
      </c>
      <c r="L11" s="836"/>
      <c r="M11" s="836" t="s">
        <v>116</v>
      </c>
      <c r="N11" s="837" t="s">
        <v>343</v>
      </c>
      <c r="O11" s="834">
        <v>-3176286.3</v>
      </c>
      <c r="P11" s="834">
        <v>-543114.65</v>
      </c>
      <c r="Q11" s="834">
        <v>0</v>
      </c>
      <c r="R11" s="834">
        <v>0</v>
      </c>
      <c r="S11" s="835">
        <f t="shared" ref="S11:S55" si="2">SUM(O11:R11)</f>
        <v>-3719400.9499999997</v>
      </c>
      <c r="T11" s="838">
        <f t="shared" si="1"/>
        <v>21469149.82</v>
      </c>
      <c r="U11">
        <v>1808</v>
      </c>
      <c r="W11" s="832"/>
    </row>
    <row r="12" spans="1:23" x14ac:dyDescent="0.25">
      <c r="A12" s="201" t="s">
        <v>130</v>
      </c>
      <c r="B12" s="202" t="s">
        <v>121</v>
      </c>
      <c r="C12" s="204">
        <v>20</v>
      </c>
      <c r="D12" s="204">
        <v>1</v>
      </c>
      <c r="E12" s="833" t="s">
        <v>131</v>
      </c>
      <c r="F12" s="834">
        <v>19374576.199999996</v>
      </c>
      <c r="G12" s="834">
        <v>4823363.6000000006</v>
      </c>
      <c r="H12" s="834">
        <v>-427174.58</v>
      </c>
      <c r="I12" s="834">
        <v>-186288.36000000002</v>
      </c>
      <c r="J12" s="835">
        <f t="shared" si="0"/>
        <v>23584476.859999999</v>
      </c>
      <c r="K12" s="836" t="s">
        <v>342</v>
      </c>
      <c r="L12" s="836"/>
      <c r="M12" s="836" t="s">
        <v>121</v>
      </c>
      <c r="N12" s="837" t="s">
        <v>344</v>
      </c>
      <c r="O12" s="834">
        <v>-4873554.05</v>
      </c>
      <c r="P12" s="834">
        <v>-1141939.58</v>
      </c>
      <c r="Q12" s="834">
        <v>138784.71</v>
      </c>
      <c r="R12" s="834">
        <v>186288.36000000002</v>
      </c>
      <c r="S12" s="835">
        <f t="shared" si="2"/>
        <v>-5690420.5599999996</v>
      </c>
      <c r="T12" s="838">
        <f t="shared" si="1"/>
        <v>17894056.300000001</v>
      </c>
      <c r="U12">
        <v>1808</v>
      </c>
      <c r="W12" s="832"/>
    </row>
    <row r="13" spans="1:23" x14ac:dyDescent="0.25">
      <c r="A13" s="201" t="s">
        <v>345</v>
      </c>
      <c r="B13" s="202" t="s">
        <v>340</v>
      </c>
      <c r="C13" s="204">
        <v>40</v>
      </c>
      <c r="D13" s="204">
        <v>47</v>
      </c>
      <c r="E13" s="833" t="s">
        <v>346</v>
      </c>
      <c r="F13" s="834">
        <v>79732456.210000023</v>
      </c>
      <c r="G13" s="834">
        <v>4291191.54</v>
      </c>
      <c r="H13" s="834">
        <v>0</v>
      </c>
      <c r="I13" s="834">
        <v>0</v>
      </c>
      <c r="J13" s="835">
        <f t="shared" si="0"/>
        <v>84023647.75000003</v>
      </c>
      <c r="K13" s="836" t="s">
        <v>347</v>
      </c>
      <c r="L13" s="836"/>
      <c r="M13" s="836" t="s">
        <v>340</v>
      </c>
      <c r="N13" s="837" t="s">
        <v>348</v>
      </c>
      <c r="O13" s="834">
        <v>-13645569.739999998</v>
      </c>
      <c r="P13" s="834">
        <v>-2434890.61</v>
      </c>
      <c r="Q13" s="834">
        <v>0</v>
      </c>
      <c r="R13" s="834">
        <v>0</v>
      </c>
      <c r="S13" s="835">
        <f t="shared" si="2"/>
        <v>-16080460.349999998</v>
      </c>
      <c r="T13" s="838">
        <f t="shared" si="1"/>
        <v>67943187.400000036</v>
      </c>
      <c r="U13">
        <v>1820</v>
      </c>
      <c r="W13" s="832"/>
    </row>
    <row r="14" spans="1:23" x14ac:dyDescent="0.25">
      <c r="A14" s="201" t="s">
        <v>349</v>
      </c>
      <c r="B14" s="202" t="s">
        <v>340</v>
      </c>
      <c r="C14" s="204">
        <v>25</v>
      </c>
      <c r="D14" s="204">
        <v>47</v>
      </c>
      <c r="E14" s="833" t="s">
        <v>350</v>
      </c>
      <c r="F14" s="834">
        <v>8913684.4799999986</v>
      </c>
      <c r="G14" s="834">
        <v>72579.23</v>
      </c>
      <c r="H14" s="834">
        <v>0</v>
      </c>
      <c r="I14" s="834">
        <v>0</v>
      </c>
      <c r="J14" s="835">
        <f t="shared" si="0"/>
        <v>8986263.709999999</v>
      </c>
      <c r="K14" s="836" t="s">
        <v>351</v>
      </c>
      <c r="L14" s="836"/>
      <c r="M14" s="836" t="s">
        <v>340</v>
      </c>
      <c r="N14" s="837" t="s">
        <v>352</v>
      </c>
      <c r="O14" s="834">
        <v>-2869549</v>
      </c>
      <c r="P14" s="834">
        <v>-392658.28</v>
      </c>
      <c r="Q14" s="834">
        <v>0</v>
      </c>
      <c r="R14" s="834">
        <v>0</v>
      </c>
      <c r="S14" s="835">
        <f t="shared" si="2"/>
        <v>-3262207.2800000003</v>
      </c>
      <c r="T14" s="838">
        <f t="shared" si="1"/>
        <v>5724056.4299999988</v>
      </c>
      <c r="U14">
        <v>1835</v>
      </c>
      <c r="W14" s="832"/>
    </row>
    <row r="15" spans="1:23" x14ac:dyDescent="0.25">
      <c r="A15" s="201" t="s">
        <v>353</v>
      </c>
      <c r="B15" s="202" t="s">
        <v>340</v>
      </c>
      <c r="C15" s="204">
        <v>15</v>
      </c>
      <c r="D15" s="204">
        <v>47</v>
      </c>
      <c r="E15" s="833" t="s">
        <v>354</v>
      </c>
      <c r="F15" s="834">
        <v>11085602.569999998</v>
      </c>
      <c r="G15" s="834">
        <v>955798.58000000007</v>
      </c>
      <c r="H15" s="834">
        <v>0</v>
      </c>
      <c r="I15" s="834">
        <v>0</v>
      </c>
      <c r="J15" s="835">
        <f t="shared" si="0"/>
        <v>12041401.149999999</v>
      </c>
      <c r="K15" s="836" t="s">
        <v>355</v>
      </c>
      <c r="L15" s="836"/>
      <c r="M15" s="836" t="s">
        <v>340</v>
      </c>
      <c r="N15" s="837" t="s">
        <v>356</v>
      </c>
      <c r="O15" s="834">
        <v>-4365173.6899999995</v>
      </c>
      <c r="P15" s="834">
        <v>-780976.35</v>
      </c>
      <c r="Q15" s="834">
        <v>0</v>
      </c>
      <c r="R15" s="834">
        <v>0</v>
      </c>
      <c r="S15" s="835">
        <f t="shared" si="2"/>
        <v>-5146150.0399999991</v>
      </c>
      <c r="T15" s="838">
        <f t="shared" si="1"/>
        <v>6895251.1099999994</v>
      </c>
      <c r="U15">
        <v>1980</v>
      </c>
      <c r="W15" s="832"/>
    </row>
    <row r="16" spans="1:23" x14ac:dyDescent="0.25">
      <c r="A16" s="201" t="s">
        <v>357</v>
      </c>
      <c r="B16" s="202" t="s">
        <v>340</v>
      </c>
      <c r="C16" s="204">
        <v>45</v>
      </c>
      <c r="D16" s="204">
        <v>47</v>
      </c>
      <c r="E16" s="833" t="s">
        <v>358</v>
      </c>
      <c r="F16" s="834">
        <v>44571326.399999999</v>
      </c>
      <c r="G16" s="834">
        <v>2771585.5300000003</v>
      </c>
      <c r="H16" s="834">
        <v>-124455.7</v>
      </c>
      <c r="I16" s="834">
        <v>0</v>
      </c>
      <c r="J16" s="835">
        <f t="shared" si="0"/>
        <v>47218456.229999997</v>
      </c>
      <c r="K16" s="836" t="s">
        <v>359</v>
      </c>
      <c r="L16" s="836"/>
      <c r="M16" s="836" t="s">
        <v>340</v>
      </c>
      <c r="N16" s="837" t="s">
        <v>360</v>
      </c>
      <c r="O16" s="834">
        <v>-5927047.8200000012</v>
      </c>
      <c r="P16" s="834">
        <v>-1139543.6800000002</v>
      </c>
      <c r="Q16" s="834">
        <v>29203.85</v>
      </c>
      <c r="R16" s="834">
        <v>0</v>
      </c>
      <c r="S16" s="835">
        <f t="shared" si="2"/>
        <v>-7037387.6500000022</v>
      </c>
      <c r="T16" s="838">
        <f t="shared" si="1"/>
        <v>40181068.579999998</v>
      </c>
      <c r="U16">
        <v>1830</v>
      </c>
      <c r="W16" s="832"/>
    </row>
    <row r="17" spans="1:23" x14ac:dyDescent="0.25">
      <c r="A17" s="201" t="s">
        <v>361</v>
      </c>
      <c r="B17" s="202" t="s">
        <v>340</v>
      </c>
      <c r="C17" s="204">
        <v>55</v>
      </c>
      <c r="D17" s="204">
        <v>47</v>
      </c>
      <c r="E17" s="833" t="s">
        <v>362</v>
      </c>
      <c r="F17" s="834">
        <v>89398730.420000017</v>
      </c>
      <c r="G17" s="834">
        <v>6738614.1299999999</v>
      </c>
      <c r="H17" s="834">
        <v>-28665.71</v>
      </c>
      <c r="I17" s="834">
        <v>0</v>
      </c>
      <c r="J17" s="835">
        <f t="shared" si="0"/>
        <v>96108678.840000018</v>
      </c>
      <c r="K17" s="836" t="s">
        <v>363</v>
      </c>
      <c r="L17" s="836"/>
      <c r="M17" s="836" t="s">
        <v>340</v>
      </c>
      <c r="N17" s="837" t="s">
        <v>364</v>
      </c>
      <c r="O17" s="834">
        <v>-10160126.27</v>
      </c>
      <c r="P17" s="834">
        <v>-1851160.55</v>
      </c>
      <c r="Q17" s="834">
        <v>5512.02</v>
      </c>
      <c r="R17" s="834">
        <v>0</v>
      </c>
      <c r="S17" s="835">
        <f t="shared" si="2"/>
        <v>-12005774.800000001</v>
      </c>
      <c r="T17" s="838">
        <f t="shared" si="1"/>
        <v>84102904.040000021</v>
      </c>
      <c r="U17">
        <v>1830</v>
      </c>
      <c r="W17" s="832"/>
    </row>
    <row r="18" spans="1:23" x14ac:dyDescent="0.25">
      <c r="A18" s="201" t="s">
        <v>365</v>
      </c>
      <c r="B18" s="202" t="s">
        <v>340</v>
      </c>
      <c r="C18" s="204">
        <v>45</v>
      </c>
      <c r="D18" s="204">
        <v>47</v>
      </c>
      <c r="E18" s="833" t="s">
        <v>366</v>
      </c>
      <c r="F18" s="834">
        <v>24127176.489999998</v>
      </c>
      <c r="G18" s="834">
        <v>3026032.09</v>
      </c>
      <c r="H18" s="834">
        <v>-235746.02000000002</v>
      </c>
      <c r="I18" s="834">
        <v>0</v>
      </c>
      <c r="J18" s="835">
        <f t="shared" si="0"/>
        <v>26917462.559999999</v>
      </c>
      <c r="K18" s="836" t="s">
        <v>367</v>
      </c>
      <c r="L18" s="836"/>
      <c r="M18" s="836" t="s">
        <v>340</v>
      </c>
      <c r="N18" s="837" t="s">
        <v>368</v>
      </c>
      <c r="O18" s="834">
        <v>-2550050.9900000002</v>
      </c>
      <c r="P18" s="834">
        <v>-612625.87</v>
      </c>
      <c r="Q18" s="834">
        <v>58126.97</v>
      </c>
      <c r="R18" s="834">
        <v>0</v>
      </c>
      <c r="S18" s="835">
        <f t="shared" si="2"/>
        <v>-3104549.89</v>
      </c>
      <c r="T18" s="838">
        <f t="shared" si="1"/>
        <v>23812912.669999998</v>
      </c>
      <c r="U18">
        <v>1850</v>
      </c>
      <c r="W18" s="832"/>
    </row>
    <row r="19" spans="1:23" x14ac:dyDescent="0.25">
      <c r="A19" s="201" t="s">
        <v>370</v>
      </c>
      <c r="B19" s="202" t="s">
        <v>340</v>
      </c>
      <c r="C19" s="204">
        <v>40</v>
      </c>
      <c r="D19" s="204">
        <v>47</v>
      </c>
      <c r="E19" s="833" t="s">
        <v>371</v>
      </c>
      <c r="F19" s="834">
        <v>24414994.549999997</v>
      </c>
      <c r="G19" s="834">
        <v>2067175.44</v>
      </c>
      <c r="H19" s="834">
        <v>-96935.2</v>
      </c>
      <c r="I19" s="834">
        <v>0</v>
      </c>
      <c r="J19" s="835">
        <f t="shared" si="0"/>
        <v>26385234.789999999</v>
      </c>
      <c r="K19" s="836" t="s">
        <v>372</v>
      </c>
      <c r="L19" s="836"/>
      <c r="M19" s="836" t="s">
        <v>340</v>
      </c>
      <c r="N19" s="837" t="s">
        <v>373</v>
      </c>
      <c r="O19" s="834">
        <v>-3788088.57</v>
      </c>
      <c r="P19" s="834">
        <v>-719402.84000000008</v>
      </c>
      <c r="Q19" s="834">
        <v>24607.06</v>
      </c>
      <c r="R19" s="834">
        <v>0</v>
      </c>
      <c r="S19" s="835">
        <f t="shared" si="2"/>
        <v>-4482884.3500000006</v>
      </c>
      <c r="T19" s="838">
        <f t="shared" si="1"/>
        <v>21902350.439999998</v>
      </c>
      <c r="U19">
        <v>1835</v>
      </c>
      <c r="W19" s="832"/>
    </row>
    <row r="20" spans="1:23" x14ac:dyDescent="0.25">
      <c r="A20" s="201" t="s">
        <v>374</v>
      </c>
      <c r="B20" s="202" t="s">
        <v>340</v>
      </c>
      <c r="C20" s="204">
        <v>10</v>
      </c>
      <c r="D20" s="204">
        <v>47</v>
      </c>
      <c r="E20" s="833" t="s">
        <v>375</v>
      </c>
      <c r="F20" s="834">
        <v>809054.12000000011</v>
      </c>
      <c r="G20" s="834">
        <v>57019.39</v>
      </c>
      <c r="H20" s="834">
        <v>-3347.78</v>
      </c>
      <c r="I20" s="834">
        <v>0</v>
      </c>
      <c r="J20" s="835">
        <f t="shared" si="0"/>
        <v>862725.7300000001</v>
      </c>
      <c r="K20" s="836" t="s">
        <v>376</v>
      </c>
      <c r="L20" s="836"/>
      <c r="M20" s="836" t="s">
        <v>340</v>
      </c>
      <c r="N20" s="837" t="s">
        <v>377</v>
      </c>
      <c r="O20" s="834">
        <v>-463927.82</v>
      </c>
      <c r="P20" s="834">
        <v>-68530.83</v>
      </c>
      <c r="Q20" s="834">
        <v>2243.08</v>
      </c>
      <c r="R20" s="834">
        <v>0</v>
      </c>
      <c r="S20" s="835">
        <f t="shared" si="2"/>
        <v>-530215.57000000007</v>
      </c>
      <c r="T20" s="838">
        <f t="shared" si="1"/>
        <v>332510.16000000003</v>
      </c>
      <c r="U20">
        <v>1980</v>
      </c>
      <c r="W20" s="832"/>
    </row>
    <row r="21" spans="1:23" x14ac:dyDescent="0.25">
      <c r="A21" s="201" t="s">
        <v>378</v>
      </c>
      <c r="B21" s="202" t="s">
        <v>340</v>
      </c>
      <c r="C21" s="204">
        <v>40</v>
      </c>
      <c r="D21" s="204">
        <v>47</v>
      </c>
      <c r="E21" s="833" t="s">
        <v>379</v>
      </c>
      <c r="F21" s="834">
        <v>228018225.58999997</v>
      </c>
      <c r="G21" s="834">
        <v>14159920</v>
      </c>
      <c r="H21" s="834">
        <v>-415323.98</v>
      </c>
      <c r="I21" s="834">
        <v>0</v>
      </c>
      <c r="J21" s="835">
        <f t="shared" si="0"/>
        <v>241762821.60999998</v>
      </c>
      <c r="K21" s="836" t="s">
        <v>380</v>
      </c>
      <c r="L21" s="836"/>
      <c r="M21" s="836" t="s">
        <v>340</v>
      </c>
      <c r="N21" s="837" t="s">
        <v>381</v>
      </c>
      <c r="O21" s="834">
        <v>-40148249.870000012</v>
      </c>
      <c r="P21" s="834">
        <v>-7299849.8000000007</v>
      </c>
      <c r="Q21" s="834">
        <v>254937.66</v>
      </c>
      <c r="R21" s="834">
        <v>0</v>
      </c>
      <c r="S21" s="835">
        <f t="shared" si="2"/>
        <v>-47193162.01000002</v>
      </c>
      <c r="T21" s="838">
        <f t="shared" si="1"/>
        <v>194569659.59999996</v>
      </c>
      <c r="U21">
        <v>1845</v>
      </c>
      <c r="W21" s="832"/>
    </row>
    <row r="22" spans="1:23" x14ac:dyDescent="0.25">
      <c r="A22" s="201" t="s">
        <v>382</v>
      </c>
      <c r="B22" s="202" t="s">
        <v>340</v>
      </c>
      <c r="C22" s="204">
        <v>35</v>
      </c>
      <c r="D22" s="204">
        <v>47</v>
      </c>
      <c r="E22" s="833" t="s">
        <v>383</v>
      </c>
      <c r="F22" s="834">
        <v>80466855.390000001</v>
      </c>
      <c r="G22" s="834">
        <v>8680905.9100000001</v>
      </c>
      <c r="H22" s="834">
        <v>-1206826.0900000001</v>
      </c>
      <c r="I22" s="834">
        <v>0</v>
      </c>
      <c r="J22" s="835">
        <f t="shared" si="0"/>
        <v>87940935.209999993</v>
      </c>
      <c r="K22" s="836" t="s">
        <v>384</v>
      </c>
      <c r="L22" s="836"/>
      <c r="M22" s="836" t="s">
        <v>340</v>
      </c>
      <c r="N22" s="837" t="s">
        <v>385</v>
      </c>
      <c r="O22" s="834">
        <v>-15561316.02</v>
      </c>
      <c r="P22" s="834">
        <v>-2944119.26</v>
      </c>
      <c r="Q22" s="834">
        <v>456717.30000000005</v>
      </c>
      <c r="R22" s="834">
        <v>0</v>
      </c>
      <c r="S22" s="835">
        <f t="shared" si="2"/>
        <v>-18048717.98</v>
      </c>
      <c r="T22" s="838">
        <f t="shared" si="1"/>
        <v>69892217.229999989</v>
      </c>
      <c r="U22">
        <v>1850</v>
      </c>
      <c r="W22" s="832"/>
    </row>
    <row r="23" spans="1:23" x14ac:dyDescent="0.25">
      <c r="A23" s="201" t="s">
        <v>387</v>
      </c>
      <c r="B23" s="202" t="s">
        <v>340</v>
      </c>
      <c r="C23" s="204">
        <v>50</v>
      </c>
      <c r="D23" s="204">
        <v>47</v>
      </c>
      <c r="E23" s="833" t="s">
        <v>388</v>
      </c>
      <c r="F23" s="834">
        <v>59502510.119999997</v>
      </c>
      <c r="G23" s="834">
        <v>4619096.2700000005</v>
      </c>
      <c r="H23" s="834">
        <v>-19715.77</v>
      </c>
      <c r="I23" s="834">
        <v>0</v>
      </c>
      <c r="J23" s="835">
        <f t="shared" si="0"/>
        <v>64101890.619999997</v>
      </c>
      <c r="K23" s="836" t="s">
        <v>384</v>
      </c>
      <c r="L23" s="836"/>
      <c r="M23" s="836" t="s">
        <v>340</v>
      </c>
      <c r="N23" s="837" t="s">
        <v>385</v>
      </c>
      <c r="O23" s="834">
        <v>-7536297.6299999999</v>
      </c>
      <c r="P23" s="834">
        <v>-1424835.35</v>
      </c>
      <c r="Q23" s="834">
        <v>3575.2500000000005</v>
      </c>
      <c r="R23" s="834">
        <v>0</v>
      </c>
      <c r="S23" s="835">
        <f t="shared" si="2"/>
        <v>-8957557.7300000004</v>
      </c>
      <c r="T23" s="838">
        <f t="shared" si="1"/>
        <v>55144332.890000001</v>
      </c>
      <c r="U23">
        <v>1840</v>
      </c>
      <c r="W23" s="832"/>
    </row>
    <row r="24" spans="1:23" x14ac:dyDescent="0.25">
      <c r="A24" s="201" t="s">
        <v>192</v>
      </c>
      <c r="B24" s="202" t="s">
        <v>340</v>
      </c>
      <c r="C24" s="204">
        <v>20</v>
      </c>
      <c r="D24" s="204">
        <v>47</v>
      </c>
      <c r="E24" s="833" t="s">
        <v>193</v>
      </c>
      <c r="F24" s="834">
        <v>12593291.450000001</v>
      </c>
      <c r="G24" s="834">
        <v>1148801.58</v>
      </c>
      <c r="H24" s="834">
        <v>-119829.34</v>
      </c>
      <c r="I24" s="834">
        <v>0</v>
      </c>
      <c r="J24" s="835">
        <f t="shared" si="0"/>
        <v>13622263.690000001</v>
      </c>
      <c r="K24" s="836" t="s">
        <v>391</v>
      </c>
      <c r="L24" s="836"/>
      <c r="M24" s="836" t="s">
        <v>340</v>
      </c>
      <c r="N24" s="837" t="s">
        <v>392</v>
      </c>
      <c r="O24" s="834">
        <v>-5187894.1100000013</v>
      </c>
      <c r="P24" s="834">
        <v>-682339.07000000007</v>
      </c>
      <c r="Q24" s="834">
        <v>72483.3</v>
      </c>
      <c r="R24" s="834">
        <v>0</v>
      </c>
      <c r="S24" s="835">
        <f t="shared" si="2"/>
        <v>-5797749.8800000018</v>
      </c>
      <c r="T24" s="838">
        <f t="shared" si="1"/>
        <v>7824513.8099999996</v>
      </c>
      <c r="U24">
        <v>1840</v>
      </c>
      <c r="W24" s="832"/>
    </row>
    <row r="25" spans="1:23" x14ac:dyDescent="0.25">
      <c r="A25" s="201" t="s">
        <v>196</v>
      </c>
      <c r="B25" s="202" t="s">
        <v>340</v>
      </c>
      <c r="C25" s="204">
        <v>25</v>
      </c>
      <c r="D25" s="204">
        <v>47</v>
      </c>
      <c r="E25" s="833" t="s">
        <v>393</v>
      </c>
      <c r="F25" s="834">
        <v>3637314.9199999995</v>
      </c>
      <c r="G25" s="834">
        <v>468397.37</v>
      </c>
      <c r="H25" s="834">
        <v>-63130.82</v>
      </c>
      <c r="I25" s="834">
        <v>0</v>
      </c>
      <c r="J25" s="835">
        <f t="shared" si="0"/>
        <v>4042581.4699999997</v>
      </c>
      <c r="K25" s="836" t="s">
        <v>394</v>
      </c>
      <c r="L25" s="836"/>
      <c r="M25" s="836" t="s">
        <v>340</v>
      </c>
      <c r="N25" s="837" t="s">
        <v>395</v>
      </c>
      <c r="O25" s="834">
        <v>-1083735.9100000001</v>
      </c>
      <c r="P25" s="834">
        <v>-175011.96</v>
      </c>
      <c r="Q25" s="834">
        <v>38868.75</v>
      </c>
      <c r="R25" s="834">
        <v>0</v>
      </c>
      <c r="S25" s="835">
        <f t="shared" si="2"/>
        <v>-1219879.1200000001</v>
      </c>
      <c r="T25" s="838">
        <f t="shared" si="1"/>
        <v>2822702.3499999996</v>
      </c>
      <c r="U25">
        <v>1845</v>
      </c>
      <c r="W25" s="832"/>
    </row>
    <row r="26" spans="1:23" x14ac:dyDescent="0.25">
      <c r="A26" s="201" t="s">
        <v>396</v>
      </c>
      <c r="B26" s="202" t="s">
        <v>340</v>
      </c>
      <c r="C26" s="204">
        <v>35</v>
      </c>
      <c r="D26" s="204">
        <v>47</v>
      </c>
      <c r="E26" s="833" t="s">
        <v>397</v>
      </c>
      <c r="F26" s="834">
        <v>14157279.550000001</v>
      </c>
      <c r="G26" s="834">
        <v>2737445.39</v>
      </c>
      <c r="H26" s="834">
        <v>0</v>
      </c>
      <c r="I26" s="834">
        <v>0</v>
      </c>
      <c r="J26" s="835">
        <f t="shared" si="0"/>
        <v>16894724.940000001</v>
      </c>
      <c r="K26" s="836" t="s">
        <v>398</v>
      </c>
      <c r="L26" s="836"/>
      <c r="M26" s="836" t="s">
        <v>340</v>
      </c>
      <c r="N26" s="837" t="s">
        <v>399</v>
      </c>
      <c r="O26" s="834">
        <v>-923502.02</v>
      </c>
      <c r="P26" s="834">
        <v>-569615.65999999992</v>
      </c>
      <c r="Q26" s="834">
        <v>0</v>
      </c>
      <c r="R26" s="834">
        <v>0</v>
      </c>
      <c r="S26" s="835">
        <f t="shared" si="2"/>
        <v>-1493117.68</v>
      </c>
      <c r="T26" s="838">
        <f t="shared" si="1"/>
        <v>15401607.260000002</v>
      </c>
      <c r="U26">
        <v>1845</v>
      </c>
      <c r="W26" s="832"/>
    </row>
    <row r="27" spans="1:23" x14ac:dyDescent="0.25">
      <c r="A27" s="263">
        <v>120250</v>
      </c>
      <c r="B27" s="202"/>
      <c r="C27" s="204">
        <v>35</v>
      </c>
      <c r="D27" s="204">
        <v>47</v>
      </c>
      <c r="E27" s="833" t="s">
        <v>401</v>
      </c>
      <c r="F27" s="834">
        <v>624217.53999999992</v>
      </c>
      <c r="G27" s="834">
        <v>127623.86</v>
      </c>
      <c r="H27" s="834">
        <v>0</v>
      </c>
      <c r="I27" s="834">
        <v>0</v>
      </c>
      <c r="J27" s="835">
        <f t="shared" si="0"/>
        <v>751841.39999999991</v>
      </c>
      <c r="K27" s="836" t="s">
        <v>1124</v>
      </c>
      <c r="L27" s="836"/>
      <c r="M27" s="836"/>
      <c r="N27" s="837" t="s">
        <v>402</v>
      </c>
      <c r="O27" s="834">
        <v>-36514.160000000003</v>
      </c>
      <c r="P27" s="834">
        <v>-19657.990000000002</v>
      </c>
      <c r="Q27" s="834">
        <v>0</v>
      </c>
      <c r="R27" s="834">
        <v>0</v>
      </c>
      <c r="S27" s="835">
        <f t="shared" si="2"/>
        <v>-56172.150000000009</v>
      </c>
      <c r="T27" s="838">
        <f t="shared" si="1"/>
        <v>695669.24999999988</v>
      </c>
      <c r="U27">
        <v>1860</v>
      </c>
      <c r="W27" s="832"/>
    </row>
    <row r="28" spans="1:23" x14ac:dyDescent="0.25">
      <c r="A28" s="201" t="s">
        <v>404</v>
      </c>
      <c r="B28" s="202" t="s">
        <v>340</v>
      </c>
      <c r="C28" s="204">
        <v>25</v>
      </c>
      <c r="D28" s="204">
        <v>47</v>
      </c>
      <c r="E28" s="833" t="s">
        <v>405</v>
      </c>
      <c r="F28" s="834">
        <v>3880062.2999999993</v>
      </c>
      <c r="G28" s="834">
        <v>0</v>
      </c>
      <c r="H28" s="834">
        <v>0</v>
      </c>
      <c r="I28" s="834">
        <v>0</v>
      </c>
      <c r="J28" s="835">
        <f t="shared" si="0"/>
        <v>3880062.2999999993</v>
      </c>
      <c r="K28" s="836" t="s">
        <v>398</v>
      </c>
      <c r="L28" s="836"/>
      <c r="M28" s="836" t="s">
        <v>340</v>
      </c>
      <c r="N28" s="837" t="s">
        <v>399</v>
      </c>
      <c r="O28" s="834">
        <v>-1173210.7100000002</v>
      </c>
      <c r="P28" s="834">
        <v>-175620.32</v>
      </c>
      <c r="Q28" s="834">
        <v>0</v>
      </c>
      <c r="R28" s="834">
        <v>0</v>
      </c>
      <c r="S28" s="835">
        <f t="shared" si="2"/>
        <v>-1348831.0300000003</v>
      </c>
      <c r="T28" s="838">
        <f t="shared" si="1"/>
        <v>2531231.2699999991</v>
      </c>
      <c r="U28">
        <v>1860</v>
      </c>
      <c r="W28" s="832"/>
    </row>
    <row r="29" spans="1:23" x14ac:dyDescent="0.25">
      <c r="A29" s="201" t="s">
        <v>404</v>
      </c>
      <c r="B29" s="202" t="s">
        <v>1125</v>
      </c>
      <c r="C29" s="204">
        <v>25</v>
      </c>
      <c r="D29" s="204">
        <v>47</v>
      </c>
      <c r="E29" s="833" t="s">
        <v>405</v>
      </c>
      <c r="F29" s="834">
        <v>0</v>
      </c>
      <c r="G29" s="834">
        <v>0</v>
      </c>
      <c r="H29" s="834">
        <v>0</v>
      </c>
      <c r="I29" s="834">
        <v>0</v>
      </c>
      <c r="J29" s="835">
        <f t="shared" si="0"/>
        <v>0</v>
      </c>
      <c r="K29" s="836"/>
      <c r="L29" s="836"/>
      <c r="M29" s="836"/>
      <c r="N29" s="837"/>
      <c r="O29" s="834">
        <v>0</v>
      </c>
      <c r="P29" s="834">
        <v>0</v>
      </c>
      <c r="Q29" s="834">
        <v>0</v>
      </c>
      <c r="R29" s="834">
        <v>0</v>
      </c>
      <c r="S29" s="835">
        <f t="shared" si="2"/>
        <v>0</v>
      </c>
      <c r="T29" s="838">
        <f t="shared" si="1"/>
        <v>0</v>
      </c>
      <c r="U29">
        <v>1860</v>
      </c>
      <c r="W29" s="832"/>
    </row>
    <row r="30" spans="1:23" x14ac:dyDescent="0.25">
      <c r="A30" s="201" t="s">
        <v>409</v>
      </c>
      <c r="B30" s="202" t="s">
        <v>340</v>
      </c>
      <c r="C30" s="204">
        <v>25</v>
      </c>
      <c r="D30" s="204">
        <v>47</v>
      </c>
      <c r="E30" s="833" t="s">
        <v>410</v>
      </c>
      <c r="F30" s="834">
        <v>6514571.1100000003</v>
      </c>
      <c r="G30" s="834">
        <v>67762</v>
      </c>
      <c r="H30" s="834">
        <v>0</v>
      </c>
      <c r="I30" s="834">
        <v>0</v>
      </c>
      <c r="J30" s="835">
        <f t="shared" si="0"/>
        <v>6582333.1100000003</v>
      </c>
      <c r="K30" s="836" t="s">
        <v>406</v>
      </c>
      <c r="L30" s="836"/>
      <c r="M30" s="836" t="s">
        <v>340</v>
      </c>
      <c r="N30" s="837" t="s">
        <v>407</v>
      </c>
      <c r="O30" s="834">
        <v>-1512579.1800000002</v>
      </c>
      <c r="P30" s="834">
        <v>-274892.11</v>
      </c>
      <c r="Q30" s="834">
        <v>0</v>
      </c>
      <c r="R30" s="834">
        <v>0</v>
      </c>
      <c r="S30" s="835">
        <f t="shared" si="2"/>
        <v>-1787471.29</v>
      </c>
      <c r="T30" s="838">
        <f t="shared" si="1"/>
        <v>4794861.82</v>
      </c>
      <c r="U30">
        <v>1860</v>
      </c>
      <c r="W30" s="832"/>
    </row>
    <row r="31" spans="1:23" x14ac:dyDescent="0.25">
      <c r="A31" s="201" t="s">
        <v>238</v>
      </c>
      <c r="B31" s="202" t="s">
        <v>340</v>
      </c>
      <c r="C31" s="204">
        <v>15</v>
      </c>
      <c r="D31" s="204">
        <v>47</v>
      </c>
      <c r="E31" s="833" t="s">
        <v>413</v>
      </c>
      <c r="F31" s="834">
        <v>33346911.689999998</v>
      </c>
      <c r="G31" s="834">
        <v>5076212.9800000004</v>
      </c>
      <c r="H31" s="834">
        <v>0</v>
      </c>
      <c r="I31" s="834">
        <v>0</v>
      </c>
      <c r="J31" s="835">
        <f t="shared" si="0"/>
        <v>38423124.670000002</v>
      </c>
      <c r="K31" s="836" t="s">
        <v>411</v>
      </c>
      <c r="L31" s="836"/>
      <c r="M31" s="836" t="s">
        <v>340</v>
      </c>
      <c r="N31" s="837" t="s">
        <v>412</v>
      </c>
      <c r="O31" s="834">
        <v>-14862506.950000001</v>
      </c>
      <c r="P31" s="834">
        <v>-4623263.6500000004</v>
      </c>
      <c r="Q31" s="834">
        <v>0</v>
      </c>
      <c r="R31" s="834">
        <v>0</v>
      </c>
      <c r="S31" s="835">
        <f t="shared" si="2"/>
        <v>-19485770.600000001</v>
      </c>
      <c r="T31" s="838">
        <f t="shared" si="1"/>
        <v>18937354.07</v>
      </c>
      <c r="U31">
        <v>1860</v>
      </c>
      <c r="W31" s="832"/>
    </row>
    <row r="32" spans="1:23" x14ac:dyDescent="0.25">
      <c r="A32" s="201" t="s">
        <v>238</v>
      </c>
      <c r="B32" s="202" t="s">
        <v>239</v>
      </c>
      <c r="C32" s="204">
        <v>15</v>
      </c>
      <c r="D32" s="204">
        <v>47</v>
      </c>
      <c r="E32" s="833" t="s">
        <v>240</v>
      </c>
      <c r="F32" s="834">
        <v>2941497.3899999997</v>
      </c>
      <c r="G32" s="834">
        <v>20867.2</v>
      </c>
      <c r="H32" s="834">
        <v>0</v>
      </c>
      <c r="I32" s="834">
        <v>0</v>
      </c>
      <c r="J32" s="835">
        <f t="shared" si="0"/>
        <v>2962364.59</v>
      </c>
      <c r="K32" s="836" t="s">
        <v>414</v>
      </c>
      <c r="L32" s="836"/>
      <c r="M32" s="836" t="s">
        <v>340</v>
      </c>
      <c r="N32" s="837" t="s">
        <v>415</v>
      </c>
      <c r="O32" s="834">
        <v>-342631.79000000004</v>
      </c>
      <c r="P32" s="834">
        <v>-196795.39</v>
      </c>
      <c r="Q32" s="834">
        <v>0</v>
      </c>
      <c r="R32" s="834">
        <v>0</v>
      </c>
      <c r="S32" s="835">
        <f t="shared" si="2"/>
        <v>-539427.18000000005</v>
      </c>
      <c r="T32" s="838">
        <f t="shared" si="1"/>
        <v>2422937.4099999997</v>
      </c>
      <c r="U32">
        <v>1860</v>
      </c>
      <c r="W32" s="832"/>
    </row>
    <row r="33" spans="1:23" x14ac:dyDescent="0.25">
      <c r="A33" s="201" t="s">
        <v>238</v>
      </c>
      <c r="B33" s="202" t="s">
        <v>1125</v>
      </c>
      <c r="C33" s="204">
        <v>15</v>
      </c>
      <c r="D33" s="204">
        <v>47</v>
      </c>
      <c r="E33" s="833" t="s">
        <v>240</v>
      </c>
      <c r="F33" s="834">
        <v>0</v>
      </c>
      <c r="G33" s="834">
        <v>0</v>
      </c>
      <c r="H33" s="834">
        <v>0</v>
      </c>
      <c r="I33" s="834">
        <v>0</v>
      </c>
      <c r="J33" s="835">
        <f t="shared" si="0"/>
        <v>0</v>
      </c>
      <c r="K33" s="836"/>
      <c r="L33" s="836"/>
      <c r="M33" s="836"/>
      <c r="N33" s="837"/>
      <c r="O33" s="834">
        <v>0</v>
      </c>
      <c r="P33" s="834">
        <v>0</v>
      </c>
      <c r="Q33" s="834">
        <v>0</v>
      </c>
      <c r="R33" s="834">
        <v>0</v>
      </c>
      <c r="S33" s="835">
        <f t="shared" si="2"/>
        <v>0</v>
      </c>
      <c r="T33" s="838">
        <f t="shared" si="1"/>
        <v>0</v>
      </c>
      <c r="U33">
        <v>1860</v>
      </c>
      <c r="W33" s="832"/>
    </row>
    <row r="34" spans="1:23" x14ac:dyDescent="0.25">
      <c r="A34" s="201" t="s">
        <v>238</v>
      </c>
      <c r="B34" s="202" t="s">
        <v>417</v>
      </c>
      <c r="C34" s="204">
        <v>15</v>
      </c>
      <c r="D34" s="204">
        <v>47</v>
      </c>
      <c r="E34" s="833" t="s">
        <v>418</v>
      </c>
      <c r="F34" s="834">
        <v>657370.26</v>
      </c>
      <c r="G34" s="834">
        <v>0</v>
      </c>
      <c r="H34" s="834">
        <v>0</v>
      </c>
      <c r="I34" s="834">
        <v>0</v>
      </c>
      <c r="J34" s="835">
        <f t="shared" si="0"/>
        <v>657370.26</v>
      </c>
      <c r="K34" s="836" t="s">
        <v>414</v>
      </c>
      <c r="L34" s="836"/>
      <c r="M34" s="836" t="s">
        <v>239</v>
      </c>
      <c r="N34" s="837" t="s">
        <v>416</v>
      </c>
      <c r="O34" s="834">
        <v>-252856.27</v>
      </c>
      <c r="P34" s="834">
        <v>-43824.69</v>
      </c>
      <c r="Q34" s="834">
        <v>0</v>
      </c>
      <c r="R34" s="834">
        <v>0</v>
      </c>
      <c r="S34" s="835">
        <f t="shared" si="2"/>
        <v>-296680.95999999996</v>
      </c>
      <c r="T34" s="838">
        <f t="shared" si="1"/>
        <v>360689.30000000005</v>
      </c>
      <c r="U34">
        <v>1860</v>
      </c>
      <c r="W34" s="832"/>
    </row>
    <row r="35" spans="1:23" x14ac:dyDescent="0.25">
      <c r="A35" s="201" t="s">
        <v>238</v>
      </c>
      <c r="B35" s="202" t="s">
        <v>420</v>
      </c>
      <c r="C35" s="204">
        <v>15</v>
      </c>
      <c r="D35" s="204">
        <v>47</v>
      </c>
      <c r="E35" s="833" t="s">
        <v>421</v>
      </c>
      <c r="F35" s="834">
        <v>1012555.94</v>
      </c>
      <c r="G35" s="834">
        <v>-1012555.9400000001</v>
      </c>
      <c r="H35" s="834">
        <v>0</v>
      </c>
      <c r="I35" s="834">
        <v>0</v>
      </c>
      <c r="J35" s="835">
        <f t="shared" si="0"/>
        <v>-1.1641532182693481E-10</v>
      </c>
      <c r="K35" s="836" t="s">
        <v>414</v>
      </c>
      <c r="L35" s="836"/>
      <c r="M35" s="836" t="s">
        <v>417</v>
      </c>
      <c r="N35" s="837" t="s">
        <v>419</v>
      </c>
      <c r="O35" s="834">
        <v>-481334.28000000014</v>
      </c>
      <c r="P35" s="834">
        <v>481334.28</v>
      </c>
      <c r="Q35" s="834">
        <v>0</v>
      </c>
      <c r="R35" s="834">
        <v>0</v>
      </c>
      <c r="S35" s="835">
        <f t="shared" si="2"/>
        <v>-1.1641532182693481E-10</v>
      </c>
      <c r="T35" s="838">
        <f t="shared" si="1"/>
        <v>-2.3283064365386963E-10</v>
      </c>
      <c r="U35">
        <v>1860</v>
      </c>
      <c r="W35" s="832"/>
    </row>
    <row r="36" spans="1:23" x14ac:dyDescent="0.25">
      <c r="A36" s="201" t="s">
        <v>238</v>
      </c>
      <c r="B36" s="202" t="s">
        <v>423</v>
      </c>
      <c r="C36" s="204">
        <v>15</v>
      </c>
      <c r="D36" s="204">
        <v>47</v>
      </c>
      <c r="E36" s="833" t="s">
        <v>424</v>
      </c>
      <c r="F36" s="834">
        <v>8187444.9700000007</v>
      </c>
      <c r="G36" s="834">
        <v>-82078.740000000005</v>
      </c>
      <c r="H36" s="834">
        <v>0</v>
      </c>
      <c r="I36" s="834">
        <v>0</v>
      </c>
      <c r="J36" s="835">
        <f t="shared" si="0"/>
        <v>8105366.2300000004</v>
      </c>
      <c r="K36" s="836" t="s">
        <v>414</v>
      </c>
      <c r="L36" s="836"/>
      <c r="M36" s="836" t="s">
        <v>420</v>
      </c>
      <c r="N36" s="837" t="s">
        <v>422</v>
      </c>
      <c r="O36" s="834">
        <v>-2860691.08</v>
      </c>
      <c r="P36" s="834">
        <v>-566952.82000000007</v>
      </c>
      <c r="Q36" s="834">
        <v>0</v>
      </c>
      <c r="R36" s="834">
        <v>0</v>
      </c>
      <c r="S36" s="835">
        <f t="shared" si="2"/>
        <v>-3427643.9000000004</v>
      </c>
      <c r="T36" s="838">
        <f t="shared" si="1"/>
        <v>4677722.33</v>
      </c>
      <c r="U36">
        <v>1860</v>
      </c>
      <c r="W36" s="832"/>
    </row>
    <row r="37" spans="1:23" x14ac:dyDescent="0.25">
      <c r="A37" s="201" t="s">
        <v>427</v>
      </c>
      <c r="B37" s="202" t="s">
        <v>340</v>
      </c>
      <c r="C37" s="204">
        <v>15</v>
      </c>
      <c r="D37" s="204">
        <v>47</v>
      </c>
      <c r="E37" s="833" t="s">
        <v>428</v>
      </c>
      <c r="F37" s="834">
        <v>1526382.7500000002</v>
      </c>
      <c r="G37" s="834">
        <v>283060.58</v>
      </c>
      <c r="H37" s="834">
        <v>0</v>
      </c>
      <c r="I37" s="834">
        <v>0</v>
      </c>
      <c r="J37" s="835">
        <f t="shared" si="0"/>
        <v>1809443.3300000003</v>
      </c>
      <c r="K37" s="836" t="s">
        <v>414</v>
      </c>
      <c r="L37" s="836"/>
      <c r="M37" s="836" t="s">
        <v>423</v>
      </c>
      <c r="N37" s="837" t="s">
        <v>425</v>
      </c>
      <c r="O37" s="834">
        <v>-326759.08999999997</v>
      </c>
      <c r="P37" s="834">
        <v>-111245.29000000001</v>
      </c>
      <c r="Q37" s="834">
        <v>0</v>
      </c>
      <c r="R37" s="834">
        <v>0</v>
      </c>
      <c r="S37" s="835">
        <f t="shared" si="2"/>
        <v>-438004.38</v>
      </c>
      <c r="T37" s="838">
        <f t="shared" si="1"/>
        <v>1371438.9500000002</v>
      </c>
      <c r="U37">
        <v>1531</v>
      </c>
      <c r="W37" s="832"/>
    </row>
    <row r="38" spans="1:23" x14ac:dyDescent="0.25">
      <c r="A38" s="201" t="s">
        <v>427</v>
      </c>
      <c r="B38" s="202" t="s">
        <v>1125</v>
      </c>
      <c r="C38" s="204">
        <v>15</v>
      </c>
      <c r="D38" s="204">
        <v>47</v>
      </c>
      <c r="E38" s="833" t="s">
        <v>428</v>
      </c>
      <c r="F38" s="834">
        <v>0</v>
      </c>
      <c r="G38" s="834">
        <v>0</v>
      </c>
      <c r="H38" s="834">
        <v>0</v>
      </c>
      <c r="I38" s="834">
        <v>0</v>
      </c>
      <c r="J38" s="835">
        <f t="shared" si="0"/>
        <v>0</v>
      </c>
      <c r="K38" s="836" t="s">
        <v>414</v>
      </c>
      <c r="L38" s="836"/>
      <c r="M38" s="836" t="s">
        <v>423</v>
      </c>
      <c r="N38" s="837" t="s">
        <v>425</v>
      </c>
      <c r="O38" s="834">
        <v>0</v>
      </c>
      <c r="P38" s="834">
        <v>0</v>
      </c>
      <c r="Q38" s="834">
        <v>0</v>
      </c>
      <c r="R38" s="834">
        <v>0</v>
      </c>
      <c r="S38" s="835">
        <f t="shared" si="2"/>
        <v>0</v>
      </c>
      <c r="T38" s="838">
        <f t="shared" si="1"/>
        <v>0</v>
      </c>
      <c r="U38">
        <v>1531</v>
      </c>
      <c r="W38" s="832"/>
    </row>
    <row r="39" spans="1:23" x14ac:dyDescent="0.25">
      <c r="A39" s="201" t="s">
        <v>431</v>
      </c>
      <c r="B39" s="202" t="s">
        <v>340</v>
      </c>
      <c r="C39" s="204">
        <v>10</v>
      </c>
      <c r="D39" s="204">
        <v>8</v>
      </c>
      <c r="E39" s="833" t="s">
        <v>432</v>
      </c>
      <c r="F39" s="834">
        <v>5562803.9900000002</v>
      </c>
      <c r="G39" s="834">
        <v>-330584.75</v>
      </c>
      <c r="H39" s="834">
        <v>0</v>
      </c>
      <c r="I39" s="834"/>
      <c r="J39" s="835">
        <f t="shared" si="0"/>
        <v>5232219.24</v>
      </c>
      <c r="K39" s="836" t="s">
        <v>433</v>
      </c>
      <c r="L39" s="836"/>
      <c r="M39" s="836" t="s">
        <v>340</v>
      </c>
      <c r="N39" s="837" t="s">
        <v>434</v>
      </c>
      <c r="O39" s="834">
        <v>-3506542.7100000009</v>
      </c>
      <c r="P39" s="834">
        <v>162750.14000000001</v>
      </c>
      <c r="Q39" s="834">
        <v>0</v>
      </c>
      <c r="R39" s="834"/>
      <c r="S39" s="835">
        <f t="shared" si="2"/>
        <v>-3343792.5700000008</v>
      </c>
      <c r="T39" s="838">
        <f t="shared" si="1"/>
        <v>1888426.6699999995</v>
      </c>
      <c r="U39">
        <v>1915</v>
      </c>
      <c r="W39" s="832"/>
    </row>
    <row r="40" spans="1:23" x14ac:dyDescent="0.25">
      <c r="A40" s="201" t="s">
        <v>435</v>
      </c>
      <c r="B40" s="202" t="s">
        <v>436</v>
      </c>
      <c r="C40" s="204">
        <v>4</v>
      </c>
      <c r="D40" s="204" t="s">
        <v>437</v>
      </c>
      <c r="E40" s="833" t="s">
        <v>438</v>
      </c>
      <c r="F40" s="834">
        <v>599158.2300000001</v>
      </c>
      <c r="G40" s="834">
        <v>60311.91</v>
      </c>
      <c r="H40" s="834">
        <v>0</v>
      </c>
      <c r="I40" s="834"/>
      <c r="J40" s="835">
        <f t="shared" si="0"/>
        <v>659470.14000000013</v>
      </c>
      <c r="K40" s="836" t="s">
        <v>439</v>
      </c>
      <c r="L40" s="836"/>
      <c r="M40" s="836" t="s">
        <v>436</v>
      </c>
      <c r="N40" s="837" t="s">
        <v>440</v>
      </c>
      <c r="O40" s="834">
        <v>-480084.24000000005</v>
      </c>
      <c r="P40" s="834">
        <v>-39895.33</v>
      </c>
      <c r="Q40" s="834">
        <v>0</v>
      </c>
      <c r="R40" s="834"/>
      <c r="S40" s="835">
        <f t="shared" si="2"/>
        <v>-519979.57000000007</v>
      </c>
      <c r="T40" s="838">
        <f t="shared" si="1"/>
        <v>139490.57000000007</v>
      </c>
      <c r="U40">
        <v>1930</v>
      </c>
      <c r="W40" s="832"/>
    </row>
    <row r="41" spans="1:23" x14ac:dyDescent="0.25">
      <c r="A41" s="201" t="s">
        <v>435</v>
      </c>
      <c r="B41" s="202" t="s">
        <v>441</v>
      </c>
      <c r="C41" s="204">
        <v>12</v>
      </c>
      <c r="D41" s="204">
        <v>10</v>
      </c>
      <c r="E41" s="833" t="s">
        <v>442</v>
      </c>
      <c r="F41" s="834">
        <v>6280095.6899999995</v>
      </c>
      <c r="G41" s="834">
        <v>301138.56999999995</v>
      </c>
      <c r="H41" s="834">
        <v>0</v>
      </c>
      <c r="I41" s="834"/>
      <c r="J41" s="835">
        <f t="shared" si="0"/>
        <v>6581234.2599999998</v>
      </c>
      <c r="K41" s="836" t="s">
        <v>439</v>
      </c>
      <c r="L41" s="836"/>
      <c r="M41" s="836" t="s">
        <v>441</v>
      </c>
      <c r="N41" s="837" t="s">
        <v>443</v>
      </c>
      <c r="O41" s="834">
        <v>-2750564.99</v>
      </c>
      <c r="P41" s="834">
        <v>-333617.11</v>
      </c>
      <c r="Q41" s="834">
        <v>0</v>
      </c>
      <c r="R41" s="834">
        <v>0</v>
      </c>
      <c r="S41" s="835">
        <f t="shared" si="2"/>
        <v>-3084182.1</v>
      </c>
      <c r="T41" s="838">
        <f t="shared" si="1"/>
        <v>3497052.1599999997</v>
      </c>
      <c r="U41">
        <v>1930</v>
      </c>
      <c r="W41" s="832"/>
    </row>
    <row r="42" spans="1:23" x14ac:dyDescent="0.25">
      <c r="A42" s="201" t="s">
        <v>435</v>
      </c>
      <c r="B42" s="202" t="s">
        <v>444</v>
      </c>
      <c r="C42" s="204">
        <v>8</v>
      </c>
      <c r="D42" s="204">
        <v>10</v>
      </c>
      <c r="E42" s="833" t="s">
        <v>445</v>
      </c>
      <c r="F42" s="834">
        <v>5785834.2999999989</v>
      </c>
      <c r="G42" s="834">
        <v>445018.69</v>
      </c>
      <c r="H42" s="834">
        <v>0</v>
      </c>
      <c r="I42" s="834"/>
      <c r="J42" s="835">
        <f t="shared" si="0"/>
        <v>6230852.9899999993</v>
      </c>
      <c r="K42" s="836" t="s">
        <v>439</v>
      </c>
      <c r="L42" s="836"/>
      <c r="M42" s="836" t="s">
        <v>444</v>
      </c>
      <c r="N42" s="837" t="s">
        <v>446</v>
      </c>
      <c r="O42" s="834">
        <v>-3787119.7399999993</v>
      </c>
      <c r="P42" s="834">
        <v>-558309.97</v>
      </c>
      <c r="Q42" s="834">
        <v>0</v>
      </c>
      <c r="R42" s="834"/>
      <c r="S42" s="835">
        <f t="shared" si="2"/>
        <v>-4345429.709999999</v>
      </c>
      <c r="T42" s="838">
        <f t="shared" si="1"/>
        <v>1885423.2800000003</v>
      </c>
      <c r="U42">
        <v>1930</v>
      </c>
      <c r="W42" s="832"/>
    </row>
    <row r="43" spans="1:23" x14ac:dyDescent="0.25">
      <c r="A43" s="201" t="s">
        <v>435</v>
      </c>
      <c r="B43" s="202" t="s">
        <v>447</v>
      </c>
      <c r="C43" s="204">
        <v>15</v>
      </c>
      <c r="D43" s="204">
        <v>10</v>
      </c>
      <c r="E43" s="833" t="s">
        <v>448</v>
      </c>
      <c r="F43" s="834">
        <v>1354578.31</v>
      </c>
      <c r="G43" s="834">
        <v>0</v>
      </c>
      <c r="H43" s="834">
        <v>0</v>
      </c>
      <c r="I43" s="834"/>
      <c r="J43" s="835">
        <f t="shared" si="0"/>
        <v>1354578.31</v>
      </c>
      <c r="K43" s="836" t="s">
        <v>439</v>
      </c>
      <c r="L43" s="836"/>
      <c r="M43" s="836" t="s">
        <v>447</v>
      </c>
      <c r="N43" s="837" t="s">
        <v>449</v>
      </c>
      <c r="O43" s="834">
        <v>-606229.64</v>
      </c>
      <c r="P43" s="834">
        <v>-83828.160000000003</v>
      </c>
      <c r="Q43" s="834">
        <v>0</v>
      </c>
      <c r="R43" s="834"/>
      <c r="S43" s="835">
        <f t="shared" si="2"/>
        <v>-690057.8</v>
      </c>
      <c r="T43" s="838">
        <f t="shared" si="1"/>
        <v>664520.51</v>
      </c>
      <c r="U43">
        <v>1930</v>
      </c>
      <c r="W43" s="832"/>
    </row>
    <row r="44" spans="1:23" x14ac:dyDescent="0.25">
      <c r="A44" s="201" t="s">
        <v>435</v>
      </c>
      <c r="B44" s="202" t="s">
        <v>450</v>
      </c>
      <c r="C44" s="204">
        <v>5</v>
      </c>
      <c r="D44" s="204">
        <v>10</v>
      </c>
      <c r="E44" s="833" t="s">
        <v>451</v>
      </c>
      <c r="F44" s="834">
        <v>1484557.56</v>
      </c>
      <c r="G44" s="834">
        <v>682964.72</v>
      </c>
      <c r="H44" s="834">
        <v>0</v>
      </c>
      <c r="I44" s="834"/>
      <c r="J44" s="835">
        <f t="shared" si="0"/>
        <v>2167522.2800000003</v>
      </c>
      <c r="K44" s="836" t="s">
        <v>439</v>
      </c>
      <c r="L44" s="836"/>
      <c r="M44" s="836" t="s">
        <v>450</v>
      </c>
      <c r="N44" s="837" t="s">
        <v>452</v>
      </c>
      <c r="O44" s="834">
        <v>-1228205.8400000001</v>
      </c>
      <c r="P44" s="834">
        <v>-188402.62</v>
      </c>
      <c r="Q44" s="834">
        <v>0</v>
      </c>
      <c r="R44" s="834"/>
      <c r="S44" s="835">
        <f t="shared" si="2"/>
        <v>-1416608.46</v>
      </c>
      <c r="T44" s="838">
        <f t="shared" si="1"/>
        <v>750913.8200000003</v>
      </c>
      <c r="U44">
        <v>1930</v>
      </c>
      <c r="W44" s="832"/>
    </row>
    <row r="45" spans="1:23" x14ac:dyDescent="0.25">
      <c r="A45" s="201" t="s">
        <v>453</v>
      </c>
      <c r="B45" s="202" t="s">
        <v>340</v>
      </c>
      <c r="C45" s="204">
        <v>10</v>
      </c>
      <c r="D45" s="204">
        <v>8</v>
      </c>
      <c r="E45" s="833" t="s">
        <v>454</v>
      </c>
      <c r="F45" s="834">
        <v>2010082.6</v>
      </c>
      <c r="G45" s="834">
        <v>42591.76999999999</v>
      </c>
      <c r="H45" s="834">
        <v>0</v>
      </c>
      <c r="I45" s="834"/>
      <c r="J45" s="835">
        <f t="shared" si="0"/>
        <v>2052674.37</v>
      </c>
      <c r="K45" s="836" t="s">
        <v>455</v>
      </c>
      <c r="L45" s="836"/>
      <c r="M45" s="836" t="s">
        <v>340</v>
      </c>
      <c r="N45" s="837" t="s">
        <v>456</v>
      </c>
      <c r="O45" s="834">
        <v>-1060829.1900000002</v>
      </c>
      <c r="P45" s="834">
        <v>-70604.260000000009</v>
      </c>
      <c r="Q45" s="834">
        <v>0</v>
      </c>
      <c r="R45" s="834"/>
      <c r="S45" s="835">
        <f t="shared" si="2"/>
        <v>-1131433.4500000002</v>
      </c>
      <c r="T45" s="838">
        <f t="shared" si="1"/>
        <v>921240.91999999993</v>
      </c>
      <c r="U45">
        <v>1940</v>
      </c>
      <c r="W45" s="832"/>
    </row>
    <row r="46" spans="1:23" x14ac:dyDescent="0.25">
      <c r="A46" s="201" t="s">
        <v>457</v>
      </c>
      <c r="B46" s="202" t="s">
        <v>340</v>
      </c>
      <c r="C46" s="204">
        <v>3</v>
      </c>
      <c r="D46" s="204" t="s">
        <v>458</v>
      </c>
      <c r="E46" s="833" t="s">
        <v>459</v>
      </c>
      <c r="F46" s="834">
        <v>-89294.319999999949</v>
      </c>
      <c r="G46" s="834">
        <v>0</v>
      </c>
      <c r="H46" s="834">
        <v>0</v>
      </c>
      <c r="I46" s="834">
        <v>-381717.75</v>
      </c>
      <c r="J46" s="835">
        <f t="shared" si="0"/>
        <v>-471012.06999999995</v>
      </c>
      <c r="K46" s="836" t="s">
        <v>460</v>
      </c>
      <c r="L46" s="836"/>
      <c r="M46" s="836" t="s">
        <v>340</v>
      </c>
      <c r="N46" s="837" t="s">
        <v>461</v>
      </c>
      <c r="O46" s="834">
        <v>265667.33000000019</v>
      </c>
      <c r="P46" s="834">
        <v>-125483.70000000001</v>
      </c>
      <c r="Q46" s="834">
        <v>0</v>
      </c>
      <c r="R46" s="834">
        <v>381717.75</v>
      </c>
      <c r="S46" s="835">
        <f t="shared" si="2"/>
        <v>521901.38000000018</v>
      </c>
      <c r="T46" s="838">
        <f t="shared" si="1"/>
        <v>50889.310000000231</v>
      </c>
      <c r="U46">
        <v>1920</v>
      </c>
      <c r="W46" s="832"/>
    </row>
    <row r="47" spans="1:23" x14ac:dyDescent="0.25">
      <c r="A47" s="201" t="s">
        <v>462</v>
      </c>
      <c r="B47" s="202" t="s">
        <v>340</v>
      </c>
      <c r="C47" s="204">
        <v>5</v>
      </c>
      <c r="D47" s="204" t="s">
        <v>458</v>
      </c>
      <c r="E47" s="833" t="s">
        <v>463</v>
      </c>
      <c r="F47" s="834">
        <v>3979671.810000001</v>
      </c>
      <c r="G47" s="834">
        <v>-718083</v>
      </c>
      <c r="H47" s="834">
        <v>0</v>
      </c>
      <c r="I47" s="834">
        <v>-105804.75</v>
      </c>
      <c r="J47" s="835">
        <f t="shared" si="0"/>
        <v>3155784.060000001</v>
      </c>
      <c r="K47" s="836" t="s">
        <v>464</v>
      </c>
      <c r="L47" s="836"/>
      <c r="M47" s="836" t="s">
        <v>340</v>
      </c>
      <c r="N47" s="837" t="s">
        <v>465</v>
      </c>
      <c r="O47" s="834">
        <v>-2898006.7799999989</v>
      </c>
      <c r="P47" s="834">
        <v>275662.71000000002</v>
      </c>
      <c r="Q47" s="834">
        <v>0</v>
      </c>
      <c r="R47" s="834">
        <v>90450.27</v>
      </c>
      <c r="S47" s="835">
        <f t="shared" si="2"/>
        <v>-2531893.7999999989</v>
      </c>
      <c r="T47" s="838">
        <f t="shared" si="1"/>
        <v>623890.2600000021</v>
      </c>
      <c r="U47">
        <v>1920</v>
      </c>
      <c r="W47" s="832"/>
    </row>
    <row r="48" spans="1:23" x14ac:dyDescent="0.25">
      <c r="A48" s="201" t="s">
        <v>466</v>
      </c>
      <c r="B48" s="202" t="s">
        <v>340</v>
      </c>
      <c r="C48" s="204">
        <v>10</v>
      </c>
      <c r="D48" s="204" t="s">
        <v>458</v>
      </c>
      <c r="E48" s="833" t="s">
        <v>467</v>
      </c>
      <c r="F48" s="834">
        <v>174922.52000000005</v>
      </c>
      <c r="G48" s="834">
        <v>0</v>
      </c>
      <c r="H48" s="834">
        <v>0</v>
      </c>
      <c r="I48" s="834">
        <v>0</v>
      </c>
      <c r="J48" s="835">
        <f t="shared" si="0"/>
        <v>174922.52000000005</v>
      </c>
      <c r="K48" s="836" t="s">
        <v>468</v>
      </c>
      <c r="L48" s="836"/>
      <c r="M48" s="836" t="s">
        <v>340</v>
      </c>
      <c r="N48" s="837" t="s">
        <v>469</v>
      </c>
      <c r="O48" s="834">
        <v>-172699.77000000002</v>
      </c>
      <c r="P48" s="834">
        <v>-1563.5900000000001</v>
      </c>
      <c r="Q48" s="834">
        <v>0</v>
      </c>
      <c r="R48" s="834">
        <v>0</v>
      </c>
      <c r="S48" s="835">
        <f t="shared" si="2"/>
        <v>-174263.36000000002</v>
      </c>
      <c r="T48" s="838">
        <f t="shared" si="1"/>
        <v>659.1600000000326</v>
      </c>
      <c r="U48">
        <v>1920</v>
      </c>
      <c r="W48" s="832"/>
    </row>
    <row r="49" spans="1:23" x14ac:dyDescent="0.25">
      <c r="A49" s="201" t="s">
        <v>365</v>
      </c>
      <c r="B49" s="202" t="s">
        <v>144</v>
      </c>
      <c r="C49" s="204" t="s">
        <v>341</v>
      </c>
      <c r="D49" s="204">
        <v>47</v>
      </c>
      <c r="E49" s="833" t="s">
        <v>369</v>
      </c>
      <c r="F49" s="834">
        <v>1603209.9900000002</v>
      </c>
      <c r="G49" s="834">
        <v>332920.34000000003</v>
      </c>
      <c r="H49" s="834">
        <v>-65513.74</v>
      </c>
      <c r="I49" s="834">
        <v>0</v>
      </c>
      <c r="J49" s="835">
        <f t="shared" si="0"/>
        <v>1870616.5900000003</v>
      </c>
      <c r="K49" s="836"/>
      <c r="L49" s="836"/>
      <c r="M49" s="836"/>
      <c r="N49" s="837"/>
      <c r="O49" s="834">
        <v>0</v>
      </c>
      <c r="P49" s="834">
        <v>0</v>
      </c>
      <c r="Q49" s="834">
        <v>65513.74</v>
      </c>
      <c r="R49" s="834">
        <v>0</v>
      </c>
      <c r="S49" s="835">
        <f t="shared" si="2"/>
        <v>65513.74</v>
      </c>
      <c r="T49" s="838">
        <f t="shared" si="1"/>
        <v>1936130.3300000003</v>
      </c>
      <c r="U49">
        <v>1850</v>
      </c>
      <c r="W49" s="832"/>
    </row>
    <row r="50" spans="1:23" x14ac:dyDescent="0.25">
      <c r="A50" s="201" t="s">
        <v>382</v>
      </c>
      <c r="B50" s="202" t="s">
        <v>144</v>
      </c>
      <c r="C50" s="204" t="s">
        <v>341</v>
      </c>
      <c r="D50" s="204">
        <v>47</v>
      </c>
      <c r="E50" s="833" t="s">
        <v>386</v>
      </c>
      <c r="F50" s="834">
        <v>2974413.41</v>
      </c>
      <c r="G50" s="834">
        <v>1473227.94</v>
      </c>
      <c r="H50" s="834">
        <v>-54476.36</v>
      </c>
      <c r="I50" s="834">
        <v>0</v>
      </c>
      <c r="J50" s="835">
        <f t="shared" si="0"/>
        <v>4393164.9899999993</v>
      </c>
      <c r="K50" s="836"/>
      <c r="L50" s="836"/>
      <c r="M50" s="836"/>
      <c r="N50" s="837"/>
      <c r="O50" s="834">
        <v>0</v>
      </c>
      <c r="P50" s="834">
        <v>0</v>
      </c>
      <c r="Q50" s="834">
        <v>30055.919999999998</v>
      </c>
      <c r="R50" s="834">
        <v>0</v>
      </c>
      <c r="S50" s="835">
        <f t="shared" si="2"/>
        <v>30055.919999999998</v>
      </c>
      <c r="T50" s="838">
        <f t="shared" si="1"/>
        <v>4423220.9099999992</v>
      </c>
      <c r="U50">
        <v>1850</v>
      </c>
      <c r="W50" s="832"/>
    </row>
    <row r="51" spans="1:23" x14ac:dyDescent="0.25">
      <c r="A51" s="201" t="s">
        <v>196</v>
      </c>
      <c r="B51" s="202" t="s">
        <v>144</v>
      </c>
      <c r="C51" s="204" t="s">
        <v>341</v>
      </c>
      <c r="D51" s="204">
        <v>47</v>
      </c>
      <c r="E51" s="833" t="s">
        <v>197</v>
      </c>
      <c r="F51" s="834">
        <v>181757.74</v>
      </c>
      <c r="G51" s="834">
        <v>366172.23</v>
      </c>
      <c r="H51" s="834">
        <v>-76741.100000000006</v>
      </c>
      <c r="I51" s="834">
        <v>0</v>
      </c>
      <c r="J51" s="835">
        <f t="shared" si="0"/>
        <v>471188.87</v>
      </c>
      <c r="K51" s="836"/>
      <c r="L51" s="836"/>
      <c r="M51" s="836"/>
      <c r="N51" s="837"/>
      <c r="O51" s="834">
        <v>3107.4900000000002</v>
      </c>
      <c r="P51" s="834">
        <v>0</v>
      </c>
      <c r="Q51" s="834">
        <v>76741.100000000006</v>
      </c>
      <c r="R51" s="834">
        <v>0</v>
      </c>
      <c r="S51" s="835">
        <f t="shared" si="2"/>
        <v>79848.590000000011</v>
      </c>
      <c r="T51" s="838">
        <f t="shared" si="1"/>
        <v>551037.46</v>
      </c>
      <c r="U51">
        <v>1845</v>
      </c>
      <c r="W51" s="832"/>
    </row>
    <row r="52" spans="1:23" x14ac:dyDescent="0.25">
      <c r="A52" s="201" t="s">
        <v>396</v>
      </c>
      <c r="B52" s="202" t="s">
        <v>144</v>
      </c>
      <c r="C52" s="204" t="s">
        <v>341</v>
      </c>
      <c r="D52" s="204">
        <v>47</v>
      </c>
      <c r="E52" s="833" t="s">
        <v>400</v>
      </c>
      <c r="F52" s="834">
        <v>2177570.6399999997</v>
      </c>
      <c r="G52" s="834">
        <v>378804.52</v>
      </c>
      <c r="H52" s="834">
        <v>-191947.11000000002</v>
      </c>
      <c r="I52" s="834">
        <v>0</v>
      </c>
      <c r="J52" s="835">
        <f t="shared" si="0"/>
        <v>2364428.0499999998</v>
      </c>
      <c r="K52" s="836"/>
      <c r="L52" s="836"/>
      <c r="M52" s="836"/>
      <c r="N52" s="837"/>
      <c r="O52" s="834">
        <v>124396.1</v>
      </c>
      <c r="P52" s="834">
        <v>0</v>
      </c>
      <c r="Q52" s="834">
        <v>0</v>
      </c>
      <c r="R52" s="834">
        <v>191947.11000000002</v>
      </c>
      <c r="S52" s="835">
        <f t="shared" si="2"/>
        <v>316343.21000000002</v>
      </c>
      <c r="T52" s="838">
        <f t="shared" si="1"/>
        <v>2680771.2599999998</v>
      </c>
      <c r="U52">
        <v>1845</v>
      </c>
      <c r="W52" s="832"/>
    </row>
    <row r="53" spans="1:23" x14ac:dyDescent="0.25">
      <c r="A53" s="839" t="s">
        <v>1126</v>
      </c>
      <c r="B53" s="202" t="s">
        <v>144</v>
      </c>
      <c r="C53" s="204" t="s">
        <v>341</v>
      </c>
      <c r="D53" s="204">
        <v>47</v>
      </c>
      <c r="E53" s="833" t="s">
        <v>403</v>
      </c>
      <c r="F53" s="834">
        <v>175435.33999999991</v>
      </c>
      <c r="G53" s="834">
        <v>-4847.05</v>
      </c>
      <c r="H53" s="834">
        <v>-142230.42000000001</v>
      </c>
      <c r="I53" s="834">
        <v>0</v>
      </c>
      <c r="J53" s="835">
        <f t="shared" si="0"/>
        <v>28357.869999999908</v>
      </c>
      <c r="K53" s="836"/>
      <c r="L53" s="836"/>
      <c r="M53" s="836"/>
      <c r="N53" s="837"/>
      <c r="O53" s="834">
        <v>138702.05000000002</v>
      </c>
      <c r="P53" s="834">
        <v>0</v>
      </c>
      <c r="Q53" s="834">
        <v>0</v>
      </c>
      <c r="R53" s="834">
        <v>142230.42000000001</v>
      </c>
      <c r="S53" s="835">
        <f t="shared" si="2"/>
        <v>280932.47000000003</v>
      </c>
      <c r="T53" s="838">
        <f t="shared" si="1"/>
        <v>309290.33999999997</v>
      </c>
      <c r="U53">
        <v>1860</v>
      </c>
      <c r="W53" s="832"/>
    </row>
    <row r="54" spans="1:23" x14ac:dyDescent="0.25">
      <c r="A54" s="201" t="s">
        <v>404</v>
      </c>
      <c r="B54" s="202" t="s">
        <v>144</v>
      </c>
      <c r="C54" s="204" t="s">
        <v>341</v>
      </c>
      <c r="D54" s="204">
        <v>47</v>
      </c>
      <c r="E54" s="833" t="s">
        <v>408</v>
      </c>
      <c r="F54" s="834">
        <v>-1293932.93</v>
      </c>
      <c r="G54" s="834">
        <v>27874.14</v>
      </c>
      <c r="H54" s="834">
        <v>-521051.36</v>
      </c>
      <c r="I54" s="834">
        <v>0</v>
      </c>
      <c r="J54" s="835">
        <f t="shared" si="0"/>
        <v>-1787110.15</v>
      </c>
      <c r="K54" s="836"/>
      <c r="L54" s="836"/>
      <c r="M54" s="836"/>
      <c r="N54" s="837"/>
      <c r="O54" s="834">
        <v>1345251.52</v>
      </c>
      <c r="P54" s="834">
        <v>0</v>
      </c>
      <c r="Q54" s="834">
        <v>0</v>
      </c>
      <c r="R54" s="834">
        <v>521051.36</v>
      </c>
      <c r="S54" s="835">
        <f t="shared" si="2"/>
        <v>1866302.88</v>
      </c>
      <c r="T54" s="838">
        <f t="shared" si="1"/>
        <v>79192.729999999981</v>
      </c>
      <c r="U54">
        <v>1860</v>
      </c>
      <c r="W54" s="832"/>
    </row>
    <row r="55" spans="1:23" x14ac:dyDescent="0.25">
      <c r="A55" s="201" t="s">
        <v>238</v>
      </c>
      <c r="B55" s="202" t="s">
        <v>144</v>
      </c>
      <c r="C55" s="204" t="s">
        <v>341</v>
      </c>
      <c r="D55" s="204">
        <v>47</v>
      </c>
      <c r="E55" s="833" t="s">
        <v>426</v>
      </c>
      <c r="F55" s="834">
        <v>847767.23</v>
      </c>
      <c r="G55" s="834">
        <v>470359.25</v>
      </c>
      <c r="H55" s="834">
        <v>0</v>
      </c>
      <c r="I55" s="834">
        <v>0</v>
      </c>
      <c r="J55" s="835">
        <f t="shared" si="0"/>
        <v>1318126.48</v>
      </c>
      <c r="K55" s="836"/>
      <c r="L55" s="836"/>
      <c r="M55" s="836"/>
      <c r="N55" s="837"/>
      <c r="O55" s="834">
        <v>161205.02000000002</v>
      </c>
      <c r="P55" s="834">
        <v>0</v>
      </c>
      <c r="Q55" s="834">
        <v>0</v>
      </c>
      <c r="R55" s="834">
        <v>0</v>
      </c>
      <c r="S55" s="835">
        <f t="shared" si="2"/>
        <v>161205.02000000002</v>
      </c>
      <c r="T55" s="838">
        <f t="shared" si="1"/>
        <v>1479331.5</v>
      </c>
      <c r="U55">
        <v>1860</v>
      </c>
      <c r="W55" s="832"/>
    </row>
    <row r="56" spans="1:23" x14ac:dyDescent="0.25">
      <c r="A56" s="219" t="s">
        <v>470</v>
      </c>
      <c r="B56" s="220"/>
      <c r="C56" s="221"/>
      <c r="D56" s="222"/>
      <c r="E56" s="840"/>
      <c r="F56" s="841">
        <f t="shared" ref="F56:K56" si="3">SUM(F10:F55)</f>
        <v>827765342.44999993</v>
      </c>
      <c r="G56" s="841">
        <f t="shared" si="3"/>
        <v>65215064.95000001</v>
      </c>
      <c r="H56" s="841">
        <f t="shared" si="3"/>
        <v>-3793111.0799999996</v>
      </c>
      <c r="I56" s="841">
        <f t="shared" si="3"/>
        <v>-673810.86</v>
      </c>
      <c r="J56" s="841">
        <f t="shared" si="3"/>
        <v>888513485.46000004</v>
      </c>
      <c r="K56" s="841">
        <f t="shared" si="3"/>
        <v>0</v>
      </c>
      <c r="L56" s="841"/>
      <c r="M56" s="841">
        <f t="shared" ref="M56:T56" si="4">SUM(M10:M55)</f>
        <v>0</v>
      </c>
      <c r="N56" s="841">
        <f t="shared" si="4"/>
        <v>0</v>
      </c>
      <c r="O56" s="841">
        <f t="shared" si="4"/>
        <v>-158561406.70999998</v>
      </c>
      <c r="P56" s="841">
        <f t="shared" si="4"/>
        <v>-29274824.209999993</v>
      </c>
      <c r="Q56" s="841">
        <f t="shared" si="4"/>
        <v>1257370.7100000002</v>
      </c>
      <c r="R56" s="841">
        <f t="shared" si="4"/>
        <v>1513685.27</v>
      </c>
      <c r="S56" s="841">
        <f t="shared" si="4"/>
        <v>-185065174.94000006</v>
      </c>
      <c r="T56" s="841">
        <f t="shared" si="4"/>
        <v>703448310.51999998</v>
      </c>
      <c r="U56" t="s">
        <v>1127</v>
      </c>
      <c r="W56" s="832"/>
    </row>
    <row r="57" spans="1:23" x14ac:dyDescent="0.25">
      <c r="A57" s="828" t="s">
        <v>471</v>
      </c>
      <c r="B57" s="230"/>
      <c r="C57" s="231"/>
      <c r="D57" s="204"/>
      <c r="E57" s="842"/>
      <c r="F57" s="834">
        <v>0</v>
      </c>
      <c r="G57" s="834">
        <v>0</v>
      </c>
      <c r="H57" s="834">
        <v>0</v>
      </c>
      <c r="I57" s="834">
        <v>0</v>
      </c>
      <c r="J57" s="835">
        <v>0</v>
      </c>
      <c r="K57" s="836"/>
      <c r="L57" s="836"/>
      <c r="M57" s="836"/>
      <c r="N57" s="837"/>
      <c r="O57" s="834">
        <v>0</v>
      </c>
      <c r="P57" s="834">
        <v>0</v>
      </c>
      <c r="Q57" s="834">
        <v>0</v>
      </c>
      <c r="R57" s="834">
        <v>-2846470</v>
      </c>
      <c r="S57" s="835">
        <v>0</v>
      </c>
      <c r="T57" s="838">
        <v>702910988.90999997</v>
      </c>
      <c r="U57" t="s">
        <v>1127</v>
      </c>
      <c r="W57" s="832"/>
    </row>
    <row r="58" spans="1:23" x14ac:dyDescent="0.25">
      <c r="A58" s="843" t="s">
        <v>472</v>
      </c>
      <c r="B58" s="844"/>
      <c r="C58" s="845"/>
      <c r="D58" s="845">
        <v>95</v>
      </c>
      <c r="E58" s="846" t="s">
        <v>473</v>
      </c>
      <c r="F58" s="834">
        <v>897070.73</v>
      </c>
      <c r="G58" s="834">
        <v>-487038.44</v>
      </c>
      <c r="H58" s="834">
        <v>0</v>
      </c>
      <c r="I58" s="834">
        <v>0</v>
      </c>
      <c r="J58" s="835">
        <f t="shared" ref="J58:J76" si="5">SUM(F58:I58)</f>
        <v>410032.29</v>
      </c>
      <c r="K58" s="836"/>
      <c r="L58" s="836"/>
      <c r="M58" s="836"/>
      <c r="N58" s="837"/>
      <c r="O58" s="834">
        <v>0</v>
      </c>
      <c r="P58" s="834">
        <v>0</v>
      </c>
      <c r="Q58" s="834">
        <v>0</v>
      </c>
      <c r="R58" s="834">
        <v>0</v>
      </c>
      <c r="S58" s="835"/>
      <c r="T58" s="838">
        <f t="shared" ref="T58:T76" si="6">J58+S58</f>
        <v>410032.29</v>
      </c>
      <c r="U58">
        <v>2055</v>
      </c>
      <c r="W58" s="832"/>
    </row>
    <row r="59" spans="1:23" x14ac:dyDescent="0.25">
      <c r="A59" s="843" t="s">
        <v>474</v>
      </c>
      <c r="B59" s="844"/>
      <c r="C59" s="845"/>
      <c r="D59" s="845">
        <v>95</v>
      </c>
      <c r="E59" s="846" t="s">
        <v>475</v>
      </c>
      <c r="F59" s="834">
        <v>797768.23</v>
      </c>
      <c r="G59" s="834">
        <v>-241493.23</v>
      </c>
      <c r="H59" s="834">
        <v>0</v>
      </c>
      <c r="I59" s="834">
        <v>0</v>
      </c>
      <c r="J59" s="835">
        <f t="shared" si="5"/>
        <v>556275</v>
      </c>
      <c r="K59" s="836"/>
      <c r="L59" s="836"/>
      <c r="M59" s="836"/>
      <c r="N59" s="837"/>
      <c r="O59" s="834">
        <v>0</v>
      </c>
      <c r="P59" s="834">
        <v>0</v>
      </c>
      <c r="Q59" s="834">
        <v>0</v>
      </c>
      <c r="R59" s="834">
        <v>0</v>
      </c>
      <c r="S59" s="835"/>
      <c r="T59" s="838">
        <f t="shared" si="6"/>
        <v>556275</v>
      </c>
      <c r="U59">
        <v>2055</v>
      </c>
      <c r="W59" s="832"/>
    </row>
    <row r="60" spans="1:23" x14ac:dyDescent="0.25">
      <c r="A60" s="843" t="s">
        <v>476</v>
      </c>
      <c r="B60" s="844"/>
      <c r="C60" s="845"/>
      <c r="D60" s="845">
        <v>95</v>
      </c>
      <c r="E60" s="846" t="s">
        <v>477</v>
      </c>
      <c r="F60" s="834">
        <v>3122001.4400000004</v>
      </c>
      <c r="G60" s="834">
        <v>-88679.1</v>
      </c>
      <c r="H60" s="834">
        <v>0</v>
      </c>
      <c r="I60" s="834">
        <v>0</v>
      </c>
      <c r="J60" s="835">
        <f t="shared" si="5"/>
        <v>3033322.3400000003</v>
      </c>
      <c r="K60" s="836"/>
      <c r="L60" s="836"/>
      <c r="M60" s="836"/>
      <c r="N60" s="837"/>
      <c r="O60" s="834">
        <v>0</v>
      </c>
      <c r="P60" s="834">
        <v>0</v>
      </c>
      <c r="Q60" s="834">
        <v>0</v>
      </c>
      <c r="R60" s="834">
        <v>0</v>
      </c>
      <c r="S60" s="835"/>
      <c r="T60" s="838">
        <f t="shared" si="6"/>
        <v>3033322.3400000003</v>
      </c>
      <c r="U60">
        <v>2055</v>
      </c>
      <c r="W60" s="832"/>
    </row>
    <row r="61" spans="1:23" x14ac:dyDescent="0.25">
      <c r="A61" s="843" t="s">
        <v>478</v>
      </c>
      <c r="B61" s="844"/>
      <c r="C61" s="845"/>
      <c r="D61" s="845">
        <v>95</v>
      </c>
      <c r="E61" s="846" t="s">
        <v>479</v>
      </c>
      <c r="F61" s="834">
        <v>2358100.38</v>
      </c>
      <c r="G61" s="834">
        <v>4894064.46</v>
      </c>
      <c r="H61" s="834">
        <v>0</v>
      </c>
      <c r="I61" s="834">
        <v>0</v>
      </c>
      <c r="J61" s="835">
        <f t="shared" si="5"/>
        <v>7252164.8399999999</v>
      </c>
      <c r="K61" s="836"/>
      <c r="L61" s="836"/>
      <c r="M61" s="836"/>
      <c r="N61" s="837"/>
      <c r="O61" s="834">
        <v>0</v>
      </c>
      <c r="P61" s="834">
        <v>0</v>
      </c>
      <c r="Q61" s="834">
        <v>0</v>
      </c>
      <c r="R61" s="834">
        <v>0</v>
      </c>
      <c r="S61" s="835"/>
      <c r="T61" s="838">
        <f t="shared" si="6"/>
        <v>7252164.8399999999</v>
      </c>
      <c r="U61">
        <v>2055</v>
      </c>
      <c r="W61" s="832"/>
    </row>
    <row r="62" spans="1:23" x14ac:dyDescent="0.25">
      <c r="A62" s="843" t="s">
        <v>480</v>
      </c>
      <c r="B62" s="844"/>
      <c r="C62" s="845"/>
      <c r="D62" s="845">
        <v>95</v>
      </c>
      <c r="E62" s="846" t="s">
        <v>481</v>
      </c>
      <c r="F62" s="834">
        <v>14262.75</v>
      </c>
      <c r="G62" s="834">
        <v>-13383.75</v>
      </c>
      <c r="H62" s="834">
        <v>0</v>
      </c>
      <c r="I62" s="834">
        <v>0</v>
      </c>
      <c r="J62" s="835">
        <f t="shared" si="5"/>
        <v>879</v>
      </c>
      <c r="K62" s="836"/>
      <c r="L62" s="836"/>
      <c r="M62" s="836"/>
      <c r="N62" s="837"/>
      <c r="O62" s="834">
        <v>0</v>
      </c>
      <c r="P62" s="834">
        <v>0</v>
      </c>
      <c r="Q62" s="834">
        <v>0</v>
      </c>
      <c r="R62" s="834">
        <v>0</v>
      </c>
      <c r="S62" s="835"/>
      <c r="T62" s="838">
        <f t="shared" si="6"/>
        <v>879</v>
      </c>
      <c r="U62">
        <v>2055</v>
      </c>
      <c r="W62" s="832"/>
    </row>
    <row r="63" spans="1:23" x14ac:dyDescent="0.25">
      <c r="A63" s="843" t="s">
        <v>482</v>
      </c>
      <c r="B63" s="844"/>
      <c r="C63" s="845"/>
      <c r="D63" s="845">
        <v>95</v>
      </c>
      <c r="E63" s="846" t="s">
        <v>483</v>
      </c>
      <c r="F63" s="834">
        <v>604590.23</v>
      </c>
      <c r="G63" s="834">
        <v>-358374.36</v>
      </c>
      <c r="H63" s="834">
        <v>0</v>
      </c>
      <c r="I63" s="834">
        <v>0</v>
      </c>
      <c r="J63" s="835">
        <f t="shared" si="5"/>
        <v>246215.87</v>
      </c>
      <c r="K63" s="836"/>
      <c r="L63" s="836"/>
      <c r="M63" s="836"/>
      <c r="N63" s="837"/>
      <c r="O63" s="834">
        <v>0</v>
      </c>
      <c r="P63" s="834">
        <v>0</v>
      </c>
      <c r="Q63" s="834">
        <v>0</v>
      </c>
      <c r="R63" s="834">
        <v>0</v>
      </c>
      <c r="S63" s="835"/>
      <c r="T63" s="838">
        <f t="shared" si="6"/>
        <v>246215.87</v>
      </c>
      <c r="U63">
        <v>2055</v>
      </c>
      <c r="W63" s="832"/>
    </row>
    <row r="64" spans="1:23" x14ac:dyDescent="0.25">
      <c r="A64" s="847" t="s">
        <v>484</v>
      </c>
      <c r="B64" s="848"/>
      <c r="C64" s="849"/>
      <c r="D64" s="849">
        <v>95</v>
      </c>
      <c r="E64" s="850" t="s">
        <v>485</v>
      </c>
      <c r="F64" s="834">
        <v>0</v>
      </c>
      <c r="G64" s="834">
        <v>0</v>
      </c>
      <c r="H64" s="834">
        <v>0</v>
      </c>
      <c r="I64" s="834">
        <v>0</v>
      </c>
      <c r="J64" s="835">
        <f t="shared" si="5"/>
        <v>0</v>
      </c>
      <c r="K64" s="836"/>
      <c r="L64" s="836"/>
      <c r="M64" s="836"/>
      <c r="N64" s="837"/>
      <c r="O64" s="834">
        <v>0</v>
      </c>
      <c r="P64" s="834">
        <v>0</v>
      </c>
      <c r="Q64" s="834">
        <v>0</v>
      </c>
      <c r="R64" s="834">
        <v>0</v>
      </c>
      <c r="S64" s="835"/>
      <c r="T64" s="838">
        <f t="shared" si="6"/>
        <v>0</v>
      </c>
      <c r="U64">
        <v>2055</v>
      </c>
      <c r="W64" s="832"/>
    </row>
    <row r="65" spans="1:23" x14ac:dyDescent="0.25">
      <c r="A65" s="843" t="s">
        <v>486</v>
      </c>
      <c r="B65" s="844"/>
      <c r="C65" s="845"/>
      <c r="D65" s="845">
        <v>95</v>
      </c>
      <c r="E65" s="846" t="s">
        <v>487</v>
      </c>
      <c r="F65" s="834">
        <v>0</v>
      </c>
      <c r="G65" s="834">
        <v>0</v>
      </c>
      <c r="H65" s="834">
        <v>0</v>
      </c>
      <c r="I65" s="834">
        <v>0</v>
      </c>
      <c r="J65" s="835">
        <f t="shared" si="5"/>
        <v>0</v>
      </c>
      <c r="K65" s="836"/>
      <c r="L65" s="836"/>
      <c r="M65" s="836"/>
      <c r="N65" s="837"/>
      <c r="O65" s="834">
        <v>0</v>
      </c>
      <c r="P65" s="834">
        <v>0</v>
      </c>
      <c r="Q65" s="834">
        <v>0</v>
      </c>
      <c r="R65" s="834">
        <v>0</v>
      </c>
      <c r="S65" s="835"/>
      <c r="T65" s="838">
        <f t="shared" si="6"/>
        <v>0</v>
      </c>
      <c r="U65">
        <v>2055</v>
      </c>
      <c r="W65" s="832"/>
    </row>
    <row r="66" spans="1:23" x14ac:dyDescent="0.25">
      <c r="A66" s="843" t="s">
        <v>628</v>
      </c>
      <c r="B66" s="844"/>
      <c r="C66" s="845"/>
      <c r="D66" s="845">
        <v>95</v>
      </c>
      <c r="E66" s="846" t="s">
        <v>489</v>
      </c>
      <c r="F66" s="834">
        <v>0</v>
      </c>
      <c r="G66" s="834">
        <v>0</v>
      </c>
      <c r="H66" s="834">
        <v>0</v>
      </c>
      <c r="I66" s="834">
        <v>0</v>
      </c>
      <c r="J66" s="835">
        <f t="shared" si="5"/>
        <v>0</v>
      </c>
      <c r="K66" s="836"/>
      <c r="L66" s="836"/>
      <c r="M66" s="836"/>
      <c r="N66" s="837"/>
      <c r="O66" s="834">
        <v>0</v>
      </c>
      <c r="P66" s="834">
        <v>0</v>
      </c>
      <c r="Q66" s="834">
        <v>0</v>
      </c>
      <c r="R66" s="834">
        <v>0</v>
      </c>
      <c r="S66" s="835"/>
      <c r="T66" s="838">
        <f t="shared" si="6"/>
        <v>0</v>
      </c>
      <c r="U66">
        <v>2055</v>
      </c>
      <c r="W66" s="832"/>
    </row>
    <row r="67" spans="1:23" x14ac:dyDescent="0.25">
      <c r="A67" s="843" t="s">
        <v>490</v>
      </c>
      <c r="B67" s="844"/>
      <c r="C67" s="845"/>
      <c r="D67" s="845">
        <v>95</v>
      </c>
      <c r="E67" s="846" t="s">
        <v>491</v>
      </c>
      <c r="F67" s="834">
        <v>153844.67000000001</v>
      </c>
      <c r="G67" s="834">
        <v>-150273.76</v>
      </c>
      <c r="H67" s="834">
        <v>0</v>
      </c>
      <c r="I67" s="834">
        <v>0</v>
      </c>
      <c r="J67" s="835">
        <f t="shared" si="5"/>
        <v>3570.9100000000035</v>
      </c>
      <c r="K67" s="836"/>
      <c r="L67" s="836"/>
      <c r="M67" s="836"/>
      <c r="N67" s="837"/>
      <c r="O67" s="834">
        <v>0</v>
      </c>
      <c r="P67" s="834">
        <v>0</v>
      </c>
      <c r="Q67" s="834">
        <v>0</v>
      </c>
      <c r="R67" s="834">
        <v>0</v>
      </c>
      <c r="S67" s="835"/>
      <c r="T67" s="838">
        <f t="shared" si="6"/>
        <v>3570.9100000000035</v>
      </c>
      <c r="U67">
        <v>2055</v>
      </c>
      <c r="W67" s="832"/>
    </row>
    <row r="68" spans="1:23" x14ac:dyDescent="0.25">
      <c r="A68" s="843" t="s">
        <v>492</v>
      </c>
      <c r="B68" s="844"/>
      <c r="C68" s="845"/>
      <c r="D68" s="845">
        <v>95</v>
      </c>
      <c r="E68" s="846" t="s">
        <v>493</v>
      </c>
      <c r="F68" s="834">
        <v>0</v>
      </c>
      <c r="G68" s="834">
        <v>0</v>
      </c>
      <c r="H68" s="834">
        <v>0</v>
      </c>
      <c r="I68" s="834">
        <v>0</v>
      </c>
      <c r="J68" s="835">
        <f t="shared" si="5"/>
        <v>0</v>
      </c>
      <c r="K68" s="836"/>
      <c r="L68" s="836"/>
      <c r="M68" s="836"/>
      <c r="N68" s="837"/>
      <c r="O68" s="834">
        <v>0</v>
      </c>
      <c r="P68" s="834">
        <v>0</v>
      </c>
      <c r="Q68" s="834">
        <v>0</v>
      </c>
      <c r="R68" s="834">
        <v>0</v>
      </c>
      <c r="S68" s="835"/>
      <c r="T68" s="838">
        <f t="shared" si="6"/>
        <v>0</v>
      </c>
      <c r="U68">
        <v>2055</v>
      </c>
      <c r="W68" s="832"/>
    </row>
    <row r="69" spans="1:23" x14ac:dyDescent="0.25">
      <c r="A69" s="843" t="s">
        <v>494</v>
      </c>
      <c r="B69" s="844"/>
      <c r="C69" s="845"/>
      <c r="D69" s="845">
        <v>91</v>
      </c>
      <c r="E69" s="846" t="s">
        <v>495</v>
      </c>
      <c r="F69" s="834">
        <v>7549.130000000001</v>
      </c>
      <c r="G69" s="834">
        <v>-393.41</v>
      </c>
      <c r="H69" s="834">
        <v>0</v>
      </c>
      <c r="I69" s="834">
        <v>0</v>
      </c>
      <c r="J69" s="835">
        <f t="shared" si="5"/>
        <v>7155.7200000000012</v>
      </c>
      <c r="K69" s="836"/>
      <c r="L69" s="836"/>
      <c r="M69" s="836"/>
      <c r="N69" s="837"/>
      <c r="O69" s="834">
        <v>0</v>
      </c>
      <c r="P69" s="834">
        <v>0</v>
      </c>
      <c r="Q69" s="834">
        <v>0</v>
      </c>
      <c r="R69" s="834">
        <v>0</v>
      </c>
      <c r="S69" s="835"/>
      <c r="T69" s="838">
        <f t="shared" si="6"/>
        <v>7155.7200000000012</v>
      </c>
      <c r="U69">
        <v>2055</v>
      </c>
      <c r="W69" s="832"/>
    </row>
    <row r="70" spans="1:23" x14ac:dyDescent="0.25">
      <c r="A70" s="843" t="s">
        <v>496</v>
      </c>
      <c r="B70" s="844"/>
      <c r="C70" s="845"/>
      <c r="D70" s="845">
        <v>91</v>
      </c>
      <c r="E70" s="846" t="s">
        <v>497</v>
      </c>
      <c r="F70" s="834">
        <v>20586.54</v>
      </c>
      <c r="G70" s="834">
        <v>10313.23</v>
      </c>
      <c r="H70" s="834">
        <v>0</v>
      </c>
      <c r="I70" s="834">
        <v>0</v>
      </c>
      <c r="J70" s="835">
        <f t="shared" si="5"/>
        <v>30899.77</v>
      </c>
      <c r="K70" s="836"/>
      <c r="L70" s="836"/>
      <c r="M70" s="836"/>
      <c r="N70" s="837"/>
      <c r="O70" s="834">
        <v>0</v>
      </c>
      <c r="P70" s="834">
        <v>0</v>
      </c>
      <c r="Q70" s="834">
        <v>0</v>
      </c>
      <c r="R70" s="834">
        <v>0</v>
      </c>
      <c r="S70" s="835"/>
      <c r="T70" s="838">
        <f t="shared" si="6"/>
        <v>30899.77</v>
      </c>
      <c r="U70">
        <v>2055</v>
      </c>
      <c r="W70" s="832"/>
    </row>
    <row r="71" spans="1:23" x14ac:dyDescent="0.25">
      <c r="A71" s="843" t="s">
        <v>498</v>
      </c>
      <c r="B71" s="844"/>
      <c r="C71" s="845"/>
      <c r="D71" s="845">
        <v>91</v>
      </c>
      <c r="E71" s="846" t="s">
        <v>499</v>
      </c>
      <c r="F71" s="834">
        <v>50794.12</v>
      </c>
      <c r="G71" s="834">
        <v>35156.21</v>
      </c>
      <c r="H71" s="834">
        <v>0</v>
      </c>
      <c r="I71" s="834">
        <v>0</v>
      </c>
      <c r="J71" s="835">
        <f t="shared" si="5"/>
        <v>85950.33</v>
      </c>
      <c r="K71" s="836"/>
      <c r="L71" s="836"/>
      <c r="M71" s="836"/>
      <c r="N71" s="837"/>
      <c r="O71" s="834">
        <v>0</v>
      </c>
      <c r="P71" s="834">
        <v>0</v>
      </c>
      <c r="Q71" s="834">
        <v>0</v>
      </c>
      <c r="R71" s="834">
        <v>0</v>
      </c>
      <c r="S71" s="835"/>
      <c r="T71" s="838">
        <f t="shared" si="6"/>
        <v>85950.33</v>
      </c>
      <c r="U71">
        <v>2055</v>
      </c>
      <c r="W71" s="832"/>
    </row>
    <row r="72" spans="1:23" x14ac:dyDescent="0.25">
      <c r="A72" s="843" t="s">
        <v>500</v>
      </c>
      <c r="B72" s="844"/>
      <c r="C72" s="845"/>
      <c r="D72" s="845">
        <v>91</v>
      </c>
      <c r="E72" s="846" t="s">
        <v>501</v>
      </c>
      <c r="F72" s="834">
        <v>23</v>
      </c>
      <c r="G72" s="834">
        <v>-21.55</v>
      </c>
      <c r="H72" s="834">
        <v>0</v>
      </c>
      <c r="I72" s="834">
        <v>0</v>
      </c>
      <c r="J72" s="835">
        <f t="shared" si="5"/>
        <v>1.4499999999999993</v>
      </c>
      <c r="K72" s="836"/>
      <c r="L72" s="836"/>
      <c r="M72" s="836"/>
      <c r="N72" s="837"/>
      <c r="O72" s="834">
        <v>0</v>
      </c>
      <c r="P72" s="834">
        <v>0</v>
      </c>
      <c r="Q72" s="834">
        <v>0</v>
      </c>
      <c r="R72" s="834">
        <v>0</v>
      </c>
      <c r="S72" s="835"/>
      <c r="T72" s="838">
        <f t="shared" si="6"/>
        <v>1.4499999999999993</v>
      </c>
      <c r="U72">
        <v>2055</v>
      </c>
      <c r="W72" s="832"/>
    </row>
    <row r="73" spans="1:23" x14ac:dyDescent="0.25">
      <c r="A73" s="843" t="s">
        <v>502</v>
      </c>
      <c r="B73" s="844"/>
      <c r="C73" s="845"/>
      <c r="D73" s="845">
        <v>91</v>
      </c>
      <c r="E73" s="846" t="s">
        <v>503</v>
      </c>
      <c r="F73" s="834">
        <v>0</v>
      </c>
      <c r="G73" s="834">
        <v>3368.41</v>
      </c>
      <c r="H73" s="834">
        <v>0</v>
      </c>
      <c r="I73" s="834">
        <v>0</v>
      </c>
      <c r="J73" s="835">
        <f t="shared" si="5"/>
        <v>3368.41</v>
      </c>
      <c r="K73" s="836"/>
      <c r="L73" s="836"/>
      <c r="M73" s="836"/>
      <c r="N73" s="837"/>
      <c r="O73" s="834">
        <v>0</v>
      </c>
      <c r="P73" s="834">
        <v>0</v>
      </c>
      <c r="Q73" s="834">
        <v>0</v>
      </c>
      <c r="R73" s="834">
        <v>0</v>
      </c>
      <c r="S73" s="835"/>
      <c r="T73" s="838">
        <f t="shared" si="6"/>
        <v>3368.41</v>
      </c>
      <c r="U73">
        <v>2055</v>
      </c>
      <c r="W73" s="832"/>
    </row>
    <row r="74" spans="1:23" x14ac:dyDescent="0.25">
      <c r="A74" s="843" t="s">
        <v>616</v>
      </c>
      <c r="B74" s="844"/>
      <c r="C74" s="845"/>
      <c r="D74" s="845">
        <v>91</v>
      </c>
      <c r="E74" s="846" t="s">
        <v>505</v>
      </c>
      <c r="F74" s="834">
        <v>0</v>
      </c>
      <c r="G74" s="834">
        <v>0</v>
      </c>
      <c r="H74" s="834">
        <v>0</v>
      </c>
      <c r="I74" s="834">
        <v>0</v>
      </c>
      <c r="J74" s="835">
        <f t="shared" si="5"/>
        <v>0</v>
      </c>
      <c r="K74" s="836"/>
      <c r="L74" s="836"/>
      <c r="M74" s="836"/>
      <c r="N74" s="837"/>
      <c r="O74" s="834">
        <v>0</v>
      </c>
      <c r="P74" s="834">
        <v>0</v>
      </c>
      <c r="Q74" s="834">
        <v>0</v>
      </c>
      <c r="R74" s="834">
        <v>0</v>
      </c>
      <c r="S74" s="835"/>
      <c r="T74" s="838">
        <f t="shared" si="6"/>
        <v>0</v>
      </c>
      <c r="U74">
        <v>2055</v>
      </c>
      <c r="W74" s="832"/>
    </row>
    <row r="75" spans="1:23" x14ac:dyDescent="0.25">
      <c r="A75" s="843" t="s">
        <v>506</v>
      </c>
      <c r="B75" s="844"/>
      <c r="C75" s="845"/>
      <c r="D75" s="845">
        <v>91</v>
      </c>
      <c r="E75" s="846" t="s">
        <v>507</v>
      </c>
      <c r="F75" s="834">
        <v>16276.580000000002</v>
      </c>
      <c r="G75" s="834">
        <v>30291.95</v>
      </c>
      <c r="H75" s="834">
        <v>0</v>
      </c>
      <c r="I75" s="834">
        <v>0</v>
      </c>
      <c r="J75" s="835">
        <f t="shared" si="5"/>
        <v>46568.53</v>
      </c>
      <c r="K75" s="836"/>
      <c r="L75" s="836"/>
      <c r="M75" s="836"/>
      <c r="N75" s="837"/>
      <c r="O75" s="834">
        <v>0</v>
      </c>
      <c r="P75" s="834">
        <v>0</v>
      </c>
      <c r="Q75" s="834">
        <v>0</v>
      </c>
      <c r="R75" s="834">
        <v>0</v>
      </c>
      <c r="S75" s="835"/>
      <c r="T75" s="838">
        <f t="shared" si="6"/>
        <v>46568.53</v>
      </c>
      <c r="U75">
        <v>2055</v>
      </c>
      <c r="W75" s="832"/>
    </row>
    <row r="76" spans="1:23" x14ac:dyDescent="0.25">
      <c r="A76" s="843" t="s">
        <v>508</v>
      </c>
      <c r="B76" s="844"/>
      <c r="C76" s="845"/>
      <c r="D76" s="845">
        <v>91</v>
      </c>
      <c r="E76" s="846" t="s">
        <v>509</v>
      </c>
      <c r="F76" s="834">
        <v>0</v>
      </c>
      <c r="G76" s="834">
        <v>0</v>
      </c>
      <c r="H76" s="834">
        <v>0</v>
      </c>
      <c r="I76" s="834">
        <v>0</v>
      </c>
      <c r="J76" s="835">
        <f t="shared" si="5"/>
        <v>0</v>
      </c>
      <c r="K76" s="836"/>
      <c r="L76" s="836"/>
      <c r="M76" s="836"/>
      <c r="N76" s="837"/>
      <c r="O76" s="834">
        <v>0</v>
      </c>
      <c r="P76" s="834">
        <v>0</v>
      </c>
      <c r="Q76" s="834">
        <v>0</v>
      </c>
      <c r="R76" s="834">
        <v>0</v>
      </c>
      <c r="S76" s="835"/>
      <c r="T76" s="838">
        <f t="shared" si="6"/>
        <v>0</v>
      </c>
      <c r="U76">
        <v>2055</v>
      </c>
      <c r="W76" s="832"/>
    </row>
    <row r="77" spans="1:23" x14ac:dyDescent="0.25">
      <c r="A77" s="851" t="s">
        <v>470</v>
      </c>
      <c r="B77" s="852"/>
      <c r="C77" s="853"/>
      <c r="D77" s="853"/>
      <c r="E77" s="840"/>
      <c r="F77" s="841">
        <f>SUM(F58:F76)</f>
        <v>8042867.7999999998</v>
      </c>
      <c r="G77" s="841">
        <f t="shared" ref="G77:T77" si="7">SUM(G58:G76)</f>
        <v>3633536.6600000006</v>
      </c>
      <c r="H77" s="841">
        <f t="shared" si="7"/>
        <v>0</v>
      </c>
      <c r="I77" s="841">
        <f t="shared" si="7"/>
        <v>0</v>
      </c>
      <c r="J77" s="841">
        <f t="shared" si="7"/>
        <v>11676404.459999999</v>
      </c>
      <c r="K77" s="841">
        <f t="shared" si="7"/>
        <v>0</v>
      </c>
      <c r="L77" s="841"/>
      <c r="M77" s="841">
        <f t="shared" si="7"/>
        <v>0</v>
      </c>
      <c r="N77" s="841">
        <f t="shared" si="7"/>
        <v>0</v>
      </c>
      <c r="O77" s="841">
        <f>SUM(O58:O76)</f>
        <v>0</v>
      </c>
      <c r="P77" s="841">
        <f>SUM(P58:P76)</f>
        <v>0</v>
      </c>
      <c r="Q77" s="841">
        <f>SUM(Q58:Q76)</f>
        <v>0</v>
      </c>
      <c r="R77" s="841">
        <f>SUM(R58:R76)</f>
        <v>0</v>
      </c>
      <c r="S77" s="841">
        <f t="shared" si="7"/>
        <v>0</v>
      </c>
      <c r="T77" s="841">
        <f t="shared" si="7"/>
        <v>11676404.459999999</v>
      </c>
      <c r="U77" t="s">
        <v>1127</v>
      </c>
      <c r="W77" s="832"/>
    </row>
    <row r="78" spans="1:23" x14ac:dyDescent="0.25">
      <c r="A78" s="243" t="s">
        <v>510</v>
      </c>
      <c r="B78" s="244"/>
      <c r="C78" s="245"/>
      <c r="D78" s="246"/>
      <c r="E78" s="244"/>
      <c r="F78" s="854">
        <f>F56+F77</f>
        <v>835808210.24999988</v>
      </c>
      <c r="G78" s="854">
        <f t="shared" ref="G78:J78" si="8">G56+G77</f>
        <v>68848601.610000014</v>
      </c>
      <c r="H78" s="854">
        <f t="shared" si="8"/>
        <v>-3793111.0799999996</v>
      </c>
      <c r="I78" s="854">
        <f t="shared" si="8"/>
        <v>-673810.86</v>
      </c>
      <c r="J78" s="854">
        <f t="shared" si="8"/>
        <v>900189889.92000008</v>
      </c>
      <c r="K78" s="854"/>
      <c r="L78" s="854"/>
      <c r="M78" s="854">
        <f t="shared" ref="M78:T78" si="9">M56+M77</f>
        <v>0</v>
      </c>
      <c r="N78" s="854">
        <f t="shared" si="9"/>
        <v>0</v>
      </c>
      <c r="O78" s="854">
        <f>O56+O77</f>
        <v>-158561406.70999998</v>
      </c>
      <c r="P78" s="854">
        <f>P56+P77</f>
        <v>-29274824.209999993</v>
      </c>
      <c r="Q78" s="854">
        <f>Q56+Q77</f>
        <v>1257370.7100000002</v>
      </c>
      <c r="R78" s="854">
        <f>R56+R77</f>
        <v>1513685.27</v>
      </c>
      <c r="S78" s="854">
        <f t="shared" si="9"/>
        <v>-185065174.94000006</v>
      </c>
      <c r="T78" s="854">
        <f t="shared" si="9"/>
        <v>715124714.98000002</v>
      </c>
      <c r="U78" t="s">
        <v>1127</v>
      </c>
      <c r="W78" s="832"/>
    </row>
    <row r="79" spans="1:23" x14ac:dyDescent="0.25">
      <c r="A79" s="254"/>
      <c r="B79" s="255"/>
      <c r="C79" s="256"/>
      <c r="D79" s="257"/>
      <c r="E79" s="255"/>
      <c r="F79" s="855">
        <v>0</v>
      </c>
      <c r="G79" s="856">
        <v>0</v>
      </c>
      <c r="H79" s="856">
        <v>0</v>
      </c>
      <c r="I79" s="856">
        <v>1423234.9999999998</v>
      </c>
      <c r="J79" s="857">
        <v>0</v>
      </c>
      <c r="K79" s="836"/>
      <c r="L79" s="836"/>
      <c r="M79" s="836"/>
      <c r="N79" s="837"/>
      <c r="O79" s="856">
        <v>0</v>
      </c>
      <c r="P79" s="834">
        <v>0</v>
      </c>
      <c r="Q79" s="834">
        <v>0</v>
      </c>
      <c r="R79" s="834">
        <v>1423234.9999999998</v>
      </c>
      <c r="S79" s="857">
        <v>0</v>
      </c>
      <c r="T79" s="838">
        <v>0</v>
      </c>
      <c r="U79">
        <v>0</v>
      </c>
      <c r="W79" s="832"/>
    </row>
    <row r="80" spans="1:23" x14ac:dyDescent="0.25">
      <c r="A80" s="828" t="s">
        <v>511</v>
      </c>
      <c r="B80" s="230"/>
      <c r="C80" s="231"/>
      <c r="D80" s="204"/>
      <c r="E80" s="230"/>
      <c r="F80" s="837"/>
      <c r="G80" s="837"/>
      <c r="H80" s="837"/>
      <c r="I80" s="837"/>
      <c r="J80" s="858"/>
      <c r="K80" s="836"/>
      <c r="L80" s="836"/>
      <c r="M80" s="836"/>
      <c r="N80" s="837"/>
      <c r="O80" s="837"/>
      <c r="P80" s="834"/>
      <c r="Q80" s="834"/>
      <c r="R80" s="859"/>
      <c r="S80" s="858"/>
      <c r="T80" s="838"/>
      <c r="U80" t="s">
        <v>1127</v>
      </c>
      <c r="W80" s="832"/>
    </row>
    <row r="81" spans="1:23" x14ac:dyDescent="0.25">
      <c r="A81" s="201" t="s">
        <v>512</v>
      </c>
      <c r="B81" s="202" t="s">
        <v>340</v>
      </c>
      <c r="C81" s="203" t="s">
        <v>341</v>
      </c>
      <c r="D81" s="204">
        <v>17</v>
      </c>
      <c r="E81" s="860" t="s">
        <v>513</v>
      </c>
      <c r="F81" s="834">
        <v>796572.5</v>
      </c>
      <c r="G81" s="834">
        <v>-19676</v>
      </c>
      <c r="H81" s="834">
        <v>0</v>
      </c>
      <c r="I81" s="834">
        <v>0</v>
      </c>
      <c r="J81" s="835">
        <f t="shared" ref="J81:J94" si="10">SUM(F81:I81)</f>
        <v>776896.5</v>
      </c>
      <c r="K81" s="836"/>
      <c r="L81" s="836"/>
      <c r="M81" s="836"/>
      <c r="N81" s="837"/>
      <c r="O81" s="834">
        <v>0</v>
      </c>
      <c r="P81" s="834">
        <v>0</v>
      </c>
      <c r="Q81" s="834">
        <v>0</v>
      </c>
      <c r="R81" s="834">
        <v>0</v>
      </c>
      <c r="S81" s="861">
        <f t="shared" ref="S81:S94" si="11">SUM(O81:R81)</f>
        <v>0</v>
      </c>
      <c r="T81" s="838">
        <f t="shared" ref="T81:T94" si="12">J81+S81</f>
        <v>776896.5</v>
      </c>
      <c r="U81">
        <v>1612</v>
      </c>
      <c r="W81" s="832"/>
    </row>
    <row r="82" spans="1:23" x14ac:dyDescent="0.25">
      <c r="A82" s="839" t="s">
        <v>1128</v>
      </c>
      <c r="B82" s="202"/>
      <c r="C82" s="210">
        <v>40</v>
      </c>
      <c r="D82" s="204">
        <v>12</v>
      </c>
      <c r="E82" s="860" t="s">
        <v>25</v>
      </c>
      <c r="F82" s="834">
        <v>40478700</v>
      </c>
      <c r="G82" s="834">
        <v>0</v>
      </c>
      <c r="H82" s="834">
        <v>0</v>
      </c>
      <c r="I82" s="834">
        <v>0</v>
      </c>
      <c r="J82" s="835">
        <f t="shared" si="10"/>
        <v>40478700</v>
      </c>
      <c r="K82" s="836" t="s">
        <v>514</v>
      </c>
      <c r="L82" s="836"/>
      <c r="M82" s="836"/>
      <c r="N82" s="837" t="s">
        <v>515</v>
      </c>
      <c r="O82" s="834">
        <v>-2529918.75</v>
      </c>
      <c r="P82" s="834">
        <v>-1011967.5</v>
      </c>
      <c r="Q82" s="834">
        <v>0</v>
      </c>
      <c r="R82" s="834">
        <v>0</v>
      </c>
      <c r="S82" s="835">
        <f t="shared" si="11"/>
        <v>-3541886.25</v>
      </c>
      <c r="T82" s="838">
        <f t="shared" si="12"/>
        <v>36936813.75</v>
      </c>
      <c r="U82">
        <v>1609</v>
      </c>
      <c r="W82" s="832"/>
    </row>
    <row r="83" spans="1:23" x14ac:dyDescent="0.25">
      <c r="A83" s="201" t="s">
        <v>516</v>
      </c>
      <c r="B83" s="202" t="s">
        <v>517</v>
      </c>
      <c r="C83" s="210">
        <v>10</v>
      </c>
      <c r="D83" s="204">
        <v>12</v>
      </c>
      <c r="E83" s="860" t="s">
        <v>518</v>
      </c>
      <c r="F83" s="834">
        <v>25105405.000000007</v>
      </c>
      <c r="G83" s="834">
        <v>120589.20000000019</v>
      </c>
      <c r="H83" s="834">
        <v>0</v>
      </c>
      <c r="I83" s="834">
        <v>0</v>
      </c>
      <c r="J83" s="835">
        <f t="shared" si="10"/>
        <v>25225994.200000007</v>
      </c>
      <c r="K83" s="836" t="s">
        <v>519</v>
      </c>
      <c r="L83" s="836"/>
      <c r="M83" s="836" t="s">
        <v>517</v>
      </c>
      <c r="N83" s="837" t="s">
        <v>520</v>
      </c>
      <c r="O83" s="834">
        <v>-16573125.400000002</v>
      </c>
      <c r="P83" s="834">
        <v>-2993631.77</v>
      </c>
      <c r="Q83" s="834">
        <v>0</v>
      </c>
      <c r="R83" s="834">
        <v>0</v>
      </c>
      <c r="S83" s="835">
        <f t="shared" si="11"/>
        <v>-19566757.170000002</v>
      </c>
      <c r="T83" s="838">
        <f t="shared" si="12"/>
        <v>5659237.0300000049</v>
      </c>
      <c r="U83">
        <v>1611</v>
      </c>
      <c r="W83" s="832"/>
    </row>
    <row r="84" spans="1:23" x14ac:dyDescent="0.25">
      <c r="A84" s="201" t="s">
        <v>516</v>
      </c>
      <c r="B84" s="202" t="s">
        <v>521</v>
      </c>
      <c r="C84" s="210">
        <v>5</v>
      </c>
      <c r="D84" s="204">
        <v>12</v>
      </c>
      <c r="E84" s="860" t="s">
        <v>522</v>
      </c>
      <c r="F84" s="834">
        <v>75152.950000000026</v>
      </c>
      <c r="G84" s="834">
        <v>0</v>
      </c>
      <c r="H84" s="834">
        <v>0</v>
      </c>
      <c r="I84" s="834">
        <v>-67295.399999999994</v>
      </c>
      <c r="J84" s="835">
        <f t="shared" si="10"/>
        <v>7857.550000000032</v>
      </c>
      <c r="K84" s="836" t="s">
        <v>519</v>
      </c>
      <c r="L84" s="836"/>
      <c r="M84" s="836" t="s">
        <v>521</v>
      </c>
      <c r="N84" s="837" t="s">
        <v>523</v>
      </c>
      <c r="O84" s="834">
        <v>-52435.940000000031</v>
      </c>
      <c r="P84" s="834">
        <v>-20752.62</v>
      </c>
      <c r="Q84" s="834">
        <v>0</v>
      </c>
      <c r="R84" s="834">
        <v>67295.399999999994</v>
      </c>
      <c r="S84" s="835">
        <f t="shared" si="11"/>
        <v>-5893.1600000000326</v>
      </c>
      <c r="T84" s="838">
        <f t="shared" si="12"/>
        <v>1964.3899999999994</v>
      </c>
      <c r="U84">
        <v>1611</v>
      </c>
      <c r="W84" s="832"/>
    </row>
    <row r="85" spans="1:23" x14ac:dyDescent="0.25">
      <c r="A85" s="201" t="s">
        <v>516</v>
      </c>
      <c r="B85" s="202" t="s">
        <v>524</v>
      </c>
      <c r="C85" s="210">
        <v>5</v>
      </c>
      <c r="D85" s="204">
        <v>12</v>
      </c>
      <c r="E85" s="860" t="s">
        <v>525</v>
      </c>
      <c r="F85" s="834">
        <v>3278213.6399999997</v>
      </c>
      <c r="G85" s="834">
        <v>49382.399999999965</v>
      </c>
      <c r="H85" s="834">
        <v>0</v>
      </c>
      <c r="I85" s="834">
        <v>-196944.79</v>
      </c>
      <c r="J85" s="835">
        <f t="shared" si="10"/>
        <v>3130651.2499999995</v>
      </c>
      <c r="K85" s="836" t="s">
        <v>519</v>
      </c>
      <c r="L85" s="836"/>
      <c r="M85" s="836" t="s">
        <v>524</v>
      </c>
      <c r="N85" s="837" t="s">
        <v>526</v>
      </c>
      <c r="O85" s="834">
        <v>-1705600.46</v>
      </c>
      <c r="P85" s="834">
        <v>-622254.18000000005</v>
      </c>
      <c r="Q85" s="834">
        <v>0</v>
      </c>
      <c r="R85" s="834">
        <v>196944.79</v>
      </c>
      <c r="S85" s="835">
        <f t="shared" si="11"/>
        <v>-2130909.85</v>
      </c>
      <c r="T85" s="838">
        <f t="shared" si="12"/>
        <v>999741.39999999944</v>
      </c>
      <c r="U85">
        <v>1611</v>
      </c>
      <c r="W85" s="832"/>
    </row>
    <row r="86" spans="1:23" x14ac:dyDescent="0.25">
      <c r="A86" s="201" t="s">
        <v>516</v>
      </c>
      <c r="B86" s="202" t="s">
        <v>527</v>
      </c>
      <c r="C86" s="210">
        <v>5</v>
      </c>
      <c r="D86" s="204">
        <v>12</v>
      </c>
      <c r="E86" s="860" t="s">
        <v>969</v>
      </c>
      <c r="F86" s="834">
        <v>467911.05000000005</v>
      </c>
      <c r="G86" s="834">
        <v>167875</v>
      </c>
      <c r="H86" s="834">
        <v>0</v>
      </c>
      <c r="I86" s="834">
        <v>0</v>
      </c>
      <c r="J86" s="835">
        <f t="shared" si="10"/>
        <v>635786.05000000005</v>
      </c>
      <c r="K86" s="836" t="s">
        <v>519</v>
      </c>
      <c r="L86" s="836"/>
      <c r="M86" s="211" t="s">
        <v>527</v>
      </c>
      <c r="N86" s="860" t="s">
        <v>970</v>
      </c>
      <c r="O86" s="834">
        <v>-46791.099999999991</v>
      </c>
      <c r="P86" s="834">
        <v>-114566.58</v>
      </c>
      <c r="Q86" s="834">
        <v>0</v>
      </c>
      <c r="R86" s="834">
        <v>0</v>
      </c>
      <c r="S86" s="835">
        <f t="shared" si="11"/>
        <v>-161357.68</v>
      </c>
      <c r="T86" s="838">
        <f t="shared" si="12"/>
        <v>474428.37000000005</v>
      </c>
      <c r="U86">
        <v>1611</v>
      </c>
      <c r="W86" s="832"/>
    </row>
    <row r="87" spans="1:23" x14ac:dyDescent="0.25">
      <c r="A87" s="201"/>
      <c r="B87" s="202"/>
      <c r="C87" s="210"/>
      <c r="D87" s="204">
        <v>12</v>
      </c>
      <c r="E87" s="860" t="s">
        <v>969</v>
      </c>
      <c r="F87" s="834">
        <v>0</v>
      </c>
      <c r="G87" s="834">
        <v>0</v>
      </c>
      <c r="H87" s="834">
        <v>0</v>
      </c>
      <c r="I87" s="834">
        <v>0</v>
      </c>
      <c r="J87" s="835">
        <f t="shared" si="10"/>
        <v>0</v>
      </c>
      <c r="K87" s="836" t="s">
        <v>519</v>
      </c>
      <c r="L87" s="836"/>
      <c r="M87" s="211" t="s">
        <v>527</v>
      </c>
      <c r="N87" s="860" t="s">
        <v>970</v>
      </c>
      <c r="O87" s="834">
        <v>0</v>
      </c>
      <c r="P87" s="834">
        <v>0</v>
      </c>
      <c r="Q87" s="834">
        <v>0</v>
      </c>
      <c r="R87" s="834">
        <v>0</v>
      </c>
      <c r="S87" s="835">
        <f t="shared" si="11"/>
        <v>0</v>
      </c>
      <c r="T87" s="838">
        <f t="shared" si="12"/>
        <v>0</v>
      </c>
      <c r="U87">
        <v>0</v>
      </c>
      <c r="W87" s="832"/>
    </row>
    <row r="88" spans="1:23" x14ac:dyDescent="0.25">
      <c r="A88" s="201" t="s">
        <v>516</v>
      </c>
      <c r="B88" s="202" t="s">
        <v>1129</v>
      </c>
      <c r="C88" s="210">
        <v>5</v>
      </c>
      <c r="D88" s="204">
        <v>12</v>
      </c>
      <c r="E88" s="860" t="s">
        <v>1130</v>
      </c>
      <c r="F88" s="834">
        <v>0</v>
      </c>
      <c r="G88" s="834">
        <v>347443.48</v>
      </c>
      <c r="H88" s="834">
        <v>0</v>
      </c>
      <c r="I88" s="834">
        <v>0</v>
      </c>
      <c r="J88" s="835">
        <f t="shared" si="10"/>
        <v>347443.48</v>
      </c>
      <c r="K88" s="836" t="s">
        <v>519</v>
      </c>
      <c r="L88" s="836"/>
      <c r="M88" s="211" t="s">
        <v>1129</v>
      </c>
      <c r="N88" s="860" t="s">
        <v>1131</v>
      </c>
      <c r="O88" s="834">
        <v>0</v>
      </c>
      <c r="P88" s="834">
        <v>-37902.269999999997</v>
      </c>
      <c r="Q88" s="834">
        <v>0</v>
      </c>
      <c r="R88" s="834">
        <v>0</v>
      </c>
      <c r="S88" s="835">
        <f t="shared" si="11"/>
        <v>-37902.269999999997</v>
      </c>
      <c r="T88" s="838">
        <f t="shared" si="12"/>
        <v>309541.20999999996</v>
      </c>
      <c r="U88">
        <v>1611</v>
      </c>
      <c r="W88" s="832"/>
    </row>
    <row r="89" spans="1:23" x14ac:dyDescent="0.25">
      <c r="A89" s="201" t="s">
        <v>516</v>
      </c>
      <c r="B89" s="202" t="s">
        <v>1129</v>
      </c>
      <c r="C89" s="210">
        <v>10</v>
      </c>
      <c r="D89" s="204">
        <v>12</v>
      </c>
      <c r="E89" s="860" t="s">
        <v>1132</v>
      </c>
      <c r="F89" s="834">
        <v>0</v>
      </c>
      <c r="G89" s="834">
        <v>105184.72</v>
      </c>
      <c r="H89" s="834">
        <v>0</v>
      </c>
      <c r="I89" s="834">
        <v>0</v>
      </c>
      <c r="J89" s="835">
        <f t="shared" si="10"/>
        <v>105184.72</v>
      </c>
      <c r="K89" s="836" t="s">
        <v>519</v>
      </c>
      <c r="L89" s="836"/>
      <c r="M89" s="211" t="s">
        <v>1129</v>
      </c>
      <c r="N89" s="860" t="s">
        <v>1133</v>
      </c>
      <c r="O89" s="834">
        <v>0</v>
      </c>
      <c r="P89" s="834">
        <v>-5259.24</v>
      </c>
      <c r="Q89" s="834">
        <v>0</v>
      </c>
      <c r="R89" s="834">
        <v>0</v>
      </c>
      <c r="S89" s="835">
        <f t="shared" si="11"/>
        <v>-5259.24</v>
      </c>
      <c r="T89" s="838">
        <f t="shared" si="12"/>
        <v>99925.48</v>
      </c>
      <c r="U89">
        <v>1611</v>
      </c>
      <c r="W89" s="832"/>
    </row>
    <row r="90" spans="1:23" x14ac:dyDescent="0.25">
      <c r="A90" s="201" t="s">
        <v>516</v>
      </c>
      <c r="B90" s="202" t="s">
        <v>1134</v>
      </c>
      <c r="C90" s="210">
        <v>5</v>
      </c>
      <c r="D90" s="204">
        <v>12</v>
      </c>
      <c r="E90" s="860" t="s">
        <v>1135</v>
      </c>
      <c r="F90" s="834">
        <v>0</v>
      </c>
      <c r="G90" s="834">
        <v>328360.7</v>
      </c>
      <c r="H90" s="834">
        <v>0</v>
      </c>
      <c r="I90" s="834">
        <v>0</v>
      </c>
      <c r="J90" s="835">
        <f t="shared" si="10"/>
        <v>328360.7</v>
      </c>
      <c r="K90" s="836" t="s">
        <v>519</v>
      </c>
      <c r="L90" s="836"/>
      <c r="M90" s="211" t="s">
        <v>1134</v>
      </c>
      <c r="N90" s="860" t="s">
        <v>1136</v>
      </c>
      <c r="O90" s="834">
        <v>0</v>
      </c>
      <c r="P90" s="834">
        <v>-32836.07</v>
      </c>
      <c r="Q90" s="834">
        <v>0</v>
      </c>
      <c r="R90" s="834">
        <v>0</v>
      </c>
      <c r="S90" s="835">
        <f t="shared" si="11"/>
        <v>-32836.07</v>
      </c>
      <c r="T90" s="838">
        <f t="shared" si="12"/>
        <v>295524.63</v>
      </c>
      <c r="U90">
        <v>1611</v>
      </c>
      <c r="W90" s="832"/>
    </row>
    <row r="91" spans="1:23" x14ac:dyDescent="0.25">
      <c r="A91" s="201" t="s">
        <v>516</v>
      </c>
      <c r="B91" s="202" t="s">
        <v>1134</v>
      </c>
      <c r="C91" s="210">
        <v>10</v>
      </c>
      <c r="D91" s="204">
        <v>12</v>
      </c>
      <c r="E91" s="860" t="s">
        <v>1137</v>
      </c>
      <c r="F91" s="834">
        <v>0</v>
      </c>
      <c r="G91" s="834">
        <v>2789781.82</v>
      </c>
      <c r="H91" s="834">
        <v>0</v>
      </c>
      <c r="I91" s="834">
        <v>0</v>
      </c>
      <c r="J91" s="835">
        <f t="shared" si="10"/>
        <v>2789781.82</v>
      </c>
      <c r="K91" s="836" t="s">
        <v>519</v>
      </c>
      <c r="L91" s="836"/>
      <c r="M91" s="211" t="s">
        <v>1134</v>
      </c>
      <c r="N91" s="860" t="s">
        <v>1138</v>
      </c>
      <c r="O91" s="834">
        <v>0</v>
      </c>
      <c r="P91" s="834">
        <v>-139489.09</v>
      </c>
      <c r="Q91" s="834">
        <v>0</v>
      </c>
      <c r="R91" s="834">
        <v>0</v>
      </c>
      <c r="S91" s="835">
        <f t="shared" si="11"/>
        <v>-139489.09</v>
      </c>
      <c r="T91" s="838">
        <f t="shared" si="12"/>
        <v>2650292.73</v>
      </c>
      <c r="U91">
        <v>1611</v>
      </c>
      <c r="W91" s="832"/>
    </row>
    <row r="92" spans="1:23" x14ac:dyDescent="0.25">
      <c r="A92" s="201" t="s">
        <v>516</v>
      </c>
      <c r="B92" s="202" t="s">
        <v>528</v>
      </c>
      <c r="C92" s="210">
        <v>5</v>
      </c>
      <c r="D92" s="204">
        <v>12</v>
      </c>
      <c r="E92" s="860" t="s">
        <v>529</v>
      </c>
      <c r="F92" s="834">
        <v>714550.24999999953</v>
      </c>
      <c r="G92" s="834">
        <v>0</v>
      </c>
      <c r="H92" s="834">
        <v>0</v>
      </c>
      <c r="I92" s="834">
        <v>0</v>
      </c>
      <c r="J92" s="835">
        <f t="shared" si="10"/>
        <v>714550.24999999953</v>
      </c>
      <c r="K92" s="836" t="s">
        <v>519</v>
      </c>
      <c r="L92" s="836"/>
      <c r="M92" s="211" t="s">
        <v>524</v>
      </c>
      <c r="N92" s="860" t="s">
        <v>526</v>
      </c>
      <c r="O92" s="834">
        <v>-588453.14999999967</v>
      </c>
      <c r="P92" s="834">
        <v>-84064.73</v>
      </c>
      <c r="Q92" s="834">
        <v>0</v>
      </c>
      <c r="R92" s="834">
        <v>0</v>
      </c>
      <c r="S92" s="835">
        <f t="shared" si="11"/>
        <v>-672517.87999999966</v>
      </c>
      <c r="T92" s="838">
        <f t="shared" si="12"/>
        <v>42032.369999999879</v>
      </c>
      <c r="U92">
        <v>1611</v>
      </c>
      <c r="W92" s="832"/>
    </row>
    <row r="93" spans="1:23" x14ac:dyDescent="0.25">
      <c r="A93" s="201" t="s">
        <v>516</v>
      </c>
      <c r="B93" s="202" t="s">
        <v>531</v>
      </c>
      <c r="C93" s="210">
        <v>5</v>
      </c>
      <c r="D93" s="204">
        <v>12</v>
      </c>
      <c r="E93" s="860" t="s">
        <v>532</v>
      </c>
      <c r="F93" s="834">
        <v>36814</v>
      </c>
      <c r="G93" s="834">
        <v>0</v>
      </c>
      <c r="H93" s="834">
        <v>0</v>
      </c>
      <c r="I93" s="834">
        <v>0</v>
      </c>
      <c r="J93" s="835">
        <f t="shared" si="10"/>
        <v>36814</v>
      </c>
      <c r="K93" s="836" t="s">
        <v>519</v>
      </c>
      <c r="L93" s="836"/>
      <c r="M93" s="211" t="s">
        <v>524</v>
      </c>
      <c r="N93" s="860" t="s">
        <v>526</v>
      </c>
      <c r="O93" s="834">
        <v>-18407</v>
      </c>
      <c r="P93" s="834">
        <v>-7362.8</v>
      </c>
      <c r="Q93" s="834">
        <v>0</v>
      </c>
      <c r="R93" s="834">
        <v>0</v>
      </c>
      <c r="S93" s="835">
        <f t="shared" si="11"/>
        <v>-25769.8</v>
      </c>
      <c r="T93" s="838">
        <f t="shared" si="12"/>
        <v>11044.2</v>
      </c>
      <c r="U93">
        <v>1611</v>
      </c>
      <c r="W93" s="832"/>
    </row>
    <row r="94" spans="1:23" x14ac:dyDescent="0.25">
      <c r="A94" s="201"/>
      <c r="B94" s="202"/>
      <c r="C94" s="210"/>
      <c r="D94" s="204">
        <v>12</v>
      </c>
      <c r="E94" s="862" t="s">
        <v>532</v>
      </c>
      <c r="F94" s="834">
        <v>0</v>
      </c>
      <c r="G94" s="834">
        <v>0</v>
      </c>
      <c r="H94" s="834">
        <v>0</v>
      </c>
      <c r="I94" s="834">
        <v>0</v>
      </c>
      <c r="J94" s="835">
        <f t="shared" si="10"/>
        <v>0</v>
      </c>
      <c r="K94" s="836" t="s">
        <v>519</v>
      </c>
      <c r="L94" s="836"/>
      <c r="M94" s="211" t="s">
        <v>524</v>
      </c>
      <c r="N94" s="860" t="s">
        <v>526</v>
      </c>
      <c r="O94" s="834">
        <v>0</v>
      </c>
      <c r="P94" s="834">
        <v>0</v>
      </c>
      <c r="Q94" s="834">
        <v>0</v>
      </c>
      <c r="R94" s="834">
        <v>0</v>
      </c>
      <c r="S94" s="835">
        <f t="shared" si="11"/>
        <v>0</v>
      </c>
      <c r="T94" s="838">
        <f t="shared" si="12"/>
        <v>0</v>
      </c>
      <c r="U94">
        <v>0</v>
      </c>
      <c r="W94" s="832"/>
    </row>
    <row r="95" spans="1:23" x14ac:dyDescent="0.25">
      <c r="A95" s="851" t="s">
        <v>470</v>
      </c>
      <c r="B95" s="852"/>
      <c r="C95" s="853"/>
      <c r="D95" s="853"/>
      <c r="E95" s="544"/>
      <c r="F95" s="841">
        <f>SUM(F81:F94)</f>
        <v>70953319.390000001</v>
      </c>
      <c r="G95" s="841">
        <f t="shared" ref="G95:J95" si="13">SUM(G81:G94)</f>
        <v>3888941.32</v>
      </c>
      <c r="H95" s="841">
        <f t="shared" si="13"/>
        <v>0</v>
      </c>
      <c r="I95" s="841">
        <f t="shared" si="13"/>
        <v>-264240.19</v>
      </c>
      <c r="J95" s="841">
        <f t="shared" si="13"/>
        <v>74578020.519999996</v>
      </c>
      <c r="K95" s="841">
        <f>SUM(K81:K93)</f>
        <v>0</v>
      </c>
      <c r="L95" s="841"/>
      <c r="M95" s="841">
        <f>SUM(M81:M93)</f>
        <v>0</v>
      </c>
      <c r="N95" s="841">
        <f>SUM(N81:N93)</f>
        <v>0</v>
      </c>
      <c r="O95" s="841">
        <f>SUM(O81:O94)</f>
        <v>-21514731.800000004</v>
      </c>
      <c r="P95" s="841">
        <f>SUM(P81:P94)</f>
        <v>-5070086.8500000006</v>
      </c>
      <c r="Q95" s="841">
        <v>0</v>
      </c>
      <c r="R95" s="841">
        <v>264240.19</v>
      </c>
      <c r="S95" s="841">
        <f>SUM(S81:S94)</f>
        <v>-26320578.460000001</v>
      </c>
      <c r="T95" s="841">
        <f>SUM(T81:T94)</f>
        <v>48257442.059999995</v>
      </c>
      <c r="U95" t="s">
        <v>1127</v>
      </c>
      <c r="W95" s="832"/>
    </row>
    <row r="96" spans="1:23" x14ac:dyDescent="0.25">
      <c r="A96" s="828" t="s">
        <v>534</v>
      </c>
      <c r="B96" s="829"/>
      <c r="C96" s="806"/>
      <c r="D96" s="806"/>
      <c r="E96" s="842"/>
      <c r="F96" s="834">
        <v>0</v>
      </c>
      <c r="G96" s="834">
        <v>0</v>
      </c>
      <c r="H96" s="834">
        <v>0</v>
      </c>
      <c r="I96" s="834">
        <v>264240.19</v>
      </c>
      <c r="J96" s="835">
        <v>0</v>
      </c>
      <c r="K96" s="836"/>
      <c r="L96" s="836"/>
      <c r="M96" s="836"/>
      <c r="N96" s="837"/>
      <c r="O96" s="834">
        <v>0</v>
      </c>
      <c r="P96" s="834">
        <v>0</v>
      </c>
      <c r="Q96" s="834">
        <v>0</v>
      </c>
      <c r="R96" s="834">
        <v>0</v>
      </c>
      <c r="S96" s="835">
        <v>0</v>
      </c>
      <c r="T96" s="838"/>
      <c r="U96" t="s">
        <v>1127</v>
      </c>
      <c r="W96" s="832"/>
    </row>
    <row r="97" spans="1:23" x14ac:dyDescent="0.25">
      <c r="A97" s="863" t="s">
        <v>535</v>
      </c>
      <c r="B97" s="807"/>
      <c r="C97" s="808"/>
      <c r="D97" s="808">
        <v>91</v>
      </c>
      <c r="E97" s="842" t="s">
        <v>536</v>
      </c>
      <c r="F97" s="834">
        <v>0</v>
      </c>
      <c r="G97" s="834">
        <v>0</v>
      </c>
      <c r="H97" s="834">
        <v>0</v>
      </c>
      <c r="I97" s="834">
        <v>0</v>
      </c>
      <c r="J97" s="835">
        <f t="shared" ref="J97:J103" si="14">SUM(F97:I97)</f>
        <v>0</v>
      </c>
      <c r="K97" s="836"/>
      <c r="L97" s="836"/>
      <c r="M97" s="836"/>
      <c r="N97" s="837"/>
      <c r="O97" s="834">
        <v>0</v>
      </c>
      <c r="P97" s="834"/>
      <c r="Q97" s="834"/>
      <c r="R97" s="834"/>
      <c r="S97" s="835">
        <f t="shared" ref="S97:S103" si="15">SUM(O97:R97)</f>
        <v>0</v>
      </c>
      <c r="T97" s="838">
        <f t="shared" ref="T97:T103" si="16">J97+S97</f>
        <v>0</v>
      </c>
      <c r="U97">
        <v>2055</v>
      </c>
      <c r="W97" s="832"/>
    </row>
    <row r="98" spans="1:23" x14ac:dyDescent="0.25">
      <c r="A98" s="863" t="s">
        <v>537</v>
      </c>
      <c r="B98" s="807"/>
      <c r="C98" s="808"/>
      <c r="D98" s="808">
        <v>91</v>
      </c>
      <c r="E98" s="842" t="s">
        <v>538</v>
      </c>
      <c r="F98" s="834">
        <v>40373.760000000002</v>
      </c>
      <c r="G98" s="834">
        <v>36347.359999999993</v>
      </c>
      <c r="H98" s="834">
        <v>0</v>
      </c>
      <c r="I98" s="834">
        <v>0</v>
      </c>
      <c r="J98" s="835">
        <f t="shared" si="14"/>
        <v>76721.119999999995</v>
      </c>
      <c r="K98" s="836"/>
      <c r="L98" s="836"/>
      <c r="M98" s="836"/>
      <c r="N98" s="837"/>
      <c r="O98" s="834">
        <v>0</v>
      </c>
      <c r="P98" s="834"/>
      <c r="Q98" s="834"/>
      <c r="R98" s="834"/>
      <c r="S98" s="835">
        <f t="shared" si="15"/>
        <v>0</v>
      </c>
      <c r="T98" s="838">
        <f t="shared" si="16"/>
        <v>76721.119999999995</v>
      </c>
      <c r="U98">
        <v>2055</v>
      </c>
      <c r="W98" s="832"/>
    </row>
    <row r="99" spans="1:23" x14ac:dyDescent="0.25">
      <c r="A99" s="863" t="s">
        <v>539</v>
      </c>
      <c r="B99" s="807"/>
      <c r="C99" s="808"/>
      <c r="D99" s="808">
        <v>95</v>
      </c>
      <c r="E99" s="842" t="s">
        <v>540</v>
      </c>
      <c r="F99" s="834">
        <v>107408.25</v>
      </c>
      <c r="G99" s="834">
        <v>0</v>
      </c>
      <c r="H99" s="834">
        <v>0</v>
      </c>
      <c r="I99" s="834">
        <v>0</v>
      </c>
      <c r="J99" s="835">
        <f t="shared" si="14"/>
        <v>107408.25</v>
      </c>
      <c r="K99" s="836"/>
      <c r="L99" s="836"/>
      <c r="M99" s="836"/>
      <c r="N99" s="837"/>
      <c r="O99" s="834">
        <v>0</v>
      </c>
      <c r="P99" s="834"/>
      <c r="Q99" s="834"/>
      <c r="R99" s="834"/>
      <c r="S99" s="835">
        <f t="shared" si="15"/>
        <v>0</v>
      </c>
      <c r="T99" s="838">
        <f t="shared" si="16"/>
        <v>107408.25</v>
      </c>
      <c r="U99">
        <v>2055</v>
      </c>
      <c r="W99" s="832"/>
    </row>
    <row r="100" spans="1:23" x14ac:dyDescent="0.25">
      <c r="A100" s="863" t="s">
        <v>541</v>
      </c>
      <c r="B100" s="807"/>
      <c r="C100" s="808"/>
      <c r="D100" s="808">
        <v>91</v>
      </c>
      <c r="E100" s="269" t="s">
        <v>542</v>
      </c>
      <c r="F100" s="834">
        <v>49382.400000000001</v>
      </c>
      <c r="G100" s="834">
        <v>-49382.400000000001</v>
      </c>
      <c r="H100" s="834">
        <v>0</v>
      </c>
      <c r="I100" s="834">
        <v>0</v>
      </c>
      <c r="J100" s="835">
        <f t="shared" si="14"/>
        <v>0</v>
      </c>
      <c r="K100" s="836"/>
      <c r="L100" s="836"/>
      <c r="M100" s="836"/>
      <c r="N100" s="837"/>
      <c r="O100" s="834">
        <v>0</v>
      </c>
      <c r="P100" s="834"/>
      <c r="Q100" s="834"/>
      <c r="R100" s="834"/>
      <c r="S100" s="835">
        <f t="shared" si="15"/>
        <v>0</v>
      </c>
      <c r="T100" s="838">
        <f t="shared" si="16"/>
        <v>0</v>
      </c>
      <c r="U100">
        <v>2055</v>
      </c>
      <c r="W100" s="832"/>
    </row>
    <row r="101" spans="1:23" x14ac:dyDescent="0.25">
      <c r="A101" s="863" t="s">
        <v>543</v>
      </c>
      <c r="B101" s="807"/>
      <c r="C101" s="808"/>
      <c r="D101" s="808">
        <v>95</v>
      </c>
      <c r="E101" s="270" t="s">
        <v>544</v>
      </c>
      <c r="F101" s="834">
        <v>322628.40999999997</v>
      </c>
      <c r="G101" s="834">
        <v>2507939.2999999998</v>
      </c>
      <c r="H101" s="834">
        <v>0</v>
      </c>
      <c r="I101" s="834">
        <v>0</v>
      </c>
      <c r="J101" s="835">
        <f t="shared" si="14"/>
        <v>2830567.71</v>
      </c>
      <c r="K101" s="836"/>
      <c r="L101" s="836"/>
      <c r="M101" s="836"/>
      <c r="N101" s="837"/>
      <c r="O101" s="834">
        <v>0</v>
      </c>
      <c r="P101" s="834"/>
      <c r="Q101" s="834"/>
      <c r="R101" s="834"/>
      <c r="S101" s="835">
        <f t="shared" si="15"/>
        <v>0</v>
      </c>
      <c r="T101" s="838">
        <f t="shared" si="16"/>
        <v>2830567.71</v>
      </c>
      <c r="U101">
        <v>2055</v>
      </c>
      <c r="W101" s="832"/>
    </row>
    <row r="102" spans="1:23" x14ac:dyDescent="0.25">
      <c r="A102" s="847" t="s">
        <v>545</v>
      </c>
      <c r="B102" s="848"/>
      <c r="C102" s="849"/>
      <c r="D102" s="849">
        <v>95</v>
      </c>
      <c r="E102" s="270" t="s">
        <v>546</v>
      </c>
      <c r="F102" s="834">
        <v>1449740.28</v>
      </c>
      <c r="G102" s="834">
        <v>0</v>
      </c>
      <c r="H102" s="834">
        <v>0</v>
      </c>
      <c r="I102" s="834">
        <v>0</v>
      </c>
      <c r="J102" s="835">
        <f t="shared" si="14"/>
        <v>1449740.28</v>
      </c>
      <c r="K102" s="836"/>
      <c r="L102" s="836"/>
      <c r="M102" s="836"/>
      <c r="N102" s="837"/>
      <c r="O102" s="834">
        <v>0</v>
      </c>
      <c r="P102" s="834"/>
      <c r="Q102" s="834"/>
      <c r="R102" s="834"/>
      <c r="S102" s="835">
        <f t="shared" si="15"/>
        <v>0</v>
      </c>
      <c r="T102" s="838">
        <f t="shared" si="16"/>
        <v>1449740.28</v>
      </c>
      <c r="U102">
        <v>2055</v>
      </c>
      <c r="W102" s="832"/>
    </row>
    <row r="103" spans="1:23" x14ac:dyDescent="0.25">
      <c r="A103" s="847"/>
      <c r="B103" s="848"/>
      <c r="C103" s="849"/>
      <c r="D103" s="849"/>
      <c r="E103" s="270" t="s">
        <v>1139</v>
      </c>
      <c r="F103" s="834">
        <v>0</v>
      </c>
      <c r="G103" s="834">
        <v>0</v>
      </c>
      <c r="H103" s="834">
        <v>0</v>
      </c>
      <c r="I103" s="834">
        <v>0</v>
      </c>
      <c r="J103" s="835">
        <f t="shared" si="14"/>
        <v>0</v>
      </c>
      <c r="K103" s="836"/>
      <c r="L103" s="836"/>
      <c r="M103" s="836"/>
      <c r="N103" s="837"/>
      <c r="O103" s="834">
        <v>0</v>
      </c>
      <c r="P103" s="834"/>
      <c r="Q103" s="834"/>
      <c r="R103" s="834"/>
      <c r="S103" s="835">
        <f t="shared" si="15"/>
        <v>0</v>
      </c>
      <c r="T103" s="838">
        <f t="shared" si="16"/>
        <v>0</v>
      </c>
      <c r="U103">
        <v>0</v>
      </c>
      <c r="W103" s="832"/>
    </row>
    <row r="104" spans="1:23" x14ac:dyDescent="0.25">
      <c r="A104" s="851" t="s">
        <v>470</v>
      </c>
      <c r="B104" s="852"/>
      <c r="C104" s="853"/>
      <c r="D104" s="853"/>
      <c r="E104" s="840"/>
      <c r="F104" s="841">
        <f>SUM(F97:F103)</f>
        <v>1969533.1</v>
      </c>
      <c r="G104" s="841">
        <f t="shared" ref="G104:T104" si="17">SUM(G97:G103)</f>
        <v>2494904.2599999998</v>
      </c>
      <c r="H104" s="841">
        <f t="shared" si="17"/>
        <v>0</v>
      </c>
      <c r="I104" s="841">
        <f t="shared" si="17"/>
        <v>0</v>
      </c>
      <c r="J104" s="841">
        <f t="shared" si="17"/>
        <v>4464437.3600000003</v>
      </c>
      <c r="K104" s="841">
        <f t="shared" si="17"/>
        <v>0</v>
      </c>
      <c r="L104" s="841"/>
      <c r="M104" s="841">
        <f t="shared" si="17"/>
        <v>0</v>
      </c>
      <c r="N104" s="841">
        <f t="shared" si="17"/>
        <v>0</v>
      </c>
      <c r="O104" s="841">
        <f>SUM(O97:O103)</f>
        <v>0</v>
      </c>
      <c r="P104" s="841">
        <f>SUM(P97:P103)</f>
        <v>0</v>
      </c>
      <c r="Q104" s="841">
        <f>SUM(Q97:Q103)</f>
        <v>0</v>
      </c>
      <c r="R104" s="841">
        <f>SUM(R97:R103)</f>
        <v>0</v>
      </c>
      <c r="S104" s="841">
        <f t="shared" si="17"/>
        <v>0</v>
      </c>
      <c r="T104" s="841">
        <f t="shared" si="17"/>
        <v>4464437.3600000003</v>
      </c>
      <c r="U104" t="s">
        <v>1127</v>
      </c>
      <c r="W104" s="832"/>
    </row>
    <row r="105" spans="1:23" x14ac:dyDescent="0.25">
      <c r="A105" s="243" t="s">
        <v>547</v>
      </c>
      <c r="B105" s="852"/>
      <c r="C105" s="853"/>
      <c r="D105" s="853"/>
      <c r="E105" s="852"/>
      <c r="F105" s="854">
        <f>F95+F104</f>
        <v>72922852.489999995</v>
      </c>
      <c r="G105" s="854">
        <f t="shared" ref="G105:T105" si="18">G95+G104</f>
        <v>6383845.5800000001</v>
      </c>
      <c r="H105" s="854">
        <f t="shared" si="18"/>
        <v>0</v>
      </c>
      <c r="I105" s="854">
        <f t="shared" si="18"/>
        <v>-264240.19</v>
      </c>
      <c r="J105" s="854">
        <f t="shared" si="18"/>
        <v>79042457.879999995</v>
      </c>
      <c r="K105" s="854">
        <f t="shared" si="18"/>
        <v>0</v>
      </c>
      <c r="L105" s="854"/>
      <c r="M105" s="854">
        <f t="shared" si="18"/>
        <v>0</v>
      </c>
      <c r="N105" s="854">
        <f t="shared" si="18"/>
        <v>0</v>
      </c>
      <c r="O105" s="854">
        <f>O95+O104</f>
        <v>-21514731.800000004</v>
      </c>
      <c r="P105" s="854">
        <f>P95+P104</f>
        <v>-5070086.8500000006</v>
      </c>
      <c r="Q105" s="854">
        <f>Q95+Q104</f>
        <v>0</v>
      </c>
      <c r="R105" s="854">
        <f>R95+R104</f>
        <v>264240.19</v>
      </c>
      <c r="S105" s="854">
        <f t="shared" si="18"/>
        <v>-26320578.460000001</v>
      </c>
      <c r="T105" s="854">
        <f t="shared" si="18"/>
        <v>52721879.419999994</v>
      </c>
      <c r="U105" t="s">
        <v>1127</v>
      </c>
      <c r="W105" s="832"/>
    </row>
    <row r="106" spans="1:23" ht="15.75" thickBot="1" x14ac:dyDescent="0.3">
      <c r="A106" s="864" t="s">
        <v>548</v>
      </c>
      <c r="B106" s="865"/>
      <c r="C106" s="866"/>
      <c r="D106" s="866"/>
      <c r="E106" s="865"/>
      <c r="F106" s="867">
        <f t="shared" ref="F106:K106" si="19">F78+F105</f>
        <v>908731062.73999989</v>
      </c>
      <c r="G106" s="867">
        <f t="shared" si="19"/>
        <v>75232447.190000013</v>
      </c>
      <c r="H106" s="867">
        <f t="shared" si="19"/>
        <v>-3793111.0799999996</v>
      </c>
      <c r="I106" s="867">
        <f t="shared" si="19"/>
        <v>-938051.05</v>
      </c>
      <c r="J106" s="867">
        <f t="shared" si="19"/>
        <v>979232347.80000007</v>
      </c>
      <c r="K106" s="867">
        <f t="shared" si="19"/>
        <v>0</v>
      </c>
      <c r="L106" s="867"/>
      <c r="M106" s="867">
        <f t="shared" ref="M106:T106" si="20">M78+M105</f>
        <v>0</v>
      </c>
      <c r="N106" s="867">
        <f t="shared" si="20"/>
        <v>0</v>
      </c>
      <c r="O106" s="867">
        <f t="shared" si="20"/>
        <v>-180076138.50999999</v>
      </c>
      <c r="P106" s="867">
        <f t="shared" si="20"/>
        <v>-34344911.059999995</v>
      </c>
      <c r="Q106" s="867">
        <f t="shared" si="20"/>
        <v>1257370.7100000002</v>
      </c>
      <c r="R106" s="867">
        <f t="shared" si="20"/>
        <v>1777925.46</v>
      </c>
      <c r="S106" s="867">
        <f t="shared" si="20"/>
        <v>-211385753.40000007</v>
      </c>
      <c r="T106" s="867">
        <f t="shared" si="20"/>
        <v>767846594.39999998</v>
      </c>
      <c r="U106" t="s">
        <v>1127</v>
      </c>
      <c r="W106" s="832"/>
    </row>
    <row r="107" spans="1:23" ht="15.75" thickTop="1" x14ac:dyDescent="0.25">
      <c r="A107" s="868"/>
      <c r="B107" s="807"/>
      <c r="C107" s="808"/>
      <c r="D107" s="808"/>
      <c r="E107" s="807"/>
      <c r="F107" s="837">
        <v>0</v>
      </c>
      <c r="G107" s="837">
        <v>0</v>
      </c>
      <c r="H107" s="837">
        <v>0</v>
      </c>
      <c r="I107" s="837">
        <v>0</v>
      </c>
      <c r="J107" s="869">
        <v>0</v>
      </c>
      <c r="K107" s="836"/>
      <c r="L107" s="836"/>
      <c r="M107" s="836"/>
      <c r="N107" s="837"/>
      <c r="O107" s="837">
        <v>0</v>
      </c>
      <c r="P107" s="834">
        <v>0</v>
      </c>
      <c r="Q107" s="834">
        <v>0</v>
      </c>
      <c r="R107" s="870">
        <v>0</v>
      </c>
      <c r="S107" s="869">
        <v>0</v>
      </c>
      <c r="T107" s="838">
        <v>0</v>
      </c>
      <c r="U107">
        <v>0</v>
      </c>
      <c r="W107" s="832"/>
    </row>
    <row r="108" spans="1:23" x14ac:dyDescent="0.25">
      <c r="A108" s="828" t="s">
        <v>84</v>
      </c>
      <c r="B108" s="807"/>
      <c r="C108" s="808"/>
      <c r="D108" s="808"/>
      <c r="E108" s="807"/>
      <c r="F108" s="837"/>
      <c r="G108" s="837"/>
      <c r="H108" s="837"/>
      <c r="I108" s="837"/>
      <c r="J108" s="869"/>
      <c r="K108" s="836"/>
      <c r="L108" s="836"/>
      <c r="M108" s="836"/>
      <c r="N108" s="837"/>
      <c r="O108" s="837"/>
      <c r="P108" s="834"/>
      <c r="Q108" s="834"/>
      <c r="R108" s="834"/>
      <c r="S108" s="869"/>
      <c r="T108" s="838"/>
      <c r="U108">
        <v>0</v>
      </c>
      <c r="W108" s="832"/>
    </row>
    <row r="109" spans="1:23" x14ac:dyDescent="0.25">
      <c r="A109" s="863" t="s">
        <v>549</v>
      </c>
      <c r="B109" s="807"/>
      <c r="C109" s="808">
        <v>45</v>
      </c>
      <c r="D109" s="808"/>
      <c r="E109" s="842" t="s">
        <v>550</v>
      </c>
      <c r="F109" s="834">
        <v>-53433.16</v>
      </c>
      <c r="G109" s="834">
        <v>-191748.97</v>
      </c>
      <c r="H109" s="834">
        <v>0</v>
      </c>
      <c r="I109" s="834">
        <v>0</v>
      </c>
      <c r="J109" s="835">
        <f t="shared" ref="J109:J120" si="21">SUM(F109:I109)</f>
        <v>-245182.13</v>
      </c>
      <c r="K109" s="211" t="s">
        <v>551</v>
      </c>
      <c r="L109" s="211"/>
      <c r="M109" s="860"/>
      <c r="N109" s="860" t="s">
        <v>552</v>
      </c>
      <c r="O109" s="834">
        <v>7425.67</v>
      </c>
      <c r="P109" s="834">
        <v>3317.94</v>
      </c>
      <c r="Q109" s="834">
        <v>0</v>
      </c>
      <c r="R109" s="834">
        <v>0</v>
      </c>
      <c r="S109" s="835">
        <f t="shared" ref="S109:S120" si="22">SUM(O109:R109)</f>
        <v>10743.61</v>
      </c>
      <c r="T109" s="838">
        <f t="shared" ref="T109:T124" si="23">J109+S109</f>
        <v>-234438.52000000002</v>
      </c>
      <c r="U109">
        <v>2440</v>
      </c>
      <c r="W109" s="832"/>
    </row>
    <row r="110" spans="1:23" x14ac:dyDescent="0.25">
      <c r="A110" s="863" t="s">
        <v>553</v>
      </c>
      <c r="B110" s="807"/>
      <c r="C110" s="808">
        <v>55</v>
      </c>
      <c r="D110" s="808"/>
      <c r="E110" s="842" t="s">
        <v>554</v>
      </c>
      <c r="F110" s="834">
        <v>-4495127.84</v>
      </c>
      <c r="G110" s="834">
        <v>-273870.49</v>
      </c>
      <c r="H110" s="834">
        <v>0</v>
      </c>
      <c r="I110" s="834">
        <v>0</v>
      </c>
      <c r="J110" s="835">
        <f t="shared" si="21"/>
        <v>-4768998.33</v>
      </c>
      <c r="K110" s="211" t="s">
        <v>555</v>
      </c>
      <c r="L110" s="211"/>
      <c r="M110" s="860"/>
      <c r="N110" s="860" t="s">
        <v>556</v>
      </c>
      <c r="O110" s="834">
        <v>350861.37</v>
      </c>
      <c r="P110" s="834">
        <v>84219.32</v>
      </c>
      <c r="Q110" s="834">
        <v>0</v>
      </c>
      <c r="R110" s="834">
        <v>0</v>
      </c>
      <c r="S110" s="835">
        <f t="shared" si="22"/>
        <v>435080.69</v>
      </c>
      <c r="T110" s="838">
        <f t="shared" si="23"/>
        <v>-4333917.6399999997</v>
      </c>
      <c r="U110">
        <v>2440</v>
      </c>
      <c r="W110" s="832"/>
    </row>
    <row r="111" spans="1:23" x14ac:dyDescent="0.25">
      <c r="A111" s="863" t="s">
        <v>557</v>
      </c>
      <c r="B111" s="807"/>
      <c r="C111" s="808">
        <v>45</v>
      </c>
      <c r="D111" s="808"/>
      <c r="E111" s="842" t="s">
        <v>558</v>
      </c>
      <c r="F111" s="834">
        <v>-2307003.8099999996</v>
      </c>
      <c r="G111" s="834">
        <v>-209951</v>
      </c>
      <c r="H111" s="834">
        <v>0</v>
      </c>
      <c r="I111" s="834">
        <v>0</v>
      </c>
      <c r="J111" s="835">
        <f t="shared" si="21"/>
        <v>-2516954.8099999996</v>
      </c>
      <c r="K111" s="211" t="s">
        <v>559</v>
      </c>
      <c r="L111" s="211"/>
      <c r="M111" s="860"/>
      <c r="N111" s="860" t="s">
        <v>560</v>
      </c>
      <c r="O111" s="834">
        <v>134397.34999999998</v>
      </c>
      <c r="P111" s="834">
        <v>53599.54</v>
      </c>
      <c r="Q111" s="834">
        <v>0</v>
      </c>
      <c r="R111" s="834">
        <v>0</v>
      </c>
      <c r="S111" s="835">
        <f t="shared" si="22"/>
        <v>187996.88999999998</v>
      </c>
      <c r="T111" s="838">
        <f t="shared" si="23"/>
        <v>-2328957.9199999995</v>
      </c>
      <c r="U111">
        <v>2440</v>
      </c>
      <c r="W111" s="832"/>
    </row>
    <row r="112" spans="1:23" x14ac:dyDescent="0.25">
      <c r="A112" s="863" t="s">
        <v>561</v>
      </c>
      <c r="B112" s="807"/>
      <c r="C112" s="808">
        <v>40</v>
      </c>
      <c r="D112" s="808"/>
      <c r="E112" s="842" t="s">
        <v>562</v>
      </c>
      <c r="F112" s="834">
        <v>-518880.06</v>
      </c>
      <c r="G112" s="834">
        <v>-53519.49</v>
      </c>
      <c r="H112" s="834">
        <v>0</v>
      </c>
      <c r="I112" s="834">
        <v>0</v>
      </c>
      <c r="J112" s="835">
        <f t="shared" si="21"/>
        <v>-572399.55000000005</v>
      </c>
      <c r="K112" s="211" t="s">
        <v>563</v>
      </c>
      <c r="L112" s="211"/>
      <c r="M112" s="860"/>
      <c r="N112" s="860" t="s">
        <v>564</v>
      </c>
      <c r="O112" s="834">
        <v>55794.270000000004</v>
      </c>
      <c r="P112" s="834">
        <v>13641.01</v>
      </c>
      <c r="Q112" s="834">
        <v>0</v>
      </c>
      <c r="R112" s="834">
        <v>0</v>
      </c>
      <c r="S112" s="835">
        <f t="shared" si="22"/>
        <v>69435.28</v>
      </c>
      <c r="T112" s="838">
        <f t="shared" si="23"/>
        <v>-502964.27</v>
      </c>
      <c r="U112">
        <v>2440</v>
      </c>
      <c r="W112" s="832"/>
    </row>
    <row r="113" spans="1:23" x14ac:dyDescent="0.25">
      <c r="A113" s="863" t="s">
        <v>565</v>
      </c>
      <c r="B113" s="807"/>
      <c r="C113" s="808">
        <v>40</v>
      </c>
      <c r="D113" s="808"/>
      <c r="E113" s="842" t="s">
        <v>566</v>
      </c>
      <c r="F113" s="834">
        <v>-13002921.35</v>
      </c>
      <c r="G113" s="834">
        <v>-2171634.3199999998</v>
      </c>
      <c r="H113" s="834">
        <v>0</v>
      </c>
      <c r="I113" s="834">
        <v>0</v>
      </c>
      <c r="J113" s="835">
        <f t="shared" si="21"/>
        <v>-15174555.67</v>
      </c>
      <c r="K113" s="211" t="s">
        <v>567</v>
      </c>
      <c r="L113" s="211"/>
      <c r="M113" s="860"/>
      <c r="N113" s="860" t="s">
        <v>568</v>
      </c>
      <c r="O113" s="834">
        <v>925396.02</v>
      </c>
      <c r="P113" s="834">
        <v>352218.45</v>
      </c>
      <c r="Q113" s="834">
        <v>0</v>
      </c>
      <c r="R113" s="834">
        <v>0</v>
      </c>
      <c r="S113" s="835">
        <f t="shared" si="22"/>
        <v>1277614.47</v>
      </c>
      <c r="T113" s="838">
        <f t="shared" si="23"/>
        <v>-13896941.199999999</v>
      </c>
      <c r="U113">
        <v>2440</v>
      </c>
      <c r="W113" s="832"/>
    </row>
    <row r="114" spans="1:23" x14ac:dyDescent="0.25">
      <c r="A114" s="863" t="s">
        <v>569</v>
      </c>
      <c r="B114" s="807"/>
      <c r="C114" s="808">
        <v>35</v>
      </c>
      <c r="D114" s="808"/>
      <c r="E114" s="283" t="s">
        <v>570</v>
      </c>
      <c r="F114" s="834">
        <v>-1214073.47</v>
      </c>
      <c r="G114" s="834">
        <v>-301167.38</v>
      </c>
      <c r="H114" s="834">
        <v>0</v>
      </c>
      <c r="I114" s="834">
        <v>0</v>
      </c>
      <c r="J114" s="835">
        <f t="shared" si="21"/>
        <v>-1515240.85</v>
      </c>
      <c r="K114" s="211" t="s">
        <v>571</v>
      </c>
      <c r="L114" s="211"/>
      <c r="M114" s="214"/>
      <c r="N114" s="214" t="s">
        <v>572</v>
      </c>
      <c r="O114" s="834">
        <v>97785.1</v>
      </c>
      <c r="P114" s="834">
        <v>38990.21</v>
      </c>
      <c r="Q114" s="834">
        <v>0</v>
      </c>
      <c r="R114" s="834">
        <v>0</v>
      </c>
      <c r="S114" s="835">
        <f t="shared" si="22"/>
        <v>136775.31</v>
      </c>
      <c r="T114" s="838">
        <f t="shared" si="23"/>
        <v>-1378465.54</v>
      </c>
      <c r="U114">
        <v>2440</v>
      </c>
      <c r="W114" s="832"/>
    </row>
    <row r="115" spans="1:23" x14ac:dyDescent="0.25">
      <c r="A115" s="863" t="s">
        <v>573</v>
      </c>
      <c r="B115" s="807"/>
      <c r="C115" s="808">
        <v>50</v>
      </c>
      <c r="D115" s="808"/>
      <c r="E115" s="842" t="s">
        <v>574</v>
      </c>
      <c r="F115" s="834">
        <v>-4427277.3600000003</v>
      </c>
      <c r="G115" s="834">
        <v>-1921655.93</v>
      </c>
      <c r="H115" s="834">
        <v>0</v>
      </c>
      <c r="I115" s="834">
        <v>0</v>
      </c>
      <c r="J115" s="835">
        <f t="shared" si="21"/>
        <v>-6348933.29</v>
      </c>
      <c r="K115" s="211" t="s">
        <v>575</v>
      </c>
      <c r="L115" s="211"/>
      <c r="M115" s="860"/>
      <c r="N115" s="860" t="s">
        <v>576</v>
      </c>
      <c r="O115" s="834">
        <v>248643.76</v>
      </c>
      <c r="P115" s="834">
        <v>107762.11</v>
      </c>
      <c r="Q115" s="834">
        <v>0</v>
      </c>
      <c r="R115" s="834">
        <v>0</v>
      </c>
      <c r="S115" s="835">
        <f t="shared" si="22"/>
        <v>356405.87</v>
      </c>
      <c r="T115" s="838">
        <f t="shared" si="23"/>
        <v>-5992527.4199999999</v>
      </c>
      <c r="U115">
        <v>2440</v>
      </c>
      <c r="W115" s="832"/>
    </row>
    <row r="116" spans="1:23" x14ac:dyDescent="0.25">
      <c r="A116" s="863" t="s">
        <v>577</v>
      </c>
      <c r="B116" s="807"/>
      <c r="C116" s="808">
        <v>20</v>
      </c>
      <c r="D116" s="808"/>
      <c r="E116" s="842" t="s">
        <v>578</v>
      </c>
      <c r="F116" s="834">
        <v>-1551554.05</v>
      </c>
      <c r="G116" s="834">
        <v>-330205.53000000003</v>
      </c>
      <c r="H116" s="834">
        <v>0</v>
      </c>
      <c r="I116" s="834">
        <v>0</v>
      </c>
      <c r="J116" s="835">
        <f t="shared" si="21"/>
        <v>-1881759.58</v>
      </c>
      <c r="K116" s="211" t="s">
        <v>579</v>
      </c>
      <c r="L116" s="211"/>
      <c r="M116" s="860"/>
      <c r="N116" s="860" t="s">
        <v>580</v>
      </c>
      <c r="O116" s="834">
        <v>210649.96999999997</v>
      </c>
      <c r="P116" s="834">
        <v>85832.82</v>
      </c>
      <c r="Q116" s="834">
        <v>0</v>
      </c>
      <c r="R116" s="834">
        <v>0</v>
      </c>
      <c r="S116" s="835">
        <f t="shared" si="22"/>
        <v>296482.78999999998</v>
      </c>
      <c r="T116" s="838">
        <f t="shared" si="23"/>
        <v>-1585276.79</v>
      </c>
      <c r="U116">
        <v>2440</v>
      </c>
      <c r="W116" s="832"/>
    </row>
    <row r="117" spans="1:23" x14ac:dyDescent="0.25">
      <c r="A117" s="863" t="s">
        <v>581</v>
      </c>
      <c r="B117" s="807"/>
      <c r="C117" s="808">
        <v>25</v>
      </c>
      <c r="D117" s="808"/>
      <c r="E117" s="842" t="s">
        <v>582</v>
      </c>
      <c r="F117" s="834">
        <v>-714.01</v>
      </c>
      <c r="G117" s="834">
        <v>-4384.8500000000004</v>
      </c>
      <c r="H117" s="834">
        <v>0</v>
      </c>
      <c r="I117" s="834">
        <v>0</v>
      </c>
      <c r="J117" s="835">
        <f t="shared" si="21"/>
        <v>-5098.8600000000006</v>
      </c>
      <c r="K117" s="211" t="s">
        <v>583</v>
      </c>
      <c r="L117" s="211"/>
      <c r="M117" s="860"/>
      <c r="N117" s="860" t="s">
        <v>584</v>
      </c>
      <c r="O117" s="834">
        <v>157.07999999999998</v>
      </c>
      <c r="P117" s="834">
        <v>116.26</v>
      </c>
      <c r="Q117" s="834">
        <v>0</v>
      </c>
      <c r="R117" s="834">
        <v>0</v>
      </c>
      <c r="S117" s="835">
        <f t="shared" si="22"/>
        <v>273.33999999999997</v>
      </c>
      <c r="T117" s="838">
        <f t="shared" si="23"/>
        <v>-4825.5200000000004</v>
      </c>
      <c r="U117">
        <v>2440</v>
      </c>
      <c r="W117" s="832"/>
    </row>
    <row r="118" spans="1:23" x14ac:dyDescent="0.25">
      <c r="A118" s="863" t="s">
        <v>585</v>
      </c>
      <c r="B118" s="807"/>
      <c r="C118" s="871">
        <v>35</v>
      </c>
      <c r="D118" s="808"/>
      <c r="E118" s="842" t="s">
        <v>586</v>
      </c>
      <c r="F118" s="834">
        <v>-4832.24</v>
      </c>
      <c r="G118" s="834">
        <v>0</v>
      </c>
      <c r="H118" s="834">
        <v>0</v>
      </c>
      <c r="I118" s="834">
        <v>0</v>
      </c>
      <c r="J118" s="835">
        <f t="shared" si="21"/>
        <v>-4832.24</v>
      </c>
      <c r="K118" s="211" t="s">
        <v>587</v>
      </c>
      <c r="L118" s="211"/>
      <c r="M118" s="860"/>
      <c r="N118" s="860" t="s">
        <v>588</v>
      </c>
      <c r="O118" s="834">
        <v>294.73</v>
      </c>
      <c r="P118" s="834">
        <v>138.06</v>
      </c>
      <c r="Q118" s="834">
        <v>0</v>
      </c>
      <c r="R118" s="834">
        <v>0</v>
      </c>
      <c r="S118" s="835">
        <f t="shared" si="22"/>
        <v>432.79</v>
      </c>
      <c r="T118" s="838">
        <f t="shared" si="23"/>
        <v>-4399.45</v>
      </c>
      <c r="U118">
        <v>2440</v>
      </c>
      <c r="W118" s="832"/>
    </row>
    <row r="119" spans="1:23" x14ac:dyDescent="0.25">
      <c r="A119" s="201" t="s">
        <v>589</v>
      </c>
      <c r="B119" s="202" t="s">
        <v>340</v>
      </c>
      <c r="C119" s="285">
        <v>40</v>
      </c>
      <c r="D119" s="808"/>
      <c r="E119" s="202" t="s">
        <v>590</v>
      </c>
      <c r="F119" s="834">
        <v>-2240196</v>
      </c>
      <c r="G119" s="834">
        <v>0</v>
      </c>
      <c r="H119" s="834">
        <v>0</v>
      </c>
      <c r="I119" s="834">
        <v>0</v>
      </c>
      <c r="J119" s="835">
        <f t="shared" si="21"/>
        <v>-2240196</v>
      </c>
      <c r="K119" s="211" t="s">
        <v>591</v>
      </c>
      <c r="L119" s="211"/>
      <c r="M119" s="860"/>
      <c r="N119" s="860" t="s">
        <v>592</v>
      </c>
      <c r="O119" s="834">
        <v>252022.05</v>
      </c>
      <c r="P119" s="834">
        <v>56004.9</v>
      </c>
      <c r="Q119" s="834">
        <v>0</v>
      </c>
      <c r="R119" s="834">
        <v>0</v>
      </c>
      <c r="S119" s="835">
        <f t="shared" si="22"/>
        <v>308026.95</v>
      </c>
      <c r="T119" s="838">
        <f t="shared" si="23"/>
        <v>-1932169.05</v>
      </c>
      <c r="U119">
        <v>2440</v>
      </c>
      <c r="W119" s="832"/>
    </row>
    <row r="120" spans="1:23" x14ac:dyDescent="0.25">
      <c r="A120" s="201" t="s">
        <v>593</v>
      </c>
      <c r="B120" s="202" t="s">
        <v>340</v>
      </c>
      <c r="C120" s="285">
        <v>15</v>
      </c>
      <c r="D120" s="808"/>
      <c r="E120" s="842" t="s">
        <v>594</v>
      </c>
      <c r="F120" s="834">
        <v>-401549.91</v>
      </c>
      <c r="G120" s="834">
        <v>-60684.9</v>
      </c>
      <c r="H120" s="834">
        <v>0</v>
      </c>
      <c r="I120" s="834">
        <v>0</v>
      </c>
      <c r="J120" s="835">
        <f t="shared" si="21"/>
        <v>-462234.81</v>
      </c>
      <c r="K120" s="211" t="s">
        <v>595</v>
      </c>
      <c r="L120" s="211"/>
      <c r="M120" s="860"/>
      <c r="N120" s="860" t="s">
        <v>596</v>
      </c>
      <c r="O120" s="834">
        <v>80038.98</v>
      </c>
      <c r="P120" s="834">
        <v>28792.82</v>
      </c>
      <c r="Q120" s="834">
        <v>0</v>
      </c>
      <c r="R120" s="834">
        <v>0</v>
      </c>
      <c r="S120" s="835">
        <f t="shared" si="22"/>
        <v>108831.79999999999</v>
      </c>
      <c r="T120" s="838">
        <f t="shared" si="23"/>
        <v>-353403.01</v>
      </c>
      <c r="U120">
        <v>1531</v>
      </c>
      <c r="W120" s="832"/>
    </row>
    <row r="121" spans="1:23" x14ac:dyDescent="0.25">
      <c r="A121" s="828" t="s">
        <v>597</v>
      </c>
      <c r="B121" s="807"/>
      <c r="C121" s="871"/>
      <c r="D121" s="808"/>
      <c r="E121" s="807"/>
      <c r="F121" s="834"/>
      <c r="G121" s="834"/>
      <c r="H121" s="834"/>
      <c r="I121" s="834"/>
      <c r="J121" s="835"/>
      <c r="K121" s="836"/>
      <c r="L121" s="836"/>
      <c r="M121" s="836"/>
      <c r="N121" s="837"/>
      <c r="O121" s="834">
        <v>0</v>
      </c>
      <c r="P121" s="834"/>
      <c r="Q121" s="834"/>
      <c r="R121" s="834"/>
      <c r="S121" s="835"/>
      <c r="T121" s="838"/>
      <c r="U121" t="s">
        <v>1127</v>
      </c>
      <c r="W121" s="832"/>
    </row>
    <row r="122" spans="1:23" x14ac:dyDescent="0.25">
      <c r="A122" s="863" t="s">
        <v>598</v>
      </c>
      <c r="B122" s="872"/>
      <c r="C122" s="871"/>
      <c r="D122" s="808"/>
      <c r="E122" s="872" t="s">
        <v>600</v>
      </c>
      <c r="F122" s="834">
        <v>-386670.54999999987</v>
      </c>
      <c r="G122" s="834">
        <v>-159258.8899999999</v>
      </c>
      <c r="H122" s="834">
        <v>0</v>
      </c>
      <c r="I122" s="834">
        <v>0</v>
      </c>
      <c r="J122" s="835">
        <f>SUM(F122:I122)</f>
        <v>-545929.43999999971</v>
      </c>
      <c r="K122" s="836"/>
      <c r="L122" s="836"/>
      <c r="M122" s="836"/>
      <c r="N122" s="837"/>
      <c r="O122" s="834">
        <v>0</v>
      </c>
      <c r="P122" s="834"/>
      <c r="Q122" s="834"/>
      <c r="R122" s="834"/>
      <c r="S122" s="835"/>
      <c r="T122" s="838">
        <f t="shared" si="23"/>
        <v>-545929.43999999971</v>
      </c>
      <c r="U122" t="s">
        <v>71</v>
      </c>
      <c r="W122" s="832"/>
    </row>
    <row r="123" spans="1:23" x14ac:dyDescent="0.25">
      <c r="A123" s="863" t="s">
        <v>601</v>
      </c>
      <c r="B123" s="872"/>
      <c r="C123" s="871"/>
      <c r="D123" s="808"/>
      <c r="E123" s="872" t="s">
        <v>602</v>
      </c>
      <c r="F123" s="834">
        <v>-784912.7699999999</v>
      </c>
      <c r="G123" s="834">
        <v>-3404323.1500000004</v>
      </c>
      <c r="H123" s="834">
        <v>0</v>
      </c>
      <c r="I123" s="834">
        <v>0</v>
      </c>
      <c r="J123" s="835">
        <f>SUM(F123:I123)</f>
        <v>-4189235.9200000004</v>
      </c>
      <c r="K123" s="836"/>
      <c r="L123" s="836"/>
      <c r="M123" s="836"/>
      <c r="N123" s="837"/>
      <c r="O123" s="834">
        <v>0</v>
      </c>
      <c r="P123" s="834"/>
      <c r="Q123" s="834"/>
      <c r="R123" s="834"/>
      <c r="S123" s="835"/>
      <c r="T123" s="838">
        <f t="shared" si="23"/>
        <v>-4189235.9200000004</v>
      </c>
      <c r="U123" t="s">
        <v>71</v>
      </c>
      <c r="W123" s="832"/>
    </row>
    <row r="124" spans="1:23" x14ac:dyDescent="0.25">
      <c r="A124" s="873" t="s">
        <v>603</v>
      </c>
      <c r="B124" s="872"/>
      <c r="C124" s="871"/>
      <c r="D124" s="808"/>
      <c r="E124" s="872" t="s">
        <v>605</v>
      </c>
      <c r="F124" s="834">
        <v>-34042.100000000006</v>
      </c>
      <c r="G124" s="834">
        <v>34042.100000000006</v>
      </c>
      <c r="H124" s="834">
        <v>0</v>
      </c>
      <c r="I124" s="834">
        <v>0</v>
      </c>
      <c r="J124" s="835">
        <f>SUM(F124:I124)</f>
        <v>0</v>
      </c>
      <c r="K124" s="836"/>
      <c r="L124" s="836"/>
      <c r="M124" s="836"/>
      <c r="N124" s="837"/>
      <c r="O124" s="834">
        <v>0</v>
      </c>
      <c r="P124" s="834"/>
      <c r="Q124" s="834"/>
      <c r="R124" s="834"/>
      <c r="S124" s="835"/>
      <c r="T124" s="838">
        <f t="shared" si="23"/>
        <v>0</v>
      </c>
      <c r="U124" t="s">
        <v>71</v>
      </c>
      <c r="W124" s="832"/>
    </row>
    <row r="125" spans="1:23" x14ac:dyDescent="0.25">
      <c r="A125" s="243" t="s">
        <v>606</v>
      </c>
      <c r="B125" s="852"/>
      <c r="C125" s="853"/>
      <c r="D125" s="853"/>
      <c r="E125" s="852"/>
      <c r="F125" s="854">
        <f t="shared" ref="F125:T125" si="24">SUM(F109:F124)</f>
        <v>-31423188.68</v>
      </c>
      <c r="G125" s="854">
        <f t="shared" si="24"/>
        <v>-9048362.7999999989</v>
      </c>
      <c r="H125" s="854">
        <f t="shared" si="24"/>
        <v>0</v>
      </c>
      <c r="I125" s="854">
        <f t="shared" si="24"/>
        <v>0</v>
      </c>
      <c r="J125" s="854">
        <f t="shared" si="24"/>
        <v>-40471551.480000004</v>
      </c>
      <c r="K125" s="854">
        <f t="shared" si="24"/>
        <v>0</v>
      </c>
      <c r="L125" s="854"/>
      <c r="M125" s="854">
        <f t="shared" si="24"/>
        <v>0</v>
      </c>
      <c r="N125" s="854">
        <f t="shared" si="24"/>
        <v>0</v>
      </c>
      <c r="O125" s="854">
        <f t="shared" si="24"/>
        <v>2363466.35</v>
      </c>
      <c r="P125" s="854">
        <f t="shared" si="24"/>
        <v>824633.44</v>
      </c>
      <c r="Q125" s="854">
        <f t="shared" si="24"/>
        <v>0</v>
      </c>
      <c r="R125" s="854">
        <f t="shared" si="24"/>
        <v>0</v>
      </c>
      <c r="S125" s="854">
        <f t="shared" si="24"/>
        <v>3188099.79</v>
      </c>
      <c r="T125" s="854">
        <f t="shared" si="24"/>
        <v>-37283451.689999998</v>
      </c>
      <c r="U125" t="s">
        <v>1127</v>
      </c>
      <c r="W125" s="832"/>
    </row>
    <row r="126" spans="1:23" ht="15.75" thickBot="1" x14ac:dyDescent="0.3">
      <c r="A126" s="288"/>
      <c r="B126" s="874"/>
      <c r="C126" s="875"/>
      <c r="D126" s="875"/>
      <c r="E126" s="874"/>
      <c r="F126" s="876">
        <f t="shared" ref="F126:T126" si="25">F106+F125</f>
        <v>877307874.05999994</v>
      </c>
      <c r="G126" s="876">
        <f t="shared" si="25"/>
        <v>66184084.390000015</v>
      </c>
      <c r="H126" s="876">
        <f t="shared" si="25"/>
        <v>-3793111.0799999996</v>
      </c>
      <c r="I126" s="876">
        <f t="shared" si="25"/>
        <v>-938051.05</v>
      </c>
      <c r="J126" s="876">
        <f t="shared" si="25"/>
        <v>938760796.32000005</v>
      </c>
      <c r="K126" s="876">
        <f t="shared" si="25"/>
        <v>0</v>
      </c>
      <c r="L126" s="876"/>
      <c r="M126" s="876">
        <f t="shared" si="25"/>
        <v>0</v>
      </c>
      <c r="N126" s="876">
        <f t="shared" si="25"/>
        <v>0</v>
      </c>
      <c r="O126" s="876">
        <f t="shared" si="25"/>
        <v>-177712672.16</v>
      </c>
      <c r="P126" s="876">
        <f t="shared" si="25"/>
        <v>-33520277.619999994</v>
      </c>
      <c r="Q126" s="876">
        <f t="shared" si="25"/>
        <v>1257370.7100000002</v>
      </c>
      <c r="R126" s="876">
        <f t="shared" si="25"/>
        <v>1777925.46</v>
      </c>
      <c r="S126" s="876">
        <f t="shared" si="25"/>
        <v>-208197653.61000007</v>
      </c>
      <c r="T126" s="876">
        <f t="shared" si="25"/>
        <v>730563142.71000004</v>
      </c>
      <c r="U126">
        <v>0</v>
      </c>
      <c r="W126" s="832"/>
    </row>
    <row r="127" spans="1:23" ht="15.75" thickTop="1" x14ac:dyDescent="0.25">
      <c r="A127" s="807"/>
      <c r="B127" s="807"/>
      <c r="C127" s="808"/>
      <c r="D127" s="808"/>
      <c r="E127" s="807"/>
      <c r="F127" s="877">
        <v>0</v>
      </c>
      <c r="G127" s="834">
        <v>0</v>
      </c>
      <c r="H127" s="877">
        <v>0</v>
      </c>
      <c r="I127" s="877">
        <v>0</v>
      </c>
      <c r="J127" s="877">
        <v>0</v>
      </c>
      <c r="K127" s="877"/>
      <c r="L127" s="877"/>
      <c r="M127" s="877"/>
      <c r="N127" s="877"/>
      <c r="O127" s="877">
        <v>0</v>
      </c>
      <c r="P127" s="877">
        <v>0</v>
      </c>
      <c r="Q127" s="877">
        <v>0</v>
      </c>
      <c r="R127" s="877">
        <v>0</v>
      </c>
      <c r="S127" s="877">
        <v>0</v>
      </c>
      <c r="T127" s="877">
        <v>0</v>
      </c>
    </row>
    <row r="131" spans="15:16" x14ac:dyDescent="0.25">
      <c r="P131" s="692"/>
    </row>
    <row r="132" spans="15:16" x14ac:dyDescent="0.25">
      <c r="P132" s="692"/>
    </row>
    <row r="134" spans="15:16" x14ac:dyDescent="0.25">
      <c r="O134" s="708"/>
    </row>
    <row r="135" spans="15:16" x14ac:dyDescent="0.25">
      <c r="O135" s="708"/>
    </row>
  </sheetData>
  <autoFilter ref="A8:X127" xr:uid="{5A5FF5E5-CE7D-4804-974E-4771673D2D06}"/>
  <mergeCells count="5">
    <mergeCell ref="A2:T2"/>
    <mergeCell ref="A3:T3"/>
    <mergeCell ref="A4:T4"/>
    <mergeCell ref="A6:J6"/>
    <mergeCell ref="K6:S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794D-A7EA-41C6-8B20-5F37C9DEF5E0}">
  <sheetPr>
    <pageSetUpPr fitToPage="1"/>
  </sheetPr>
  <dimension ref="A1:Y118"/>
  <sheetViews>
    <sheetView zoomScale="90" zoomScaleNormal="90" workbookViewId="0">
      <pane xSplit="5" ySplit="8" topLeftCell="F9" activePane="bottomRight" state="frozen"/>
      <selection activeCell="P121" sqref="P121"/>
      <selection pane="topRight" activeCell="P121" sqref="P121"/>
      <selection pane="bottomLeft" activeCell="P121" sqref="P121"/>
      <selection pane="bottomRight" activeCell="M121" sqref="M121"/>
    </sheetView>
  </sheetViews>
  <sheetFormatPr defaultColWidth="8.85546875" defaultRowHeight="12.75" x14ac:dyDescent="0.2"/>
  <cols>
    <col min="1" max="1" width="7.85546875" style="472" customWidth="1"/>
    <col min="2" max="2" width="11.85546875" style="472" customWidth="1"/>
    <col min="3" max="3" width="10.140625" style="474" customWidth="1"/>
    <col min="4" max="4" width="6.42578125" style="474" customWidth="1"/>
    <col min="5" max="5" width="30.140625" style="472" bestFit="1" customWidth="1"/>
    <col min="6" max="6" width="14.42578125" style="472" customWidth="1"/>
    <col min="7" max="7" width="13" style="472" bestFit="1" customWidth="1"/>
    <col min="8" max="8" width="13" style="472" customWidth="1"/>
    <col min="9" max="9" width="10.42578125" style="472" bestFit="1" customWidth="1"/>
    <col min="10" max="10" width="11.140625" style="472" customWidth="1"/>
    <col min="11" max="11" width="12.5703125" style="472" bestFit="1" customWidth="1"/>
    <col min="12" max="12" width="11" style="472" customWidth="1"/>
    <col min="13" max="13" width="13.85546875" style="475" bestFit="1" customWidth="1"/>
    <col min="14" max="14" width="9.85546875" style="472" bestFit="1" customWidth="1"/>
    <col min="15" max="15" width="7.140625" style="472" bestFit="1" customWidth="1"/>
    <col min="16" max="16" width="29.5703125" style="472" customWidth="1"/>
    <col min="17" max="17" width="14.85546875" style="472" bestFit="1" customWidth="1"/>
    <col min="18" max="18" width="14.140625" style="475" customWidth="1"/>
    <col min="19" max="19" width="12.5703125" style="472" customWidth="1"/>
    <col min="20" max="20" width="12.42578125" style="472" customWidth="1"/>
    <col min="21" max="21" width="13" style="472" customWidth="1"/>
    <col min="22" max="22" width="13.85546875" style="472" customWidth="1"/>
    <col min="23" max="23" width="13.85546875" style="476" customWidth="1"/>
    <col min="24" max="24" width="13.85546875" style="477" bestFit="1" customWidth="1"/>
    <col min="25" max="25" width="9.140625" style="472" customWidth="1"/>
    <col min="26" max="16384" width="8.85546875" style="472"/>
  </cols>
  <sheetData>
    <row r="1" spans="1:25" ht="15" x14ac:dyDescent="0.25">
      <c r="C1" s="473"/>
    </row>
    <row r="2" spans="1:25" x14ac:dyDescent="0.2">
      <c r="A2" s="1245" t="s">
        <v>92</v>
      </c>
      <c r="B2" s="1245"/>
      <c r="C2" s="1245"/>
      <c r="D2" s="1245"/>
      <c r="E2" s="1245"/>
      <c r="F2" s="1245"/>
      <c r="G2" s="1245"/>
      <c r="H2" s="1245"/>
      <c r="I2" s="1245"/>
      <c r="J2" s="1245"/>
      <c r="K2" s="1245"/>
      <c r="L2" s="1245"/>
      <c r="M2" s="1245"/>
      <c r="N2" s="1245"/>
      <c r="O2" s="1245"/>
      <c r="P2" s="1245"/>
      <c r="Q2" s="1245"/>
      <c r="R2" s="1245"/>
      <c r="S2" s="1245"/>
      <c r="T2" s="1245"/>
      <c r="U2" s="1245"/>
      <c r="V2" s="1245"/>
      <c r="W2" s="1245"/>
      <c r="X2" s="1245"/>
      <c r="Y2" s="479"/>
    </row>
    <row r="3" spans="1:25" x14ac:dyDescent="0.2">
      <c r="A3" s="1245" t="s">
        <v>313</v>
      </c>
      <c r="B3" s="1245"/>
      <c r="C3" s="1245"/>
      <c r="D3" s="1245"/>
      <c r="E3" s="1245"/>
      <c r="F3" s="1245"/>
      <c r="G3" s="1245"/>
      <c r="H3" s="1245"/>
      <c r="I3" s="1245"/>
      <c r="J3" s="1245"/>
      <c r="K3" s="1245"/>
      <c r="L3" s="1245"/>
      <c r="M3" s="1245"/>
      <c r="N3" s="1245"/>
      <c r="O3" s="1245"/>
      <c r="P3" s="1245"/>
      <c r="Q3" s="1245"/>
      <c r="R3" s="1245"/>
      <c r="S3" s="1245"/>
      <c r="T3" s="1245"/>
      <c r="U3" s="1245"/>
      <c r="V3" s="1245"/>
      <c r="W3" s="1245"/>
      <c r="X3" s="1245"/>
      <c r="Y3" s="479"/>
    </row>
    <row r="4" spans="1:25" x14ac:dyDescent="0.2">
      <c r="A4" s="1246" t="s">
        <v>967</v>
      </c>
      <c r="B4" s="1246"/>
      <c r="C4" s="1246"/>
      <c r="D4" s="1246"/>
      <c r="E4" s="1246"/>
      <c r="F4" s="1246"/>
      <c r="G4" s="1246"/>
      <c r="H4" s="1246"/>
      <c r="I4" s="1246"/>
      <c r="J4" s="1246"/>
      <c r="K4" s="1246"/>
      <c r="L4" s="1246"/>
      <c r="M4" s="1246"/>
      <c r="N4" s="1246"/>
      <c r="O4" s="1246"/>
      <c r="P4" s="1246"/>
      <c r="Q4" s="1246"/>
      <c r="R4" s="1246"/>
      <c r="S4" s="1246"/>
      <c r="T4" s="1246"/>
      <c r="U4" s="1246"/>
      <c r="V4" s="1246"/>
      <c r="W4" s="1246"/>
      <c r="X4" s="1246"/>
      <c r="Y4" s="479"/>
    </row>
    <row r="5" spans="1:25" x14ac:dyDescent="0.2">
      <c r="G5" s="480"/>
      <c r="K5" s="480"/>
      <c r="X5" s="481"/>
    </row>
    <row r="6" spans="1:25" s="483" customFormat="1" x14ac:dyDescent="0.2">
      <c r="A6" s="1247" t="s">
        <v>315</v>
      </c>
      <c r="B6" s="1248"/>
      <c r="C6" s="1248"/>
      <c r="D6" s="1248"/>
      <c r="E6" s="1248"/>
      <c r="F6" s="1248"/>
      <c r="G6" s="1248"/>
      <c r="H6" s="1248"/>
      <c r="I6" s="1248"/>
      <c r="J6" s="1248"/>
      <c r="K6" s="1248"/>
      <c r="L6" s="1248"/>
      <c r="M6" s="1249"/>
      <c r="N6" s="1247" t="s">
        <v>316</v>
      </c>
      <c r="O6" s="1248"/>
      <c r="P6" s="1248"/>
      <c r="Q6" s="1248"/>
      <c r="R6" s="1248"/>
      <c r="S6" s="1248"/>
      <c r="T6" s="1248"/>
      <c r="U6" s="1248"/>
      <c r="V6" s="1248"/>
      <c r="W6" s="1249"/>
      <c r="X6" s="482" t="s">
        <v>317</v>
      </c>
    </row>
    <row r="7" spans="1:25" s="483" customFormat="1" x14ac:dyDescent="0.2">
      <c r="A7" s="484"/>
      <c r="B7" s="485"/>
      <c r="C7" s="485"/>
      <c r="D7" s="485" t="s">
        <v>318</v>
      </c>
      <c r="E7" s="485"/>
      <c r="F7" s="485" t="s">
        <v>319</v>
      </c>
      <c r="G7" s="1243" t="s">
        <v>22</v>
      </c>
      <c r="H7" s="1244"/>
      <c r="I7" s="485"/>
      <c r="J7" s="485" t="s">
        <v>320</v>
      </c>
      <c r="K7" s="485"/>
      <c r="L7" s="485" t="s">
        <v>321</v>
      </c>
      <c r="M7" s="486" t="s">
        <v>322</v>
      </c>
      <c r="N7" s="485"/>
      <c r="O7" s="485"/>
      <c r="P7" s="485"/>
      <c r="Q7" s="485" t="s">
        <v>319</v>
      </c>
      <c r="R7" s="487"/>
      <c r="S7" s="485"/>
      <c r="T7" s="485" t="s">
        <v>320</v>
      </c>
      <c r="U7" s="485"/>
      <c r="V7" s="485" t="s">
        <v>323</v>
      </c>
      <c r="W7" s="488" t="s">
        <v>322</v>
      </c>
      <c r="X7" s="489" t="s">
        <v>324</v>
      </c>
      <c r="Y7" s="483" t="s">
        <v>968</v>
      </c>
    </row>
    <row r="8" spans="1:25" s="483" customFormat="1" x14ac:dyDescent="0.2">
      <c r="A8" s="490" t="s">
        <v>325</v>
      </c>
      <c r="B8" s="491" t="s">
        <v>106</v>
      </c>
      <c r="C8" s="491" t="s">
        <v>326</v>
      </c>
      <c r="D8" s="491" t="s">
        <v>327</v>
      </c>
      <c r="E8" s="491" t="s">
        <v>94</v>
      </c>
      <c r="F8" s="491" t="s">
        <v>328</v>
      </c>
      <c r="G8" s="490" t="s">
        <v>329</v>
      </c>
      <c r="H8" s="492" t="s">
        <v>330</v>
      </c>
      <c r="I8" s="493" t="s">
        <v>331</v>
      </c>
      <c r="J8" s="491" t="s">
        <v>332</v>
      </c>
      <c r="K8" s="491" t="s">
        <v>333</v>
      </c>
      <c r="L8" s="491" t="s">
        <v>334</v>
      </c>
      <c r="M8" s="494" t="s">
        <v>328</v>
      </c>
      <c r="N8" s="491" t="s">
        <v>335</v>
      </c>
      <c r="O8" s="491" t="s">
        <v>106</v>
      </c>
      <c r="P8" s="491" t="s">
        <v>94</v>
      </c>
      <c r="Q8" s="491" t="s">
        <v>328</v>
      </c>
      <c r="R8" s="495" t="s">
        <v>22</v>
      </c>
      <c r="S8" s="491" t="s">
        <v>331</v>
      </c>
      <c r="T8" s="491" t="s">
        <v>332</v>
      </c>
      <c r="U8" s="491" t="s">
        <v>333</v>
      </c>
      <c r="V8" s="491" t="s">
        <v>334</v>
      </c>
      <c r="W8" s="496" t="s">
        <v>328</v>
      </c>
      <c r="X8" s="497" t="s">
        <v>336</v>
      </c>
      <c r="Y8" s="483" t="s">
        <v>104</v>
      </c>
    </row>
    <row r="9" spans="1:25" s="483" customFormat="1" ht="15" customHeight="1" x14ac:dyDescent="0.2">
      <c r="A9" s="498"/>
      <c r="C9" s="478"/>
      <c r="D9" s="478"/>
      <c r="F9" s="499"/>
      <c r="G9" s="500"/>
      <c r="H9" s="500"/>
      <c r="I9" s="500"/>
      <c r="J9" s="500"/>
      <c r="K9" s="500"/>
      <c r="L9" s="500"/>
      <c r="M9" s="501"/>
      <c r="Q9" s="502"/>
      <c r="R9" s="500"/>
      <c r="S9" s="500"/>
      <c r="T9" s="500"/>
      <c r="U9" s="500"/>
      <c r="V9" s="500"/>
      <c r="W9" s="503"/>
      <c r="X9" s="504"/>
    </row>
    <row r="10" spans="1:25" x14ac:dyDescent="0.2">
      <c r="A10" s="201" t="s">
        <v>339</v>
      </c>
      <c r="B10" s="202" t="s">
        <v>340</v>
      </c>
      <c r="C10" s="203" t="s">
        <v>341</v>
      </c>
      <c r="D10" s="204">
        <v>93</v>
      </c>
      <c r="E10" s="505" t="s">
        <v>30</v>
      </c>
      <c r="F10" s="506">
        <v>9862444.8399999999</v>
      </c>
      <c r="G10" s="507">
        <v>0</v>
      </c>
      <c r="H10" s="507">
        <v>0</v>
      </c>
      <c r="I10" s="507"/>
      <c r="J10" s="507">
        <v>0</v>
      </c>
      <c r="K10" s="507">
        <v>0</v>
      </c>
      <c r="L10" s="507">
        <v>0</v>
      </c>
      <c r="M10" s="508">
        <f>+F10+G10+H10+I10+J10+K10+L10</f>
        <v>9862444.8399999999</v>
      </c>
      <c r="Q10" s="502">
        <v>0</v>
      </c>
      <c r="R10" s="502"/>
      <c r="S10" s="502"/>
      <c r="T10" s="502"/>
      <c r="U10" s="502"/>
      <c r="V10" s="502"/>
      <c r="W10" s="509">
        <f>+Q10+R10+S10+T10+U10+V10</f>
        <v>0</v>
      </c>
      <c r="X10" s="508">
        <f>+M10+W10</f>
        <v>9862444.8399999999</v>
      </c>
      <c r="Y10" s="472">
        <v>1805</v>
      </c>
    </row>
    <row r="11" spans="1:25" x14ac:dyDescent="0.2">
      <c r="A11" s="201" t="s">
        <v>130</v>
      </c>
      <c r="B11" s="202" t="s">
        <v>116</v>
      </c>
      <c r="C11" s="210">
        <v>60</v>
      </c>
      <c r="D11" s="204">
        <v>1</v>
      </c>
      <c r="E11" s="505" t="s">
        <v>135</v>
      </c>
      <c r="F11" s="506">
        <v>24639877.32</v>
      </c>
      <c r="G11" s="507">
        <v>0</v>
      </c>
      <c r="H11" s="507">
        <v>-39704.230000000003</v>
      </c>
      <c r="I11" s="507"/>
      <c r="J11" s="507">
        <v>0</v>
      </c>
      <c r="K11" s="507">
        <v>0</v>
      </c>
      <c r="L11" s="507">
        <v>0</v>
      </c>
      <c r="M11" s="508">
        <f t="shared" ref="M11:M52" si="0">+F11+G11+H11+I11+J11+K11+L11</f>
        <v>24600173.09</v>
      </c>
      <c r="N11" s="211" t="s">
        <v>342</v>
      </c>
      <c r="O11" s="211" t="s">
        <v>116</v>
      </c>
      <c r="P11" s="505" t="s">
        <v>343</v>
      </c>
      <c r="Q11" s="502">
        <v>-2637610.25</v>
      </c>
      <c r="R11" s="502">
        <v>-538676.05000000005</v>
      </c>
      <c r="S11" s="502">
        <v>0</v>
      </c>
      <c r="T11" s="502">
        <v>0</v>
      </c>
      <c r="U11" s="502">
        <v>0</v>
      </c>
      <c r="V11" s="502">
        <v>0</v>
      </c>
      <c r="W11" s="509">
        <f>+Q11+R11+S11+T11+U11+V11</f>
        <v>-3176286.3</v>
      </c>
      <c r="X11" s="508">
        <f t="shared" ref="X11:X52" si="1">+M11+W11</f>
        <v>21423886.789999999</v>
      </c>
      <c r="Y11" s="472">
        <v>1808</v>
      </c>
    </row>
    <row r="12" spans="1:25" x14ac:dyDescent="0.2">
      <c r="A12" s="201" t="s">
        <v>130</v>
      </c>
      <c r="B12" s="202" t="s">
        <v>121</v>
      </c>
      <c r="C12" s="210">
        <v>20</v>
      </c>
      <c r="D12" s="204">
        <v>1</v>
      </c>
      <c r="E12" s="505" t="s">
        <v>131</v>
      </c>
      <c r="F12" s="506">
        <v>17933166.359999996</v>
      </c>
      <c r="G12" s="507">
        <v>1599789.28</v>
      </c>
      <c r="H12" s="507">
        <v>0</v>
      </c>
      <c r="I12" s="507"/>
      <c r="J12" s="507"/>
      <c r="L12" s="507">
        <v>-158379.44</v>
      </c>
      <c r="M12" s="508">
        <f t="shared" si="0"/>
        <v>19374576.199999996</v>
      </c>
      <c r="N12" s="211" t="s">
        <v>342</v>
      </c>
      <c r="O12" s="211" t="s">
        <v>121</v>
      </c>
      <c r="P12" s="505" t="s">
        <v>344</v>
      </c>
      <c r="Q12" s="502">
        <v>-4025970.54</v>
      </c>
      <c r="R12" s="502">
        <v>-1005962.9500000001</v>
      </c>
      <c r="S12" s="502">
        <v>0</v>
      </c>
      <c r="T12" s="502">
        <v>0</v>
      </c>
      <c r="U12" s="502">
        <v>0</v>
      </c>
      <c r="V12" s="502">
        <v>158379.44</v>
      </c>
      <c r="W12" s="509">
        <f t="shared" ref="W12:W52" si="2">+Q12+R12+S12+T12+U12+V12</f>
        <v>-4873554.05</v>
      </c>
      <c r="X12" s="508">
        <f t="shared" si="1"/>
        <v>14501022.149999995</v>
      </c>
      <c r="Y12" s="472">
        <v>1808</v>
      </c>
    </row>
    <row r="13" spans="1:25" x14ac:dyDescent="0.2">
      <c r="A13" s="201" t="s">
        <v>345</v>
      </c>
      <c r="B13" s="202" t="s">
        <v>340</v>
      </c>
      <c r="C13" s="210">
        <v>40</v>
      </c>
      <c r="D13" s="204">
        <v>47</v>
      </c>
      <c r="E13" s="505" t="s">
        <v>346</v>
      </c>
      <c r="F13" s="506">
        <v>75650242.530000031</v>
      </c>
      <c r="G13" s="507">
        <v>3883690.8200000003</v>
      </c>
      <c r="H13" s="507">
        <v>198522.86000000002</v>
      </c>
      <c r="I13" s="507"/>
      <c r="J13" s="507"/>
      <c r="K13" s="507"/>
      <c r="L13" s="507"/>
      <c r="M13" s="508">
        <f t="shared" si="0"/>
        <v>79732456.210000023</v>
      </c>
      <c r="N13" s="211" t="s">
        <v>347</v>
      </c>
      <c r="O13" s="211" t="s">
        <v>340</v>
      </c>
      <c r="P13" s="505" t="s">
        <v>348</v>
      </c>
      <c r="Q13" s="502">
        <v>-11309604.089999998</v>
      </c>
      <c r="R13" s="502">
        <v>-2335965.65</v>
      </c>
      <c r="S13" s="502">
        <v>0</v>
      </c>
      <c r="T13" s="502">
        <v>0</v>
      </c>
      <c r="U13" s="502">
        <v>0</v>
      </c>
      <c r="V13" s="502">
        <v>0</v>
      </c>
      <c r="W13" s="509">
        <f t="shared" si="2"/>
        <v>-13645569.739999998</v>
      </c>
      <c r="X13" s="508">
        <f t="shared" si="1"/>
        <v>66086886.470000029</v>
      </c>
      <c r="Y13" s="472">
        <v>1820</v>
      </c>
    </row>
    <row r="14" spans="1:25" x14ac:dyDescent="0.2">
      <c r="A14" s="201" t="s">
        <v>349</v>
      </c>
      <c r="B14" s="202" t="s">
        <v>340</v>
      </c>
      <c r="C14" s="210">
        <v>25</v>
      </c>
      <c r="D14" s="204">
        <v>47</v>
      </c>
      <c r="E14" s="505" t="s">
        <v>350</v>
      </c>
      <c r="F14" s="506">
        <v>8786097.5099999979</v>
      </c>
      <c r="G14" s="507">
        <v>127586.97</v>
      </c>
      <c r="H14" s="507">
        <v>0</v>
      </c>
      <c r="I14" s="507"/>
      <c r="J14" s="507"/>
      <c r="K14" s="507"/>
      <c r="L14" s="507"/>
      <c r="M14" s="508">
        <f t="shared" si="0"/>
        <v>8913684.4799999986</v>
      </c>
      <c r="N14" s="211" t="s">
        <v>351</v>
      </c>
      <c r="O14" s="211" t="s">
        <v>340</v>
      </c>
      <c r="P14" s="505" t="s">
        <v>352</v>
      </c>
      <c r="Q14" s="502">
        <v>-2694765.92</v>
      </c>
      <c r="R14" s="502">
        <v>-174783.08000000002</v>
      </c>
      <c r="S14" s="502">
        <v>0</v>
      </c>
      <c r="T14" s="502">
        <v>0</v>
      </c>
      <c r="U14" s="502">
        <v>0</v>
      </c>
      <c r="V14" s="502">
        <v>0</v>
      </c>
      <c r="W14" s="509">
        <f t="shared" si="2"/>
        <v>-2869549</v>
      </c>
      <c r="X14" s="508">
        <f t="shared" si="1"/>
        <v>6044135.4799999986</v>
      </c>
      <c r="Y14" s="472">
        <v>1835</v>
      </c>
    </row>
    <row r="15" spans="1:25" x14ac:dyDescent="0.2">
      <c r="A15" s="201" t="s">
        <v>353</v>
      </c>
      <c r="B15" s="202" t="s">
        <v>340</v>
      </c>
      <c r="C15" s="210">
        <v>15</v>
      </c>
      <c r="D15" s="204">
        <v>47</v>
      </c>
      <c r="E15" s="505" t="s">
        <v>354</v>
      </c>
      <c r="F15" s="506">
        <v>9563629.4099999983</v>
      </c>
      <c r="G15" s="507">
        <v>1521973.16</v>
      </c>
      <c r="H15" s="507">
        <v>0</v>
      </c>
      <c r="I15" s="507"/>
      <c r="J15" s="507"/>
      <c r="K15" s="507"/>
      <c r="L15" s="507"/>
      <c r="M15" s="508">
        <f t="shared" si="0"/>
        <v>11085602.569999998</v>
      </c>
      <c r="N15" s="211" t="s">
        <v>355</v>
      </c>
      <c r="O15" s="211" t="s">
        <v>340</v>
      </c>
      <c r="P15" s="505" t="s">
        <v>356</v>
      </c>
      <c r="Q15" s="502">
        <v>-3254989.8299999991</v>
      </c>
      <c r="R15" s="502">
        <v>-1110183.8600000001</v>
      </c>
      <c r="S15" s="502">
        <v>0</v>
      </c>
      <c r="T15" s="502">
        <v>0</v>
      </c>
      <c r="U15" s="502">
        <v>0</v>
      </c>
      <c r="V15" s="502">
        <v>0</v>
      </c>
      <c r="W15" s="509">
        <f t="shared" si="2"/>
        <v>-4365173.6899999995</v>
      </c>
      <c r="X15" s="508">
        <f t="shared" si="1"/>
        <v>6720428.879999999</v>
      </c>
      <c r="Y15" s="472">
        <v>1980</v>
      </c>
    </row>
    <row r="16" spans="1:25" x14ac:dyDescent="0.2">
      <c r="A16" s="201" t="s">
        <v>357</v>
      </c>
      <c r="B16" s="202" t="s">
        <v>340</v>
      </c>
      <c r="C16" s="210">
        <v>45</v>
      </c>
      <c r="D16" s="204">
        <v>47</v>
      </c>
      <c r="E16" s="505" t="s">
        <v>358</v>
      </c>
      <c r="F16" s="506">
        <v>41492559.600000001</v>
      </c>
      <c r="G16" s="507">
        <v>3532203.37</v>
      </c>
      <c r="H16" s="507">
        <v>0</v>
      </c>
      <c r="I16" s="507"/>
      <c r="J16" s="507">
        <v>-453436.57</v>
      </c>
      <c r="L16" s="507"/>
      <c r="M16" s="508">
        <f t="shared" si="0"/>
        <v>44571326.399999999</v>
      </c>
      <c r="N16" s="211" t="s">
        <v>359</v>
      </c>
      <c r="O16" s="211" t="s">
        <v>340</v>
      </c>
      <c r="P16" s="505" t="s">
        <v>360</v>
      </c>
      <c r="Q16" s="502">
        <v>-4932481.0200000014</v>
      </c>
      <c r="R16" s="502">
        <v>-1080646.44</v>
      </c>
      <c r="S16" s="502">
        <v>0</v>
      </c>
      <c r="T16" s="502">
        <v>86079.64</v>
      </c>
      <c r="U16" s="502">
        <v>0</v>
      </c>
      <c r="V16" s="502">
        <v>0</v>
      </c>
      <c r="W16" s="509">
        <f t="shared" si="2"/>
        <v>-5927047.8200000012</v>
      </c>
      <c r="X16" s="508">
        <f t="shared" si="1"/>
        <v>38644278.579999998</v>
      </c>
      <c r="Y16" s="472">
        <v>1830</v>
      </c>
    </row>
    <row r="17" spans="1:25" x14ac:dyDescent="0.2">
      <c r="A17" s="201" t="s">
        <v>361</v>
      </c>
      <c r="B17" s="202" t="s">
        <v>340</v>
      </c>
      <c r="C17" s="210">
        <v>55</v>
      </c>
      <c r="D17" s="204">
        <v>47</v>
      </c>
      <c r="E17" s="505" t="s">
        <v>362</v>
      </c>
      <c r="F17" s="506">
        <v>84759028.670000017</v>
      </c>
      <c r="G17" s="507">
        <v>4647550.66</v>
      </c>
      <c r="H17" s="507">
        <v>0</v>
      </c>
      <c r="I17" s="507"/>
      <c r="J17" s="507">
        <v>-7848.91</v>
      </c>
      <c r="L17" s="507"/>
      <c r="M17" s="508">
        <f t="shared" si="0"/>
        <v>89398730.420000017</v>
      </c>
      <c r="N17" s="211" t="s">
        <v>363</v>
      </c>
      <c r="O17" s="211" t="s">
        <v>340</v>
      </c>
      <c r="P17" s="505" t="s">
        <v>364</v>
      </c>
      <c r="Q17" s="502">
        <v>-8413264.8999999985</v>
      </c>
      <c r="R17" s="502">
        <v>-1748046.96</v>
      </c>
      <c r="S17" s="502">
        <v>0</v>
      </c>
      <c r="T17" s="502">
        <v>1185.5900000000001</v>
      </c>
      <c r="U17" s="502">
        <v>0</v>
      </c>
      <c r="V17" s="502">
        <v>0</v>
      </c>
      <c r="W17" s="509">
        <f t="shared" si="2"/>
        <v>-10160126.27</v>
      </c>
      <c r="X17" s="508">
        <f t="shared" si="1"/>
        <v>79238604.150000021</v>
      </c>
      <c r="Y17" s="472">
        <v>1830</v>
      </c>
    </row>
    <row r="18" spans="1:25" x14ac:dyDescent="0.2">
      <c r="A18" s="201" t="s">
        <v>365</v>
      </c>
      <c r="B18" s="202" t="s">
        <v>340</v>
      </c>
      <c r="C18" s="210">
        <v>45</v>
      </c>
      <c r="D18" s="204">
        <v>47</v>
      </c>
      <c r="E18" s="505" t="s">
        <v>366</v>
      </c>
      <c r="F18" s="506">
        <v>19961566.879999999</v>
      </c>
      <c r="G18" s="507">
        <v>4287103.99</v>
      </c>
      <c r="H18" s="507">
        <v>0</v>
      </c>
      <c r="I18" s="507"/>
      <c r="J18" s="507">
        <v>-121494.38</v>
      </c>
      <c r="L18" s="507"/>
      <c r="M18" s="508">
        <f t="shared" si="0"/>
        <v>24127176.489999998</v>
      </c>
      <c r="N18" s="211" t="s">
        <v>367</v>
      </c>
      <c r="O18" s="211" t="s">
        <v>340</v>
      </c>
      <c r="P18" s="505" t="s">
        <v>368</v>
      </c>
      <c r="Q18" s="502">
        <v>-1345380.65</v>
      </c>
      <c r="R18" s="502">
        <v>-1229703.7000000002</v>
      </c>
      <c r="S18" s="502">
        <v>0</v>
      </c>
      <c r="T18" s="502">
        <v>25033.360000000001</v>
      </c>
      <c r="U18" s="502">
        <v>0</v>
      </c>
      <c r="V18" s="502">
        <v>0</v>
      </c>
      <c r="W18" s="509">
        <f t="shared" si="2"/>
        <v>-2550050.9900000002</v>
      </c>
      <c r="X18" s="508">
        <f t="shared" si="1"/>
        <v>21577125.5</v>
      </c>
      <c r="Y18" s="472">
        <v>1850</v>
      </c>
    </row>
    <row r="19" spans="1:25" x14ac:dyDescent="0.2">
      <c r="A19" s="201" t="s">
        <v>365</v>
      </c>
      <c r="B19" s="202" t="s">
        <v>144</v>
      </c>
      <c r="C19" s="210" t="s">
        <v>341</v>
      </c>
      <c r="D19" s="204">
        <v>47</v>
      </c>
      <c r="E19" s="212" t="s">
        <v>369</v>
      </c>
      <c r="F19" s="506">
        <v>1292644.3100000003</v>
      </c>
      <c r="G19" s="507">
        <v>310565.68</v>
      </c>
      <c r="H19" s="507">
        <v>0</v>
      </c>
      <c r="I19" s="507"/>
      <c r="J19" s="507"/>
      <c r="K19" s="507"/>
      <c r="L19" s="507"/>
      <c r="M19" s="508">
        <f t="shared" si="0"/>
        <v>1603209.9900000002</v>
      </c>
      <c r="N19" s="211"/>
      <c r="O19" s="211"/>
      <c r="P19" s="212"/>
      <c r="Q19" s="502">
        <v>0</v>
      </c>
      <c r="R19" s="502">
        <v>0</v>
      </c>
      <c r="S19" s="502">
        <v>0</v>
      </c>
      <c r="T19" s="502">
        <v>0</v>
      </c>
      <c r="U19" s="502">
        <v>0</v>
      </c>
      <c r="V19" s="502">
        <v>0</v>
      </c>
      <c r="W19" s="509">
        <f t="shared" si="2"/>
        <v>0</v>
      </c>
      <c r="X19" s="508">
        <f t="shared" si="1"/>
        <v>1603209.9900000002</v>
      </c>
      <c r="Y19" s="472">
        <v>1850</v>
      </c>
    </row>
    <row r="20" spans="1:25" x14ac:dyDescent="0.2">
      <c r="A20" s="201" t="s">
        <v>370</v>
      </c>
      <c r="B20" s="202" t="s">
        <v>340</v>
      </c>
      <c r="C20" s="210">
        <v>40</v>
      </c>
      <c r="D20" s="204">
        <v>47</v>
      </c>
      <c r="E20" s="505" t="s">
        <v>371</v>
      </c>
      <c r="F20" s="506">
        <v>24514569.879999999</v>
      </c>
      <c r="G20" s="507">
        <v>72010.840000000084</v>
      </c>
      <c r="H20" s="507">
        <v>0</v>
      </c>
      <c r="I20" s="507"/>
      <c r="J20" s="507">
        <v>-171586.17</v>
      </c>
      <c r="L20" s="507"/>
      <c r="M20" s="508">
        <f t="shared" si="0"/>
        <v>24414994.549999997</v>
      </c>
      <c r="N20" s="211" t="s">
        <v>372</v>
      </c>
      <c r="O20" s="211" t="s">
        <v>340</v>
      </c>
      <c r="P20" s="505" t="s">
        <v>373</v>
      </c>
      <c r="Q20" s="502">
        <v>-3821668.3</v>
      </c>
      <c r="R20" s="502">
        <v>-71074.740000000005</v>
      </c>
      <c r="S20" s="502">
        <v>0</v>
      </c>
      <c r="T20" s="502">
        <v>104654.47</v>
      </c>
      <c r="U20" s="502"/>
      <c r="V20" s="502">
        <v>0</v>
      </c>
      <c r="W20" s="509">
        <f t="shared" si="2"/>
        <v>-3788088.57</v>
      </c>
      <c r="X20" s="508">
        <f t="shared" si="1"/>
        <v>20626905.979999997</v>
      </c>
      <c r="Y20" s="472">
        <v>1835</v>
      </c>
    </row>
    <row r="21" spans="1:25" x14ac:dyDescent="0.2">
      <c r="A21" s="201" t="s">
        <v>374</v>
      </c>
      <c r="B21" s="202" t="s">
        <v>340</v>
      </c>
      <c r="C21" s="210">
        <v>10</v>
      </c>
      <c r="D21" s="204">
        <v>47</v>
      </c>
      <c r="E21" s="505" t="s">
        <v>375</v>
      </c>
      <c r="F21" s="506">
        <v>809054.12000000011</v>
      </c>
      <c r="G21" s="507"/>
      <c r="H21" s="507">
        <v>0</v>
      </c>
      <c r="I21" s="507"/>
      <c r="J21" s="507"/>
      <c r="K21" s="507"/>
      <c r="L21" s="507"/>
      <c r="M21" s="508">
        <f t="shared" si="0"/>
        <v>809054.12000000011</v>
      </c>
      <c r="N21" s="211" t="s">
        <v>376</v>
      </c>
      <c r="O21" s="211" t="s">
        <v>340</v>
      </c>
      <c r="P21" s="505" t="s">
        <v>377</v>
      </c>
      <c r="Q21" s="502">
        <v>-463927.82</v>
      </c>
      <c r="R21" s="502"/>
      <c r="S21" s="502">
        <v>0</v>
      </c>
      <c r="T21" s="502"/>
      <c r="U21" s="502">
        <v>0</v>
      </c>
      <c r="V21" s="502">
        <v>0</v>
      </c>
      <c r="W21" s="509">
        <f t="shared" si="2"/>
        <v>-463927.82</v>
      </c>
      <c r="X21" s="508">
        <f t="shared" si="1"/>
        <v>345126.3000000001</v>
      </c>
      <c r="Y21" s="472">
        <v>1980</v>
      </c>
    </row>
    <row r="22" spans="1:25" x14ac:dyDescent="0.2">
      <c r="A22" s="201" t="s">
        <v>378</v>
      </c>
      <c r="B22" s="202" t="s">
        <v>340</v>
      </c>
      <c r="C22" s="210">
        <v>40</v>
      </c>
      <c r="D22" s="204">
        <v>47</v>
      </c>
      <c r="E22" s="505" t="s">
        <v>379</v>
      </c>
      <c r="F22" s="506">
        <v>211540804.67999995</v>
      </c>
      <c r="G22" s="507">
        <v>17221790.359999999</v>
      </c>
      <c r="H22" s="507">
        <v>0</v>
      </c>
      <c r="I22" s="507"/>
      <c r="J22" s="507">
        <v>-744369.45000000007</v>
      </c>
      <c r="K22" s="507"/>
      <c r="L22" s="507"/>
      <c r="M22" s="508">
        <f t="shared" si="0"/>
        <v>228018225.58999997</v>
      </c>
      <c r="N22" s="211" t="s">
        <v>380</v>
      </c>
      <c r="O22" s="211" t="s">
        <v>340</v>
      </c>
      <c r="P22" s="505" t="s">
        <v>381</v>
      </c>
      <c r="Q22" s="502">
        <v>-33383249.710000016</v>
      </c>
      <c r="R22" s="502">
        <v>-6933411.1100000003</v>
      </c>
      <c r="S22" s="502">
        <v>0</v>
      </c>
      <c r="T22" s="502">
        <v>168410.95</v>
      </c>
      <c r="U22" s="502">
        <v>0</v>
      </c>
      <c r="V22" s="502">
        <v>0</v>
      </c>
      <c r="W22" s="509">
        <f t="shared" si="2"/>
        <v>-40148249.870000012</v>
      </c>
      <c r="X22" s="508">
        <f t="shared" si="1"/>
        <v>187869975.71999997</v>
      </c>
      <c r="Y22" s="472">
        <v>1845</v>
      </c>
    </row>
    <row r="23" spans="1:25" x14ac:dyDescent="0.2">
      <c r="A23" s="201" t="s">
        <v>382</v>
      </c>
      <c r="B23" s="202" t="s">
        <v>340</v>
      </c>
      <c r="C23" s="210">
        <v>35</v>
      </c>
      <c r="D23" s="204">
        <v>47</v>
      </c>
      <c r="E23" s="213" t="s">
        <v>383</v>
      </c>
      <c r="F23" s="506">
        <v>71232109.189999998</v>
      </c>
      <c r="G23" s="507">
        <v>10067694.52</v>
      </c>
      <c r="H23" s="507">
        <v>0</v>
      </c>
      <c r="I23" s="507"/>
      <c r="J23" s="507">
        <v>-832948.32000000007</v>
      </c>
      <c r="L23" s="507"/>
      <c r="M23" s="508">
        <f t="shared" si="0"/>
        <v>80466855.390000001</v>
      </c>
      <c r="N23" s="211" t="s">
        <v>384</v>
      </c>
      <c r="O23" s="211" t="s">
        <v>340</v>
      </c>
      <c r="P23" s="214" t="s">
        <v>385</v>
      </c>
      <c r="Q23" s="502">
        <v>-13102251.989999998</v>
      </c>
      <c r="R23" s="502">
        <v>-2746652.65</v>
      </c>
      <c r="S23" s="502">
        <v>0</v>
      </c>
      <c r="T23" s="502">
        <v>287588.62</v>
      </c>
      <c r="U23" s="502">
        <v>0</v>
      </c>
      <c r="V23" s="502">
        <v>0</v>
      </c>
      <c r="W23" s="509">
        <f t="shared" si="2"/>
        <v>-15561316.02</v>
      </c>
      <c r="X23" s="508">
        <f t="shared" si="1"/>
        <v>64905539.370000005</v>
      </c>
      <c r="Y23" s="472">
        <v>1850</v>
      </c>
    </row>
    <row r="24" spans="1:25" x14ac:dyDescent="0.2">
      <c r="A24" s="201" t="s">
        <v>382</v>
      </c>
      <c r="B24" s="202" t="s">
        <v>144</v>
      </c>
      <c r="C24" s="210" t="s">
        <v>341</v>
      </c>
      <c r="D24" s="204">
        <v>47</v>
      </c>
      <c r="E24" s="213" t="s">
        <v>386</v>
      </c>
      <c r="F24" s="506">
        <v>2951881.68</v>
      </c>
      <c r="G24" s="507">
        <v>22531.73</v>
      </c>
      <c r="H24" s="507">
        <v>0</v>
      </c>
      <c r="I24" s="507"/>
      <c r="J24" s="507"/>
      <c r="K24" s="507"/>
      <c r="L24" s="507"/>
      <c r="M24" s="508">
        <f t="shared" si="0"/>
        <v>2974413.41</v>
      </c>
      <c r="N24" s="211"/>
      <c r="O24" s="211"/>
      <c r="P24" s="505"/>
      <c r="Q24" s="502">
        <v>0</v>
      </c>
      <c r="R24" s="502">
        <v>0</v>
      </c>
      <c r="S24" s="502">
        <v>0</v>
      </c>
      <c r="T24" s="502">
        <v>0</v>
      </c>
      <c r="U24" s="502">
        <v>0</v>
      </c>
      <c r="V24" s="502">
        <v>0</v>
      </c>
      <c r="W24" s="509">
        <f t="shared" si="2"/>
        <v>0</v>
      </c>
      <c r="X24" s="508">
        <f t="shared" si="1"/>
        <v>2974413.41</v>
      </c>
      <c r="Y24" s="472">
        <v>1850</v>
      </c>
    </row>
    <row r="25" spans="1:25" x14ac:dyDescent="0.2">
      <c r="A25" s="201" t="s">
        <v>387</v>
      </c>
      <c r="B25" s="202" t="s">
        <v>340</v>
      </c>
      <c r="C25" s="210">
        <v>50</v>
      </c>
      <c r="D25" s="204">
        <v>47</v>
      </c>
      <c r="E25" s="505" t="s">
        <v>388</v>
      </c>
      <c r="F25" s="506">
        <v>55391849.939999998</v>
      </c>
      <c r="G25" s="507">
        <v>4131385.65</v>
      </c>
      <c r="H25" s="507">
        <v>0</v>
      </c>
      <c r="I25" s="507"/>
      <c r="J25" s="507">
        <v>-20725.47</v>
      </c>
      <c r="L25" s="507"/>
      <c r="M25" s="508">
        <f t="shared" si="0"/>
        <v>59502510.119999997</v>
      </c>
      <c r="N25" s="211" t="s">
        <v>389</v>
      </c>
      <c r="O25" s="211" t="s">
        <v>340</v>
      </c>
      <c r="P25" s="505" t="s">
        <v>390</v>
      </c>
      <c r="Q25" s="502">
        <v>-6201282.0499999998</v>
      </c>
      <c r="R25" s="502">
        <v>-1337854.21</v>
      </c>
      <c r="S25" s="502">
        <v>0</v>
      </c>
      <c r="T25" s="502">
        <v>2838.63</v>
      </c>
      <c r="U25" s="502">
        <v>0</v>
      </c>
      <c r="V25" s="502">
        <v>0</v>
      </c>
      <c r="W25" s="509">
        <f t="shared" si="2"/>
        <v>-7536297.6299999999</v>
      </c>
      <c r="X25" s="508">
        <f t="shared" si="1"/>
        <v>51966212.489999995</v>
      </c>
      <c r="Y25" s="472">
        <v>1840</v>
      </c>
    </row>
    <row r="26" spans="1:25" x14ac:dyDescent="0.2">
      <c r="A26" s="201" t="s">
        <v>192</v>
      </c>
      <c r="B26" s="202" t="s">
        <v>340</v>
      </c>
      <c r="C26" s="210">
        <v>20</v>
      </c>
      <c r="D26" s="204">
        <v>47</v>
      </c>
      <c r="E26" s="505" t="s">
        <v>193</v>
      </c>
      <c r="F26" s="506">
        <v>11379745.15</v>
      </c>
      <c r="G26" s="507">
        <v>1298015.07</v>
      </c>
      <c r="H26" s="507">
        <v>0</v>
      </c>
      <c r="I26" s="507"/>
      <c r="J26" s="507">
        <v>-84468.77</v>
      </c>
      <c r="L26" s="507"/>
      <c r="M26" s="508">
        <f t="shared" si="0"/>
        <v>12593291.450000001</v>
      </c>
      <c r="N26" s="211" t="s">
        <v>391</v>
      </c>
      <c r="O26" s="211" t="s">
        <v>340</v>
      </c>
      <c r="P26" s="505" t="s">
        <v>392</v>
      </c>
      <c r="Q26" s="502">
        <v>-4549251.040000001</v>
      </c>
      <c r="R26" s="502">
        <v>-675287.24</v>
      </c>
      <c r="S26" s="502">
        <v>0</v>
      </c>
      <c r="T26" s="502">
        <v>36644.17</v>
      </c>
      <c r="U26" s="502">
        <v>0</v>
      </c>
      <c r="V26" s="502">
        <v>0</v>
      </c>
      <c r="W26" s="509">
        <f t="shared" si="2"/>
        <v>-5187894.1100000013</v>
      </c>
      <c r="X26" s="508">
        <f t="shared" si="1"/>
        <v>7405397.3399999999</v>
      </c>
      <c r="Y26" s="472">
        <v>1840</v>
      </c>
    </row>
    <row r="27" spans="1:25" x14ac:dyDescent="0.2">
      <c r="A27" s="201" t="s">
        <v>196</v>
      </c>
      <c r="B27" s="202" t="s">
        <v>340</v>
      </c>
      <c r="C27" s="210">
        <v>25</v>
      </c>
      <c r="D27" s="204">
        <v>47</v>
      </c>
      <c r="E27" s="505" t="s">
        <v>393</v>
      </c>
      <c r="F27" s="506">
        <v>3637314.9199999995</v>
      </c>
      <c r="G27" s="507"/>
      <c r="H27" s="507">
        <v>0</v>
      </c>
      <c r="I27" s="507"/>
      <c r="J27" s="507"/>
      <c r="K27" s="507"/>
      <c r="L27" s="507"/>
      <c r="M27" s="508">
        <f t="shared" si="0"/>
        <v>3637314.9199999995</v>
      </c>
      <c r="N27" s="211" t="s">
        <v>394</v>
      </c>
      <c r="O27" s="211" t="s">
        <v>340</v>
      </c>
      <c r="P27" s="505" t="s">
        <v>395</v>
      </c>
      <c r="Q27" s="502">
        <v>-1083735.9100000001</v>
      </c>
      <c r="R27" s="502"/>
      <c r="S27" s="502">
        <v>0</v>
      </c>
      <c r="T27" s="502"/>
      <c r="U27" s="502">
        <v>0</v>
      </c>
      <c r="V27" s="502">
        <v>0</v>
      </c>
      <c r="W27" s="509">
        <f t="shared" si="2"/>
        <v>-1083735.9100000001</v>
      </c>
      <c r="X27" s="508">
        <f t="shared" si="1"/>
        <v>2553579.0099999993</v>
      </c>
      <c r="Y27" s="472">
        <v>1845</v>
      </c>
    </row>
    <row r="28" spans="1:25" x14ac:dyDescent="0.2">
      <c r="A28" s="201" t="s">
        <v>196</v>
      </c>
      <c r="B28" s="202" t="s">
        <v>144</v>
      </c>
      <c r="C28" s="210" t="s">
        <v>341</v>
      </c>
      <c r="D28" s="204">
        <v>47</v>
      </c>
      <c r="E28" s="202" t="s">
        <v>197</v>
      </c>
      <c r="F28" s="506">
        <v>181757.74</v>
      </c>
      <c r="G28" s="507"/>
      <c r="H28" s="507">
        <v>0</v>
      </c>
      <c r="I28" s="507"/>
      <c r="J28" s="507"/>
      <c r="K28" s="507"/>
      <c r="L28" s="507"/>
      <c r="M28" s="508">
        <f t="shared" si="0"/>
        <v>181757.74</v>
      </c>
      <c r="N28" s="211"/>
      <c r="O28" s="211"/>
      <c r="P28" s="505"/>
      <c r="Q28" s="502">
        <v>3107.4900000000002</v>
      </c>
      <c r="R28" s="502">
        <v>0</v>
      </c>
      <c r="S28" s="502">
        <v>0</v>
      </c>
      <c r="T28" s="502">
        <v>0</v>
      </c>
      <c r="U28" s="502">
        <v>0</v>
      </c>
      <c r="V28" s="502">
        <v>0</v>
      </c>
      <c r="W28" s="509">
        <f t="shared" si="2"/>
        <v>3107.4900000000002</v>
      </c>
      <c r="X28" s="508">
        <f t="shared" si="1"/>
        <v>184865.22999999998</v>
      </c>
      <c r="Y28" s="472">
        <v>1845</v>
      </c>
    </row>
    <row r="29" spans="1:25" x14ac:dyDescent="0.2">
      <c r="A29" s="201" t="s">
        <v>396</v>
      </c>
      <c r="B29" s="202" t="s">
        <v>340</v>
      </c>
      <c r="C29" s="210">
        <v>35</v>
      </c>
      <c r="D29" s="204">
        <v>47</v>
      </c>
      <c r="E29" s="505" t="s">
        <v>397</v>
      </c>
      <c r="F29" s="506">
        <v>9841582.6099999994</v>
      </c>
      <c r="G29" s="507">
        <v>4315696.9400000004</v>
      </c>
      <c r="H29" s="507">
        <v>0</v>
      </c>
      <c r="I29" s="507"/>
      <c r="J29" s="507"/>
      <c r="K29" s="507"/>
      <c r="L29" s="507"/>
      <c r="M29" s="508">
        <f t="shared" si="0"/>
        <v>14157279.550000001</v>
      </c>
      <c r="N29" s="211" t="s">
        <v>398</v>
      </c>
      <c r="O29" s="211" t="s">
        <v>340</v>
      </c>
      <c r="P29" s="505" t="s">
        <v>399</v>
      </c>
      <c r="Q29" s="502">
        <v>-580328.08000000007</v>
      </c>
      <c r="R29" s="502">
        <v>-343173.94</v>
      </c>
      <c r="S29" s="502">
        <v>0</v>
      </c>
      <c r="T29" s="502">
        <v>0</v>
      </c>
      <c r="U29" s="502">
        <v>0</v>
      </c>
      <c r="V29" s="502">
        <v>0</v>
      </c>
      <c r="W29" s="509">
        <f t="shared" si="2"/>
        <v>-923502.02</v>
      </c>
      <c r="X29" s="508">
        <f t="shared" si="1"/>
        <v>13233777.530000001</v>
      </c>
      <c r="Y29" s="472">
        <v>1845</v>
      </c>
    </row>
    <row r="30" spans="1:25" x14ac:dyDescent="0.2">
      <c r="A30" s="201" t="s">
        <v>396</v>
      </c>
      <c r="B30" s="202" t="s">
        <v>144</v>
      </c>
      <c r="C30" s="210" t="s">
        <v>341</v>
      </c>
      <c r="D30" s="204">
        <v>47</v>
      </c>
      <c r="E30" s="202" t="s">
        <v>400</v>
      </c>
      <c r="F30" s="506">
        <v>3075145.5599999996</v>
      </c>
      <c r="G30" s="507">
        <v>-897574.92</v>
      </c>
      <c r="H30" s="507">
        <v>0</v>
      </c>
      <c r="I30" s="507"/>
      <c r="J30" s="507"/>
      <c r="K30" s="507"/>
      <c r="L30" s="507"/>
      <c r="M30" s="508">
        <f t="shared" si="0"/>
        <v>2177570.6399999997</v>
      </c>
      <c r="N30" s="211"/>
      <c r="O30" s="211"/>
      <c r="P30" s="505"/>
      <c r="Q30" s="502">
        <v>124396.1</v>
      </c>
      <c r="R30" s="502">
        <v>0</v>
      </c>
      <c r="S30" s="502">
        <v>0</v>
      </c>
      <c r="T30" s="502">
        <v>0</v>
      </c>
      <c r="U30" s="502">
        <v>0</v>
      </c>
      <c r="V30" s="502">
        <v>0</v>
      </c>
      <c r="W30" s="509">
        <f t="shared" si="2"/>
        <v>124396.1</v>
      </c>
      <c r="X30" s="508">
        <f t="shared" si="1"/>
        <v>2301966.7399999998</v>
      </c>
      <c r="Y30" s="472">
        <v>1845</v>
      </c>
    </row>
    <row r="31" spans="1:25" x14ac:dyDescent="0.2">
      <c r="A31" s="215">
        <v>120250</v>
      </c>
      <c r="B31" s="202"/>
      <c r="C31" s="210">
        <v>35</v>
      </c>
      <c r="D31" s="204">
        <v>47</v>
      </c>
      <c r="E31" s="212" t="s">
        <v>401</v>
      </c>
      <c r="F31" s="506">
        <v>449435.31999999995</v>
      </c>
      <c r="G31" s="507">
        <v>174782.22</v>
      </c>
      <c r="H31" s="507">
        <v>0</v>
      </c>
      <c r="I31" s="507"/>
      <c r="J31" s="507"/>
      <c r="K31" s="507"/>
      <c r="L31" s="507"/>
      <c r="M31" s="508">
        <f t="shared" si="0"/>
        <v>624217.53999999992</v>
      </c>
      <c r="N31" s="216">
        <v>126250</v>
      </c>
      <c r="O31" s="211"/>
      <c r="P31" s="217" t="s">
        <v>402</v>
      </c>
      <c r="Q31" s="502">
        <v>-21176.260000000002</v>
      </c>
      <c r="R31" s="502">
        <v>-15337.9</v>
      </c>
      <c r="S31" s="502">
        <v>0</v>
      </c>
      <c r="T31" s="502">
        <v>0</v>
      </c>
      <c r="U31" s="502">
        <v>0</v>
      </c>
      <c r="V31" s="502">
        <v>0</v>
      </c>
      <c r="W31" s="509">
        <f t="shared" si="2"/>
        <v>-36514.160000000003</v>
      </c>
      <c r="X31" s="508">
        <f t="shared" si="1"/>
        <v>587703.37999999989</v>
      </c>
      <c r="Y31" s="472">
        <v>1860</v>
      </c>
    </row>
    <row r="32" spans="1:25" x14ac:dyDescent="0.2">
      <c r="A32" s="215">
        <v>120250</v>
      </c>
      <c r="B32" s="202" t="s">
        <v>144</v>
      </c>
      <c r="C32" s="210" t="s">
        <v>341</v>
      </c>
      <c r="D32" s="204">
        <v>47</v>
      </c>
      <c r="E32" s="202" t="s">
        <v>403</v>
      </c>
      <c r="F32" s="506">
        <v>128024.61999999991</v>
      </c>
      <c r="G32" s="507">
        <v>47410.720000000001</v>
      </c>
      <c r="H32" s="507">
        <v>0</v>
      </c>
      <c r="I32" s="507"/>
      <c r="J32" s="507"/>
      <c r="K32" s="507"/>
      <c r="L32" s="507"/>
      <c r="M32" s="508">
        <f t="shared" si="0"/>
        <v>175435.33999999991</v>
      </c>
      <c r="N32" s="216"/>
      <c r="O32" s="211"/>
      <c r="P32" s="217"/>
      <c r="Q32" s="502">
        <v>138702.05000000002</v>
      </c>
      <c r="R32" s="502">
        <v>0</v>
      </c>
      <c r="S32" s="502">
        <v>0</v>
      </c>
      <c r="T32" s="502">
        <v>0</v>
      </c>
      <c r="U32" s="502">
        <v>0</v>
      </c>
      <c r="V32" s="502">
        <v>0</v>
      </c>
      <c r="W32" s="509">
        <f t="shared" si="2"/>
        <v>138702.05000000002</v>
      </c>
      <c r="X32" s="508">
        <f t="shared" si="1"/>
        <v>314137.3899999999</v>
      </c>
      <c r="Y32" s="472">
        <v>1860</v>
      </c>
    </row>
    <row r="33" spans="1:25" x14ac:dyDescent="0.2">
      <c r="A33" s="201" t="s">
        <v>404</v>
      </c>
      <c r="B33" s="202" t="s">
        <v>340</v>
      </c>
      <c r="C33" s="210">
        <v>25</v>
      </c>
      <c r="D33" s="204">
        <v>47</v>
      </c>
      <c r="E33" s="505" t="s">
        <v>405</v>
      </c>
      <c r="F33" s="506">
        <v>3880062.2999999993</v>
      </c>
      <c r="G33" s="507">
        <v>0</v>
      </c>
      <c r="H33" s="507">
        <v>0</v>
      </c>
      <c r="I33" s="507"/>
      <c r="J33" s="507"/>
      <c r="K33" s="507"/>
      <c r="L33" s="507"/>
      <c r="M33" s="508">
        <f t="shared" si="0"/>
        <v>3880062.2999999993</v>
      </c>
      <c r="N33" s="211" t="s">
        <v>406</v>
      </c>
      <c r="O33" s="211" t="s">
        <v>340</v>
      </c>
      <c r="P33" s="505" t="s">
        <v>407</v>
      </c>
      <c r="Q33" s="502">
        <v>-997590.40000000014</v>
      </c>
      <c r="R33" s="502">
        <v>-175620.31</v>
      </c>
      <c r="S33" s="502">
        <v>0</v>
      </c>
      <c r="T33" s="502">
        <v>0</v>
      </c>
      <c r="U33" s="502">
        <v>0</v>
      </c>
      <c r="V33" s="502">
        <v>0</v>
      </c>
      <c r="W33" s="509">
        <f t="shared" si="2"/>
        <v>-1173210.7100000002</v>
      </c>
      <c r="X33" s="508">
        <f t="shared" si="1"/>
        <v>2706851.5899999989</v>
      </c>
      <c r="Y33" s="472">
        <v>1860</v>
      </c>
    </row>
    <row r="34" spans="1:25" x14ac:dyDescent="0.2">
      <c r="A34" s="201" t="s">
        <v>404</v>
      </c>
      <c r="B34" s="202" t="s">
        <v>144</v>
      </c>
      <c r="C34" s="210" t="s">
        <v>341</v>
      </c>
      <c r="D34" s="204">
        <v>47</v>
      </c>
      <c r="E34" s="202" t="s">
        <v>408</v>
      </c>
      <c r="F34" s="506">
        <v>-1264025.8499999999</v>
      </c>
      <c r="G34" s="507">
        <v>-29907.08</v>
      </c>
      <c r="H34" s="507">
        <v>0</v>
      </c>
      <c r="I34" s="507"/>
      <c r="J34" s="507"/>
      <c r="K34" s="507"/>
      <c r="L34" s="507"/>
      <c r="M34" s="508">
        <f t="shared" si="0"/>
        <v>-1293932.93</v>
      </c>
      <c r="N34" s="211"/>
      <c r="O34" s="211"/>
      <c r="P34" s="505"/>
      <c r="Q34" s="502">
        <v>1345251.52</v>
      </c>
      <c r="R34" s="502">
        <v>0</v>
      </c>
      <c r="S34" s="502">
        <v>0</v>
      </c>
      <c r="T34" s="502">
        <v>0</v>
      </c>
      <c r="U34" s="502">
        <v>0</v>
      </c>
      <c r="V34" s="502">
        <v>0</v>
      </c>
      <c r="W34" s="509">
        <f t="shared" si="2"/>
        <v>1345251.52</v>
      </c>
      <c r="X34" s="508">
        <f t="shared" si="1"/>
        <v>51318.590000000084</v>
      </c>
      <c r="Y34" s="472">
        <v>1860</v>
      </c>
    </row>
    <row r="35" spans="1:25" x14ac:dyDescent="0.2">
      <c r="A35" s="201" t="s">
        <v>409</v>
      </c>
      <c r="B35" s="202" t="s">
        <v>340</v>
      </c>
      <c r="C35" s="210">
        <v>25</v>
      </c>
      <c r="D35" s="204">
        <v>47</v>
      </c>
      <c r="E35" s="505" t="s">
        <v>410</v>
      </c>
      <c r="F35" s="506">
        <v>5632044.1200000001</v>
      </c>
      <c r="G35" s="507">
        <v>882526.99</v>
      </c>
      <c r="H35" s="507">
        <v>0</v>
      </c>
      <c r="I35" s="507"/>
      <c r="J35" s="507"/>
      <c r="K35" s="507"/>
      <c r="L35" s="507"/>
      <c r="M35" s="508">
        <f t="shared" si="0"/>
        <v>6514571.1100000003</v>
      </c>
      <c r="N35" s="211" t="s">
        <v>411</v>
      </c>
      <c r="O35" s="211" t="s">
        <v>340</v>
      </c>
      <c r="P35" s="505" t="s">
        <v>412</v>
      </c>
      <c r="Q35" s="502">
        <v>-1256692.5500000003</v>
      </c>
      <c r="R35" s="502">
        <v>-255886.63</v>
      </c>
      <c r="S35" s="502">
        <v>0</v>
      </c>
      <c r="T35" s="502">
        <v>0</v>
      </c>
      <c r="U35" s="502">
        <v>0</v>
      </c>
      <c r="V35" s="502">
        <v>0</v>
      </c>
      <c r="W35" s="509">
        <f t="shared" si="2"/>
        <v>-1512579.1800000002</v>
      </c>
      <c r="X35" s="508">
        <f t="shared" si="1"/>
        <v>5001991.93</v>
      </c>
      <c r="Y35" s="472">
        <v>1860</v>
      </c>
    </row>
    <row r="36" spans="1:25" x14ac:dyDescent="0.2">
      <c r="A36" s="201" t="s">
        <v>238</v>
      </c>
      <c r="B36" s="202" t="s">
        <v>340</v>
      </c>
      <c r="C36" s="210">
        <v>15</v>
      </c>
      <c r="D36" s="204">
        <v>47</v>
      </c>
      <c r="E36" s="505" t="s">
        <v>413</v>
      </c>
      <c r="F36" s="506">
        <v>31320660.159999996</v>
      </c>
      <c r="G36" s="507">
        <v>2026251.53</v>
      </c>
      <c r="H36" s="507">
        <v>0</v>
      </c>
      <c r="I36" s="507"/>
      <c r="J36" s="507"/>
      <c r="K36" s="507"/>
      <c r="L36" s="507"/>
      <c r="M36" s="508">
        <f t="shared" si="0"/>
        <v>33346911.689999998</v>
      </c>
      <c r="N36" s="211" t="s">
        <v>414</v>
      </c>
      <c r="O36" s="211" t="s">
        <v>340</v>
      </c>
      <c r="P36" s="505" t="s">
        <v>415</v>
      </c>
      <c r="Q36" s="502">
        <v>-12463491.720000001</v>
      </c>
      <c r="R36" s="502">
        <v>-2399015.23</v>
      </c>
      <c r="S36" s="502">
        <v>0</v>
      </c>
      <c r="T36" s="502">
        <v>0</v>
      </c>
      <c r="U36" s="502">
        <v>0</v>
      </c>
      <c r="V36" s="502">
        <v>0</v>
      </c>
      <c r="W36" s="509">
        <f t="shared" si="2"/>
        <v>-14862506.950000001</v>
      </c>
      <c r="X36" s="508">
        <f t="shared" si="1"/>
        <v>18484404.739999995</v>
      </c>
      <c r="Y36" s="472">
        <v>1860</v>
      </c>
    </row>
    <row r="37" spans="1:25" x14ac:dyDescent="0.2">
      <c r="A37" s="201" t="s">
        <v>238</v>
      </c>
      <c r="B37" s="202" t="s">
        <v>239</v>
      </c>
      <c r="C37" s="210">
        <v>15</v>
      </c>
      <c r="D37" s="204">
        <v>47</v>
      </c>
      <c r="E37" s="202" t="s">
        <v>240</v>
      </c>
      <c r="F37" s="506">
        <v>2009534.1699999997</v>
      </c>
      <c r="G37" s="507">
        <v>931963.22</v>
      </c>
      <c r="H37" s="507">
        <v>0</v>
      </c>
      <c r="I37" s="507"/>
      <c r="J37" s="507"/>
      <c r="K37" s="507"/>
      <c r="L37" s="507"/>
      <c r="M37" s="508">
        <f t="shared" si="0"/>
        <v>2941497.3899999997</v>
      </c>
      <c r="N37" s="216">
        <v>126410</v>
      </c>
      <c r="O37" s="211" t="s">
        <v>239</v>
      </c>
      <c r="P37" s="211" t="s">
        <v>416</v>
      </c>
      <c r="Q37" s="502">
        <v>-177597.40000000002</v>
      </c>
      <c r="R37" s="502">
        <v>-165034.39000000001</v>
      </c>
      <c r="S37" s="502">
        <v>0</v>
      </c>
      <c r="T37" s="502">
        <v>0</v>
      </c>
      <c r="U37" s="502">
        <v>0</v>
      </c>
      <c r="V37" s="502">
        <v>0</v>
      </c>
      <c r="W37" s="509">
        <f t="shared" si="2"/>
        <v>-342631.79000000004</v>
      </c>
      <c r="X37" s="508">
        <f t="shared" si="1"/>
        <v>2598865.5999999996</v>
      </c>
      <c r="Y37" s="472">
        <v>1860</v>
      </c>
    </row>
    <row r="38" spans="1:25" x14ac:dyDescent="0.2">
      <c r="A38" s="201" t="s">
        <v>238</v>
      </c>
      <c r="B38" s="202" t="s">
        <v>417</v>
      </c>
      <c r="C38" s="210">
        <v>15</v>
      </c>
      <c r="D38" s="204">
        <v>47</v>
      </c>
      <c r="E38" s="505" t="s">
        <v>418</v>
      </c>
      <c r="F38" s="506">
        <v>657370.26</v>
      </c>
      <c r="G38" s="507">
        <v>0</v>
      </c>
      <c r="H38" s="507">
        <v>0</v>
      </c>
      <c r="I38" s="507"/>
      <c r="J38" s="507"/>
      <c r="K38" s="507"/>
      <c r="L38" s="507"/>
      <c r="M38" s="508">
        <f t="shared" si="0"/>
        <v>657370.26</v>
      </c>
      <c r="N38" s="211" t="s">
        <v>414</v>
      </c>
      <c r="O38" s="211" t="s">
        <v>417</v>
      </c>
      <c r="P38" s="505" t="s">
        <v>419</v>
      </c>
      <c r="Q38" s="502">
        <v>-209031.59</v>
      </c>
      <c r="R38" s="502">
        <v>-43824.68</v>
      </c>
      <c r="S38" s="502">
        <v>0</v>
      </c>
      <c r="T38" s="502">
        <v>0</v>
      </c>
      <c r="U38" s="502">
        <v>0</v>
      </c>
      <c r="V38" s="502">
        <v>0</v>
      </c>
      <c r="W38" s="509">
        <f t="shared" si="2"/>
        <v>-252856.27</v>
      </c>
      <c r="X38" s="508">
        <f t="shared" si="1"/>
        <v>404513.99</v>
      </c>
      <c r="Y38" s="472">
        <v>1860</v>
      </c>
    </row>
    <row r="39" spans="1:25" x14ac:dyDescent="0.2">
      <c r="A39" s="201" t="s">
        <v>238</v>
      </c>
      <c r="B39" s="202" t="s">
        <v>420</v>
      </c>
      <c r="C39" s="210">
        <v>15</v>
      </c>
      <c r="D39" s="204">
        <v>47</v>
      </c>
      <c r="E39" s="505" t="s">
        <v>421</v>
      </c>
      <c r="F39" s="506">
        <v>1012555.94</v>
      </c>
      <c r="G39" s="507">
        <v>0</v>
      </c>
      <c r="H39" s="507">
        <v>0</v>
      </c>
      <c r="I39" s="507"/>
      <c r="J39" s="507"/>
      <c r="K39" s="507"/>
      <c r="L39" s="507"/>
      <c r="M39" s="508">
        <f t="shared" si="0"/>
        <v>1012555.94</v>
      </c>
      <c r="N39" s="211" t="s">
        <v>414</v>
      </c>
      <c r="O39" s="211" t="s">
        <v>420</v>
      </c>
      <c r="P39" s="505" t="s">
        <v>422</v>
      </c>
      <c r="Q39" s="502">
        <v>-411737.49000000011</v>
      </c>
      <c r="R39" s="502">
        <v>-69596.790000000008</v>
      </c>
      <c r="S39" s="502">
        <v>0</v>
      </c>
      <c r="T39" s="502">
        <v>0</v>
      </c>
      <c r="U39" s="502">
        <v>0</v>
      </c>
      <c r="V39" s="502">
        <v>0</v>
      </c>
      <c r="W39" s="509">
        <f t="shared" si="2"/>
        <v>-481334.28000000014</v>
      </c>
      <c r="X39" s="508">
        <f t="shared" si="1"/>
        <v>531221.6599999998</v>
      </c>
      <c r="Y39" s="472">
        <v>1860</v>
      </c>
    </row>
    <row r="40" spans="1:25" x14ac:dyDescent="0.2">
      <c r="A40" s="201" t="s">
        <v>238</v>
      </c>
      <c r="B40" s="202" t="s">
        <v>423</v>
      </c>
      <c r="C40" s="210">
        <v>15</v>
      </c>
      <c r="D40" s="204">
        <v>47</v>
      </c>
      <c r="E40" s="505" t="s">
        <v>424</v>
      </c>
      <c r="F40" s="506">
        <v>8008883.370000001</v>
      </c>
      <c r="G40" s="507">
        <v>178561.6</v>
      </c>
      <c r="H40" s="507">
        <v>0</v>
      </c>
      <c r="I40" s="507"/>
      <c r="J40" s="507"/>
      <c r="K40" s="507"/>
      <c r="L40" s="507"/>
      <c r="M40" s="508">
        <f t="shared" si="0"/>
        <v>8187444.9700000007</v>
      </c>
      <c r="N40" s="211" t="s">
        <v>414</v>
      </c>
      <c r="O40" s="211" t="s">
        <v>423</v>
      </c>
      <c r="P40" s="505" t="s">
        <v>425</v>
      </c>
      <c r="Q40" s="507">
        <v>-2296954.35</v>
      </c>
      <c r="R40" s="507">
        <v>-563736.73</v>
      </c>
      <c r="S40" s="507">
        <v>0</v>
      </c>
      <c r="T40" s="507">
        <v>0</v>
      </c>
      <c r="U40" s="507">
        <v>0</v>
      </c>
      <c r="V40" s="507">
        <v>0</v>
      </c>
      <c r="W40" s="510">
        <f t="shared" si="2"/>
        <v>-2860691.08</v>
      </c>
      <c r="X40" s="508">
        <f t="shared" si="1"/>
        <v>5326753.8900000006</v>
      </c>
      <c r="Y40" s="472">
        <v>1860</v>
      </c>
    </row>
    <row r="41" spans="1:25" x14ac:dyDescent="0.2">
      <c r="A41" s="201" t="s">
        <v>238</v>
      </c>
      <c r="B41" s="202" t="s">
        <v>144</v>
      </c>
      <c r="C41" s="210" t="s">
        <v>341</v>
      </c>
      <c r="D41" s="204">
        <v>47</v>
      </c>
      <c r="E41" s="202" t="s">
        <v>426</v>
      </c>
      <c r="F41" s="506">
        <v>883754.66</v>
      </c>
      <c r="G41" s="507">
        <v>-35987.43</v>
      </c>
      <c r="H41" s="507">
        <v>0</v>
      </c>
      <c r="I41" s="507"/>
      <c r="J41" s="507"/>
      <c r="K41" s="507"/>
      <c r="L41" s="507"/>
      <c r="M41" s="508">
        <f t="shared" si="0"/>
        <v>847767.23</v>
      </c>
      <c r="N41" s="211"/>
      <c r="O41" s="211"/>
      <c r="P41" s="505"/>
      <c r="Q41" s="507">
        <v>161205.02000000002</v>
      </c>
      <c r="R41" s="507">
        <v>0</v>
      </c>
      <c r="S41" s="507">
        <v>0</v>
      </c>
      <c r="T41" s="507">
        <v>0</v>
      </c>
      <c r="U41" s="507">
        <v>0</v>
      </c>
      <c r="V41" s="507">
        <v>0</v>
      </c>
      <c r="W41" s="510">
        <f t="shared" si="2"/>
        <v>161205.02000000002</v>
      </c>
      <c r="X41" s="508">
        <f t="shared" si="1"/>
        <v>1008972.25</v>
      </c>
      <c r="Y41" s="472">
        <v>1860</v>
      </c>
    </row>
    <row r="42" spans="1:25" x14ac:dyDescent="0.2">
      <c r="A42" s="201" t="s">
        <v>427</v>
      </c>
      <c r="B42" s="202" t="s">
        <v>340</v>
      </c>
      <c r="C42" s="210">
        <v>15</v>
      </c>
      <c r="D42" s="204">
        <v>47</v>
      </c>
      <c r="E42" s="505" t="s">
        <v>428</v>
      </c>
      <c r="F42" s="506">
        <v>1292514.7600000002</v>
      </c>
      <c r="G42" s="507">
        <v>233867.99</v>
      </c>
      <c r="H42" s="507">
        <v>0</v>
      </c>
      <c r="I42" s="507"/>
      <c r="J42" s="507"/>
      <c r="K42" s="507"/>
      <c r="L42" s="507"/>
      <c r="M42" s="508">
        <f t="shared" si="0"/>
        <v>1526382.7500000002</v>
      </c>
      <c r="N42" s="211" t="s">
        <v>429</v>
      </c>
      <c r="O42" s="211" t="s">
        <v>340</v>
      </c>
      <c r="P42" s="505" t="s">
        <v>430</v>
      </c>
      <c r="Q42" s="507">
        <v>-232744.75999999995</v>
      </c>
      <c r="R42" s="507">
        <v>-94014.33</v>
      </c>
      <c r="S42" s="507">
        <v>0</v>
      </c>
      <c r="T42" s="507">
        <v>0</v>
      </c>
      <c r="U42" s="507">
        <v>0</v>
      </c>
      <c r="V42" s="507">
        <v>0</v>
      </c>
      <c r="W42" s="510">
        <f t="shared" si="2"/>
        <v>-326759.08999999997</v>
      </c>
      <c r="X42" s="508">
        <f t="shared" si="1"/>
        <v>1199623.6600000001</v>
      </c>
      <c r="Y42" s="472">
        <v>1531</v>
      </c>
    </row>
    <row r="43" spans="1:25" x14ac:dyDescent="0.2">
      <c r="A43" s="201" t="s">
        <v>431</v>
      </c>
      <c r="B43" s="202" t="s">
        <v>340</v>
      </c>
      <c r="C43" s="210">
        <v>10</v>
      </c>
      <c r="D43" s="204">
        <v>8</v>
      </c>
      <c r="E43" s="505" t="s">
        <v>432</v>
      </c>
      <c r="F43" s="506">
        <v>6172598</v>
      </c>
      <c r="G43" s="507">
        <v>65768.649999999994</v>
      </c>
      <c r="H43" s="507">
        <v>0</v>
      </c>
      <c r="I43" s="507"/>
      <c r="J43" s="507"/>
      <c r="L43" s="507">
        <v>-675562.66</v>
      </c>
      <c r="M43" s="508">
        <f t="shared" si="0"/>
        <v>5562803.9900000002</v>
      </c>
      <c r="N43" s="211" t="s">
        <v>433</v>
      </c>
      <c r="O43" s="211" t="s">
        <v>340</v>
      </c>
      <c r="P43" s="505" t="s">
        <v>434</v>
      </c>
      <c r="Q43" s="507">
        <v>-3612415.6300000008</v>
      </c>
      <c r="R43" s="507">
        <v>-569689.74</v>
      </c>
      <c r="S43" s="507">
        <v>0</v>
      </c>
      <c r="T43" s="507">
        <v>0</v>
      </c>
      <c r="U43" s="507"/>
      <c r="V43" s="507">
        <v>675562.66</v>
      </c>
      <c r="W43" s="510">
        <f t="shared" si="2"/>
        <v>-3506542.7100000009</v>
      </c>
      <c r="X43" s="508">
        <f t="shared" si="1"/>
        <v>2056261.2799999993</v>
      </c>
      <c r="Y43" s="472">
        <v>1915</v>
      </c>
    </row>
    <row r="44" spans="1:25" x14ac:dyDescent="0.2">
      <c r="A44" s="201" t="s">
        <v>435</v>
      </c>
      <c r="B44" s="202" t="s">
        <v>436</v>
      </c>
      <c r="C44" s="210">
        <v>4</v>
      </c>
      <c r="D44" s="204" t="s">
        <v>437</v>
      </c>
      <c r="E44" s="505" t="s">
        <v>438</v>
      </c>
      <c r="F44" s="506">
        <v>832508.51000000013</v>
      </c>
      <c r="G44" s="507">
        <v>0</v>
      </c>
      <c r="H44" s="507">
        <v>0</v>
      </c>
      <c r="I44" s="507"/>
      <c r="J44" s="507"/>
      <c r="K44" s="507">
        <v>-233350.28</v>
      </c>
      <c r="L44" s="507"/>
      <c r="M44" s="508">
        <f t="shared" si="0"/>
        <v>599158.2300000001</v>
      </c>
      <c r="N44" s="211" t="s">
        <v>439</v>
      </c>
      <c r="O44" s="211" t="s">
        <v>436</v>
      </c>
      <c r="P44" s="505" t="s">
        <v>440</v>
      </c>
      <c r="Q44" s="507">
        <v>-553478.60000000009</v>
      </c>
      <c r="R44" s="507">
        <v>-97273.59</v>
      </c>
      <c r="S44" s="507">
        <v>0</v>
      </c>
      <c r="T44" s="507">
        <v>0</v>
      </c>
      <c r="U44" s="507">
        <v>170667.95</v>
      </c>
      <c r="V44" s="507">
        <v>0</v>
      </c>
      <c r="W44" s="510">
        <f t="shared" si="2"/>
        <v>-480084.24000000005</v>
      </c>
      <c r="X44" s="508">
        <f t="shared" si="1"/>
        <v>119073.99000000005</v>
      </c>
      <c r="Y44" s="472">
        <v>1930</v>
      </c>
    </row>
    <row r="45" spans="1:25" x14ac:dyDescent="0.2">
      <c r="A45" s="201" t="s">
        <v>435</v>
      </c>
      <c r="B45" s="202" t="s">
        <v>441</v>
      </c>
      <c r="C45" s="210">
        <v>12</v>
      </c>
      <c r="D45" s="204">
        <v>10</v>
      </c>
      <c r="E45" s="505" t="s">
        <v>442</v>
      </c>
      <c r="F45" s="506">
        <v>5745556.9499999993</v>
      </c>
      <c r="G45" s="507">
        <v>534538.74</v>
      </c>
      <c r="H45" s="507">
        <v>0</v>
      </c>
      <c r="I45" s="507"/>
      <c r="J45" s="507"/>
      <c r="K45" s="507"/>
      <c r="L45" s="507"/>
      <c r="M45" s="508">
        <f t="shared" si="0"/>
        <v>6280095.6899999995</v>
      </c>
      <c r="N45" s="211" t="s">
        <v>439</v>
      </c>
      <c r="O45" s="211" t="s">
        <v>441</v>
      </c>
      <c r="P45" s="505" t="s">
        <v>443</v>
      </c>
      <c r="Q45" s="507">
        <v>-2254166.9700000002</v>
      </c>
      <c r="R45" s="507">
        <v>-496398.02</v>
      </c>
      <c r="S45" s="507">
        <v>0</v>
      </c>
      <c r="T45" s="507">
        <v>0</v>
      </c>
      <c r="U45" s="507">
        <v>0</v>
      </c>
      <c r="V45" s="507">
        <v>0</v>
      </c>
      <c r="W45" s="510">
        <f t="shared" si="2"/>
        <v>-2750564.99</v>
      </c>
      <c r="X45" s="508">
        <f t="shared" si="1"/>
        <v>3529530.6999999993</v>
      </c>
      <c r="Y45" s="472">
        <v>1930</v>
      </c>
    </row>
    <row r="46" spans="1:25" x14ac:dyDescent="0.2">
      <c r="A46" s="201" t="s">
        <v>435</v>
      </c>
      <c r="B46" s="202" t="s">
        <v>444</v>
      </c>
      <c r="C46" s="210">
        <v>8</v>
      </c>
      <c r="D46" s="204">
        <v>10</v>
      </c>
      <c r="E46" s="505" t="s">
        <v>445</v>
      </c>
      <c r="F46" s="506">
        <v>5598063.3699999982</v>
      </c>
      <c r="G46" s="507">
        <v>131961.70000000001</v>
      </c>
      <c r="H46" s="507">
        <v>55809.23</v>
      </c>
      <c r="I46" s="507"/>
      <c r="J46" s="507"/>
      <c r="K46" s="507"/>
      <c r="L46" s="507"/>
      <c r="M46" s="508">
        <f t="shared" si="0"/>
        <v>5785834.2999999989</v>
      </c>
      <c r="N46" s="211" t="s">
        <v>439</v>
      </c>
      <c r="O46" s="211" t="s">
        <v>444</v>
      </c>
      <c r="P46" s="505" t="s">
        <v>446</v>
      </c>
      <c r="Q46" s="507">
        <v>-3179674.3499999992</v>
      </c>
      <c r="R46" s="507">
        <v>-607445.39</v>
      </c>
      <c r="S46" s="507">
        <v>0</v>
      </c>
      <c r="T46" s="507">
        <v>0</v>
      </c>
      <c r="U46" s="507">
        <v>0</v>
      </c>
      <c r="V46" s="507">
        <v>0</v>
      </c>
      <c r="W46" s="510">
        <f t="shared" si="2"/>
        <v>-3787119.7399999993</v>
      </c>
      <c r="X46" s="508">
        <f t="shared" si="1"/>
        <v>1998714.5599999996</v>
      </c>
      <c r="Y46" s="472">
        <v>1930</v>
      </c>
    </row>
    <row r="47" spans="1:25" x14ac:dyDescent="0.2">
      <c r="A47" s="201" t="s">
        <v>435</v>
      </c>
      <c r="B47" s="202" t="s">
        <v>447</v>
      </c>
      <c r="C47" s="210">
        <v>15</v>
      </c>
      <c r="D47" s="204">
        <v>10</v>
      </c>
      <c r="E47" s="505" t="s">
        <v>448</v>
      </c>
      <c r="F47" s="506">
        <v>1387098.36</v>
      </c>
      <c r="G47" s="507">
        <v>0</v>
      </c>
      <c r="H47" s="507">
        <v>9343.51</v>
      </c>
      <c r="I47" s="507"/>
      <c r="J47" s="507"/>
      <c r="K47" s="507">
        <v>-41863.56</v>
      </c>
      <c r="L47" s="507"/>
      <c r="M47" s="508">
        <f t="shared" si="0"/>
        <v>1354578.31</v>
      </c>
      <c r="N47" s="211" t="s">
        <v>439</v>
      </c>
      <c r="O47" s="211" t="s">
        <v>447</v>
      </c>
      <c r="P47" s="505" t="s">
        <v>449</v>
      </c>
      <c r="Q47" s="507">
        <v>-544577</v>
      </c>
      <c r="R47" s="507">
        <v>-83494.5</v>
      </c>
      <c r="S47" s="507">
        <v>0</v>
      </c>
      <c r="T47" s="507">
        <v>0</v>
      </c>
      <c r="U47" s="507">
        <v>21841.86</v>
      </c>
      <c r="V47" s="507">
        <v>0</v>
      </c>
      <c r="W47" s="510">
        <f t="shared" si="2"/>
        <v>-606229.64</v>
      </c>
      <c r="X47" s="508">
        <f t="shared" si="1"/>
        <v>748348.67</v>
      </c>
      <c r="Y47" s="472">
        <v>1930</v>
      </c>
    </row>
    <row r="48" spans="1:25" x14ac:dyDescent="0.2">
      <c r="A48" s="201" t="s">
        <v>435</v>
      </c>
      <c r="B48" s="202" t="s">
        <v>450</v>
      </c>
      <c r="C48" s="210">
        <v>5</v>
      </c>
      <c r="D48" s="204">
        <v>10</v>
      </c>
      <c r="E48" s="505" t="s">
        <v>451</v>
      </c>
      <c r="F48" s="506">
        <v>1487665.05</v>
      </c>
      <c r="G48" s="507">
        <v>0</v>
      </c>
      <c r="H48" s="507">
        <v>0</v>
      </c>
      <c r="I48" s="507"/>
      <c r="J48" s="507"/>
      <c r="K48" s="507">
        <v>-3107.4900000000002</v>
      </c>
      <c r="L48" s="507"/>
      <c r="M48" s="508">
        <f t="shared" si="0"/>
        <v>1484557.56</v>
      </c>
      <c r="N48" s="211" t="s">
        <v>439</v>
      </c>
      <c r="O48" s="211" t="s">
        <v>450</v>
      </c>
      <c r="P48" s="505" t="s">
        <v>452</v>
      </c>
      <c r="Q48" s="507">
        <v>-1053093.1600000001</v>
      </c>
      <c r="R48" s="507">
        <v>-178220.17</v>
      </c>
      <c r="S48" s="507">
        <v>0</v>
      </c>
      <c r="T48" s="507">
        <v>0</v>
      </c>
      <c r="U48" s="507">
        <v>3107.4900000000002</v>
      </c>
      <c r="V48" s="507">
        <v>0</v>
      </c>
      <c r="W48" s="510">
        <f t="shared" si="2"/>
        <v>-1228205.8400000001</v>
      </c>
      <c r="X48" s="508">
        <f t="shared" si="1"/>
        <v>256351.71999999997</v>
      </c>
      <c r="Y48" s="472">
        <v>1930</v>
      </c>
    </row>
    <row r="49" spans="1:25" x14ac:dyDescent="0.2">
      <c r="A49" s="201" t="s">
        <v>453</v>
      </c>
      <c r="B49" s="202" t="s">
        <v>340</v>
      </c>
      <c r="C49" s="210">
        <v>10</v>
      </c>
      <c r="D49" s="204">
        <v>8</v>
      </c>
      <c r="E49" s="505" t="s">
        <v>454</v>
      </c>
      <c r="F49" s="506">
        <v>2001594.9500000002</v>
      </c>
      <c r="G49" s="507">
        <v>132883.75</v>
      </c>
      <c r="H49" s="507">
        <v>0</v>
      </c>
      <c r="I49" s="507"/>
      <c r="J49" s="507"/>
      <c r="L49" s="507">
        <v>-124396.1</v>
      </c>
      <c r="M49" s="508">
        <f t="shared" si="0"/>
        <v>2010082.6</v>
      </c>
      <c r="N49" s="211" t="s">
        <v>455</v>
      </c>
      <c r="O49" s="211" t="s">
        <v>340</v>
      </c>
      <c r="P49" s="505" t="s">
        <v>456</v>
      </c>
      <c r="Q49" s="507">
        <v>-982853.18000000028</v>
      </c>
      <c r="R49" s="507">
        <v>-202372.11</v>
      </c>
      <c r="S49" s="507">
        <v>0</v>
      </c>
      <c r="T49" s="507">
        <v>0</v>
      </c>
      <c r="U49" s="507">
        <v>0</v>
      </c>
      <c r="V49" s="507">
        <v>124396.1</v>
      </c>
      <c r="W49" s="510">
        <f t="shared" si="2"/>
        <v>-1060829.1900000002</v>
      </c>
      <c r="X49" s="508">
        <f t="shared" si="1"/>
        <v>949253.40999999992</v>
      </c>
      <c r="Y49" s="472">
        <v>1940</v>
      </c>
    </row>
    <row r="50" spans="1:25" x14ac:dyDescent="0.2">
      <c r="A50" s="201" t="s">
        <v>457</v>
      </c>
      <c r="B50" s="202" t="s">
        <v>340</v>
      </c>
      <c r="C50" s="210">
        <v>3</v>
      </c>
      <c r="D50" s="204" t="s">
        <v>458</v>
      </c>
      <c r="E50" s="505" t="s">
        <v>459</v>
      </c>
      <c r="F50" s="506">
        <v>49407.73000000004</v>
      </c>
      <c r="G50" s="507">
        <v>0</v>
      </c>
      <c r="H50" s="507">
        <v>0</v>
      </c>
      <c r="I50" s="507"/>
      <c r="J50" s="507"/>
      <c r="L50" s="507">
        <v>-138702.04999999999</v>
      </c>
      <c r="M50" s="508">
        <f t="shared" si="0"/>
        <v>-89294.319999999949</v>
      </c>
      <c r="N50" s="211" t="s">
        <v>460</v>
      </c>
      <c r="O50" s="211" t="s">
        <v>340</v>
      </c>
      <c r="P50" s="505" t="s">
        <v>461</v>
      </c>
      <c r="Q50" s="507">
        <v>299271.05000000016</v>
      </c>
      <c r="R50" s="507">
        <v>-172305.77000000002</v>
      </c>
      <c r="S50" s="507">
        <v>0</v>
      </c>
      <c r="T50" s="507">
        <v>0</v>
      </c>
      <c r="U50" s="507">
        <v>0</v>
      </c>
      <c r="V50" s="507">
        <v>138702.05000000002</v>
      </c>
      <c r="W50" s="510">
        <f t="shared" si="2"/>
        <v>265667.33000000019</v>
      </c>
      <c r="X50" s="508">
        <f t="shared" si="1"/>
        <v>176373.01000000024</v>
      </c>
      <c r="Y50" s="472">
        <v>1920</v>
      </c>
    </row>
    <row r="51" spans="1:25" x14ac:dyDescent="0.2">
      <c r="A51" s="201" t="s">
        <v>462</v>
      </c>
      <c r="B51" s="202" t="s">
        <v>340</v>
      </c>
      <c r="C51" s="210">
        <v>5</v>
      </c>
      <c r="D51" s="204" t="s">
        <v>458</v>
      </c>
      <c r="E51" s="505" t="s">
        <v>463</v>
      </c>
      <c r="F51" s="506">
        <v>5315437.7400000012</v>
      </c>
      <c r="G51" s="507">
        <v>9485.59</v>
      </c>
      <c r="H51" s="507">
        <v>0</v>
      </c>
      <c r="I51" s="507"/>
      <c r="J51" s="507"/>
      <c r="L51" s="507">
        <v>-1345251.52</v>
      </c>
      <c r="M51" s="508">
        <f t="shared" si="0"/>
        <v>3979671.810000001</v>
      </c>
      <c r="N51" s="211" t="s">
        <v>464</v>
      </c>
      <c r="O51" s="211" t="s">
        <v>340</v>
      </c>
      <c r="P51" s="505" t="s">
        <v>465</v>
      </c>
      <c r="Q51" s="502">
        <v>-3536127.5999999987</v>
      </c>
      <c r="R51" s="502">
        <v>-707130.70000000007</v>
      </c>
      <c r="S51" s="502">
        <v>0</v>
      </c>
      <c r="T51" s="502">
        <v>0</v>
      </c>
      <c r="U51" s="502">
        <v>0</v>
      </c>
      <c r="V51" s="502">
        <v>1345251.52</v>
      </c>
      <c r="W51" s="509">
        <f t="shared" si="2"/>
        <v>-2898006.7799999989</v>
      </c>
      <c r="X51" s="508">
        <f t="shared" si="1"/>
        <v>1081665.0300000021</v>
      </c>
      <c r="Y51" s="472">
        <v>1920</v>
      </c>
    </row>
    <row r="52" spans="1:25" x14ac:dyDescent="0.2">
      <c r="A52" s="201" t="s">
        <v>466</v>
      </c>
      <c r="B52" s="202" t="s">
        <v>340</v>
      </c>
      <c r="C52" s="210">
        <v>10</v>
      </c>
      <c r="D52" s="204" t="s">
        <v>458</v>
      </c>
      <c r="E52" s="505" t="s">
        <v>467</v>
      </c>
      <c r="F52" s="506">
        <v>336127.54000000004</v>
      </c>
      <c r="G52" s="507">
        <v>0</v>
      </c>
      <c r="H52" s="507">
        <v>0</v>
      </c>
      <c r="I52" s="507"/>
      <c r="J52" s="507"/>
      <c r="L52" s="507">
        <v>-161205.01999999999</v>
      </c>
      <c r="M52" s="508">
        <f t="shared" si="0"/>
        <v>174922.52000000005</v>
      </c>
      <c r="N52" s="211" t="s">
        <v>468</v>
      </c>
      <c r="O52" s="211" t="s">
        <v>340</v>
      </c>
      <c r="P52" s="505" t="s">
        <v>469</v>
      </c>
      <c r="Q52" s="502">
        <v>-319940.80000000005</v>
      </c>
      <c r="R52" s="502">
        <v>-13963.99</v>
      </c>
      <c r="S52" s="502">
        <v>0</v>
      </c>
      <c r="T52" s="502">
        <v>0</v>
      </c>
      <c r="U52" s="502">
        <v>0</v>
      </c>
      <c r="V52" s="502">
        <v>161205.02000000002</v>
      </c>
      <c r="W52" s="511">
        <f t="shared" si="2"/>
        <v>-172699.77000000002</v>
      </c>
      <c r="X52" s="512">
        <f t="shared" si="1"/>
        <v>2222.7500000000291</v>
      </c>
      <c r="Y52" s="472">
        <v>1920</v>
      </c>
    </row>
    <row r="53" spans="1:25" ht="15" customHeight="1" x14ac:dyDescent="0.2">
      <c r="A53" s="219" t="s">
        <v>470</v>
      </c>
      <c r="B53" s="220"/>
      <c r="C53" s="221"/>
      <c r="D53" s="222"/>
      <c r="E53" s="513"/>
      <c r="F53" s="514">
        <f>SUM(F10:F52)</f>
        <v>771433944.92999971</v>
      </c>
      <c r="G53" s="514">
        <f t="shared" ref="G53:M53" si="3">SUM(G10:G52)</f>
        <v>61426122.309999995</v>
      </c>
      <c r="H53" s="514">
        <f t="shared" si="3"/>
        <v>223971.37000000002</v>
      </c>
      <c r="I53" s="514">
        <f t="shared" si="3"/>
        <v>0</v>
      </c>
      <c r="J53" s="514">
        <f t="shared" si="3"/>
        <v>-2436878.04</v>
      </c>
      <c r="K53" s="514">
        <f t="shared" si="3"/>
        <v>-278321.32999999996</v>
      </c>
      <c r="L53" s="514">
        <f>SUM(L10:L52)</f>
        <v>-2603496.79</v>
      </c>
      <c r="M53" s="515">
        <f t="shared" si="3"/>
        <v>827765342.44999993</v>
      </c>
      <c r="N53" s="227"/>
      <c r="O53" s="227"/>
      <c r="P53" s="513"/>
      <c r="Q53" s="514">
        <v>-133831172.68000001</v>
      </c>
      <c r="R53" s="514">
        <f t="shared" ref="R53:X53" si="4">SUM(R10:R52)</f>
        <v>-28241783.54999999</v>
      </c>
      <c r="S53" s="514">
        <f t="shared" si="4"/>
        <v>0</v>
      </c>
      <c r="T53" s="514">
        <f t="shared" si="4"/>
        <v>712435.43</v>
      </c>
      <c r="U53" s="514">
        <f t="shared" si="4"/>
        <v>195617.3</v>
      </c>
      <c r="V53" s="514">
        <f t="shared" si="4"/>
        <v>2603496.79</v>
      </c>
      <c r="W53" s="516">
        <f t="shared" si="4"/>
        <v>-158561406.71000004</v>
      </c>
      <c r="X53" s="515">
        <f t="shared" si="4"/>
        <v>669203935.73999989</v>
      </c>
      <c r="Y53" s="517"/>
    </row>
    <row r="54" spans="1:25" x14ac:dyDescent="0.2">
      <c r="A54" s="498" t="s">
        <v>471</v>
      </c>
      <c r="B54" s="230"/>
      <c r="C54" s="231"/>
      <c r="D54" s="204"/>
      <c r="E54" s="505"/>
      <c r="F54" s="518"/>
      <c r="G54" s="502"/>
      <c r="H54" s="502"/>
      <c r="I54" s="502"/>
      <c r="J54" s="502"/>
      <c r="K54" s="502"/>
      <c r="L54" s="502"/>
      <c r="M54" s="508"/>
      <c r="N54" s="211"/>
      <c r="O54" s="211"/>
      <c r="P54" s="505"/>
      <c r="Q54" s="502"/>
      <c r="R54" s="502"/>
      <c r="S54" s="502"/>
      <c r="T54" s="502"/>
      <c r="U54" s="502"/>
      <c r="V54" s="502"/>
      <c r="W54" s="509"/>
      <c r="X54" s="508"/>
      <c r="Y54" s="519"/>
    </row>
    <row r="55" spans="1:25" x14ac:dyDescent="0.2">
      <c r="A55" s="520" t="s">
        <v>472</v>
      </c>
      <c r="D55" s="474">
        <v>95</v>
      </c>
      <c r="E55" s="505" t="s">
        <v>473</v>
      </c>
      <c r="F55" s="518">
        <v>866984.69</v>
      </c>
      <c r="G55" s="502">
        <v>30086.04</v>
      </c>
      <c r="H55" s="502"/>
      <c r="I55" s="502"/>
      <c r="J55" s="502"/>
      <c r="K55" s="502"/>
      <c r="L55" s="502"/>
      <c r="M55" s="508">
        <f t="shared" ref="M55:M73" si="5">+F55+G55+H55+I55+J55+K55+L55</f>
        <v>897070.73</v>
      </c>
      <c r="N55" s="211"/>
      <c r="O55" s="211"/>
      <c r="P55" s="505"/>
      <c r="Q55" s="502"/>
      <c r="R55" s="502"/>
      <c r="S55" s="502"/>
      <c r="T55" s="502"/>
      <c r="U55" s="502"/>
      <c r="V55" s="502"/>
      <c r="W55" s="509"/>
      <c r="X55" s="508">
        <f t="shared" ref="X55:X73" si="6">+M55+W55</f>
        <v>897070.73</v>
      </c>
      <c r="Y55" s="472">
        <v>2055</v>
      </c>
    </row>
    <row r="56" spans="1:25" x14ac:dyDescent="0.2">
      <c r="A56" s="520" t="s">
        <v>474</v>
      </c>
      <c r="D56" s="474">
        <v>95</v>
      </c>
      <c r="E56" s="505" t="s">
        <v>475</v>
      </c>
      <c r="F56" s="518">
        <v>867015.49</v>
      </c>
      <c r="G56" s="502">
        <v>-69247.259999999995</v>
      </c>
      <c r="H56" s="502"/>
      <c r="I56" s="502"/>
      <c r="J56" s="502"/>
      <c r="K56" s="502"/>
      <c r="L56" s="502"/>
      <c r="M56" s="508">
        <f t="shared" si="5"/>
        <v>797768.23</v>
      </c>
      <c r="N56" s="211"/>
      <c r="O56" s="211"/>
      <c r="P56" s="505"/>
      <c r="Q56" s="502"/>
      <c r="R56" s="502"/>
      <c r="S56" s="502"/>
      <c r="T56" s="502"/>
      <c r="U56" s="502"/>
      <c r="V56" s="502"/>
      <c r="W56" s="509"/>
      <c r="X56" s="508">
        <f t="shared" si="6"/>
        <v>797768.23</v>
      </c>
      <c r="Y56" s="472">
        <v>2055</v>
      </c>
    </row>
    <row r="57" spans="1:25" x14ac:dyDescent="0.2">
      <c r="A57" s="520" t="s">
        <v>476</v>
      </c>
      <c r="D57" s="474">
        <v>95</v>
      </c>
      <c r="E57" s="505" t="s">
        <v>477</v>
      </c>
      <c r="F57" s="518">
        <v>1805077.6000000003</v>
      </c>
      <c r="G57" s="502">
        <v>1316923.8400000001</v>
      </c>
      <c r="H57" s="502"/>
      <c r="I57" s="502"/>
      <c r="J57" s="502"/>
      <c r="K57" s="502"/>
      <c r="L57" s="502"/>
      <c r="M57" s="508">
        <f t="shared" si="5"/>
        <v>3122001.4400000004</v>
      </c>
      <c r="N57" s="211"/>
      <c r="O57" s="211"/>
      <c r="P57" s="505"/>
      <c r="Q57" s="502"/>
      <c r="R57" s="502"/>
      <c r="S57" s="502"/>
      <c r="T57" s="502"/>
      <c r="U57" s="502"/>
      <c r="V57" s="502"/>
      <c r="W57" s="509"/>
      <c r="X57" s="508">
        <f t="shared" si="6"/>
        <v>3122001.4400000004</v>
      </c>
      <c r="Y57" s="472">
        <v>2055</v>
      </c>
    </row>
    <row r="58" spans="1:25" x14ac:dyDescent="0.2">
      <c r="A58" s="520" t="s">
        <v>478</v>
      </c>
      <c r="D58" s="474">
        <v>95</v>
      </c>
      <c r="E58" s="505" t="s">
        <v>479</v>
      </c>
      <c r="F58" s="518">
        <v>3100476.4</v>
      </c>
      <c r="G58" s="502">
        <v>-742376.02</v>
      </c>
      <c r="H58" s="502"/>
      <c r="I58" s="502"/>
      <c r="J58" s="502"/>
      <c r="K58" s="502"/>
      <c r="L58" s="502"/>
      <c r="M58" s="508">
        <f t="shared" si="5"/>
        <v>2358100.38</v>
      </c>
      <c r="N58" s="211"/>
      <c r="O58" s="211"/>
      <c r="P58" s="505"/>
      <c r="Q58" s="502"/>
      <c r="R58" s="502"/>
      <c r="S58" s="502"/>
      <c r="T58" s="502"/>
      <c r="U58" s="502"/>
      <c r="V58" s="502"/>
      <c r="W58" s="509"/>
      <c r="X58" s="508">
        <f t="shared" si="6"/>
        <v>2358100.38</v>
      </c>
      <c r="Y58" s="472">
        <v>2055</v>
      </c>
    </row>
    <row r="59" spans="1:25" x14ac:dyDescent="0.2">
      <c r="A59" s="520" t="s">
        <v>480</v>
      </c>
      <c r="D59" s="474">
        <v>95</v>
      </c>
      <c r="E59" s="505" t="s">
        <v>481</v>
      </c>
      <c r="F59" s="518">
        <v>0</v>
      </c>
      <c r="G59" s="502">
        <v>14262.75</v>
      </c>
      <c r="H59" s="502"/>
      <c r="I59" s="502"/>
      <c r="J59" s="502"/>
      <c r="K59" s="502"/>
      <c r="L59" s="502"/>
      <c r="M59" s="508">
        <f t="shared" si="5"/>
        <v>14262.75</v>
      </c>
      <c r="N59" s="211"/>
      <c r="O59" s="211"/>
      <c r="P59" s="505"/>
      <c r="Q59" s="502"/>
      <c r="R59" s="502"/>
      <c r="S59" s="502"/>
      <c r="T59" s="502"/>
      <c r="U59" s="502"/>
      <c r="V59" s="502"/>
      <c r="W59" s="509"/>
      <c r="X59" s="508">
        <f t="shared" si="6"/>
        <v>14262.75</v>
      </c>
      <c r="Y59" s="472">
        <v>2055</v>
      </c>
    </row>
    <row r="60" spans="1:25" x14ac:dyDescent="0.2">
      <c r="A60" s="520" t="s">
        <v>482</v>
      </c>
      <c r="D60" s="474">
        <v>95</v>
      </c>
      <c r="E60" s="233" t="s">
        <v>483</v>
      </c>
      <c r="F60" s="518">
        <v>172971.66999999998</v>
      </c>
      <c r="G60" s="502">
        <v>431618.56</v>
      </c>
      <c r="H60" s="502"/>
      <c r="I60" s="502"/>
      <c r="J60" s="502"/>
      <c r="K60" s="502"/>
      <c r="L60" s="502"/>
      <c r="M60" s="508">
        <f t="shared" si="5"/>
        <v>604590.23</v>
      </c>
      <c r="N60" s="211"/>
      <c r="O60" s="211"/>
      <c r="P60" s="505"/>
      <c r="Q60" s="502"/>
      <c r="R60" s="502"/>
      <c r="S60" s="502"/>
      <c r="T60" s="502"/>
      <c r="U60" s="502"/>
      <c r="V60" s="502"/>
      <c r="W60" s="509"/>
      <c r="X60" s="508">
        <f t="shared" si="6"/>
        <v>604590.23</v>
      </c>
      <c r="Y60" s="472">
        <v>2055</v>
      </c>
    </row>
    <row r="61" spans="1:25" x14ac:dyDescent="0.2">
      <c r="A61" s="520" t="s">
        <v>484</v>
      </c>
      <c r="D61" s="474">
        <v>95</v>
      </c>
      <c r="E61" s="234" t="s">
        <v>485</v>
      </c>
      <c r="F61" s="518">
        <v>550000</v>
      </c>
      <c r="G61" s="502">
        <v>-550000</v>
      </c>
      <c r="H61" s="502"/>
      <c r="I61" s="502"/>
      <c r="J61" s="502"/>
      <c r="K61" s="502"/>
      <c r="L61" s="502"/>
      <c r="M61" s="508">
        <f t="shared" si="5"/>
        <v>0</v>
      </c>
      <c r="N61" s="211"/>
      <c r="O61" s="211"/>
      <c r="P61" s="505"/>
      <c r="Q61" s="502"/>
      <c r="R61" s="502"/>
      <c r="S61" s="502"/>
      <c r="T61" s="502"/>
      <c r="U61" s="502"/>
      <c r="V61" s="502"/>
      <c r="W61" s="509"/>
      <c r="X61" s="508">
        <f t="shared" si="6"/>
        <v>0</v>
      </c>
      <c r="Y61" s="472">
        <v>2055</v>
      </c>
    </row>
    <row r="62" spans="1:25" x14ac:dyDescent="0.2">
      <c r="A62" s="520" t="s">
        <v>486</v>
      </c>
      <c r="D62" s="474">
        <v>95</v>
      </c>
      <c r="E62" s="505" t="s">
        <v>487</v>
      </c>
      <c r="F62" s="518">
        <v>0</v>
      </c>
      <c r="G62" s="502">
        <v>0</v>
      </c>
      <c r="H62" s="502"/>
      <c r="I62" s="502"/>
      <c r="J62" s="502"/>
      <c r="K62" s="502"/>
      <c r="L62" s="502"/>
      <c r="M62" s="508">
        <f t="shared" si="5"/>
        <v>0</v>
      </c>
      <c r="N62" s="211"/>
      <c r="O62" s="211"/>
      <c r="P62" s="505"/>
      <c r="Q62" s="502"/>
      <c r="R62" s="502"/>
      <c r="S62" s="502"/>
      <c r="T62" s="502"/>
      <c r="U62" s="502"/>
      <c r="V62" s="502"/>
      <c r="W62" s="509"/>
      <c r="X62" s="508">
        <f t="shared" si="6"/>
        <v>0</v>
      </c>
      <c r="Y62" s="472">
        <v>2055</v>
      </c>
    </row>
    <row r="63" spans="1:25" x14ac:dyDescent="0.2">
      <c r="A63" s="520" t="s">
        <v>488</v>
      </c>
      <c r="D63" s="474">
        <v>95</v>
      </c>
      <c r="E63" s="235" t="s">
        <v>489</v>
      </c>
      <c r="F63" s="518">
        <v>0</v>
      </c>
      <c r="G63" s="502">
        <v>0</v>
      </c>
      <c r="H63" s="502"/>
      <c r="I63" s="502"/>
      <c r="J63" s="502"/>
      <c r="K63" s="502"/>
      <c r="L63" s="502"/>
      <c r="M63" s="508">
        <f t="shared" si="5"/>
        <v>0</v>
      </c>
      <c r="N63" s="211"/>
      <c r="O63" s="211"/>
      <c r="P63" s="505"/>
      <c r="Q63" s="502"/>
      <c r="R63" s="502"/>
      <c r="S63" s="502"/>
      <c r="T63" s="502"/>
      <c r="U63" s="502"/>
      <c r="V63" s="502"/>
      <c r="W63" s="509"/>
      <c r="X63" s="508">
        <f t="shared" si="6"/>
        <v>0</v>
      </c>
      <c r="Y63" s="472">
        <v>2055</v>
      </c>
    </row>
    <row r="64" spans="1:25" x14ac:dyDescent="0.2">
      <c r="A64" s="520" t="s">
        <v>490</v>
      </c>
      <c r="D64" s="474">
        <v>95</v>
      </c>
      <c r="E64" s="505" t="s">
        <v>491</v>
      </c>
      <c r="F64" s="518">
        <v>125819.76000000001</v>
      </c>
      <c r="G64" s="502">
        <v>28024.91</v>
      </c>
      <c r="H64" s="502"/>
      <c r="I64" s="502"/>
      <c r="J64" s="502"/>
      <c r="K64" s="502"/>
      <c r="L64" s="502"/>
      <c r="M64" s="508">
        <f t="shared" si="5"/>
        <v>153844.67000000001</v>
      </c>
      <c r="N64" s="211"/>
      <c r="O64" s="211"/>
      <c r="P64" s="505"/>
      <c r="Q64" s="502"/>
      <c r="R64" s="502"/>
      <c r="S64" s="502"/>
      <c r="T64" s="502"/>
      <c r="U64" s="502"/>
      <c r="V64" s="502"/>
      <c r="W64" s="509"/>
      <c r="X64" s="508">
        <f t="shared" si="6"/>
        <v>153844.67000000001</v>
      </c>
      <c r="Y64" s="472">
        <v>2055</v>
      </c>
    </row>
    <row r="65" spans="1:25" x14ac:dyDescent="0.2">
      <c r="A65" s="520" t="s">
        <v>492</v>
      </c>
      <c r="D65" s="474">
        <v>95</v>
      </c>
      <c r="E65" s="235" t="s">
        <v>493</v>
      </c>
      <c r="F65" s="518">
        <v>0</v>
      </c>
      <c r="G65" s="502">
        <v>0</v>
      </c>
      <c r="H65" s="502"/>
      <c r="I65" s="502"/>
      <c r="J65" s="502"/>
      <c r="K65" s="502"/>
      <c r="L65" s="502"/>
      <c r="M65" s="508">
        <f t="shared" si="5"/>
        <v>0</v>
      </c>
      <c r="N65" s="211"/>
      <c r="O65" s="211"/>
      <c r="P65" s="505"/>
      <c r="Q65" s="502"/>
      <c r="R65" s="502"/>
      <c r="S65" s="502"/>
      <c r="T65" s="502"/>
      <c r="U65" s="502"/>
      <c r="V65" s="502"/>
      <c r="W65" s="509"/>
      <c r="X65" s="508">
        <f t="shared" si="6"/>
        <v>0</v>
      </c>
      <c r="Y65" s="472">
        <v>2055</v>
      </c>
    </row>
    <row r="66" spans="1:25" x14ac:dyDescent="0.2">
      <c r="A66" s="520" t="s">
        <v>494</v>
      </c>
      <c r="D66" s="474">
        <v>91</v>
      </c>
      <c r="E66" s="505" t="s">
        <v>495</v>
      </c>
      <c r="F66" s="518">
        <v>6206.4500000000007</v>
      </c>
      <c r="G66" s="502">
        <v>1342.68</v>
      </c>
      <c r="H66" s="502"/>
      <c r="I66" s="502"/>
      <c r="J66" s="502"/>
      <c r="K66" s="502"/>
      <c r="L66" s="502"/>
      <c r="M66" s="508">
        <f t="shared" si="5"/>
        <v>7549.130000000001</v>
      </c>
      <c r="N66" s="211"/>
      <c r="O66" s="211"/>
      <c r="P66" s="505"/>
      <c r="Q66" s="502"/>
      <c r="R66" s="502"/>
      <c r="S66" s="502"/>
      <c r="T66" s="502"/>
      <c r="U66" s="502"/>
      <c r="V66" s="502"/>
      <c r="W66" s="509"/>
      <c r="X66" s="508">
        <f t="shared" si="6"/>
        <v>7549.130000000001</v>
      </c>
      <c r="Y66" s="472">
        <v>2055</v>
      </c>
    </row>
    <row r="67" spans="1:25" x14ac:dyDescent="0.2">
      <c r="A67" s="520" t="s">
        <v>496</v>
      </c>
      <c r="D67" s="474">
        <v>91</v>
      </c>
      <c r="E67" s="505" t="s">
        <v>497</v>
      </c>
      <c r="F67" s="518">
        <v>12154.58</v>
      </c>
      <c r="G67" s="502">
        <v>8431.9600000000009</v>
      </c>
      <c r="H67" s="502"/>
      <c r="I67" s="502"/>
      <c r="J67" s="502"/>
      <c r="K67" s="502"/>
      <c r="L67" s="502"/>
      <c r="M67" s="508">
        <f t="shared" si="5"/>
        <v>20586.54</v>
      </c>
      <c r="N67" s="211"/>
      <c r="O67" s="211"/>
      <c r="P67" s="505"/>
      <c r="Q67" s="502"/>
      <c r="R67" s="502"/>
      <c r="S67" s="502"/>
      <c r="T67" s="502"/>
      <c r="U67" s="502"/>
      <c r="V67" s="502"/>
      <c r="W67" s="509"/>
      <c r="X67" s="508">
        <f t="shared" si="6"/>
        <v>20586.54</v>
      </c>
      <c r="Y67" s="472">
        <v>2055</v>
      </c>
    </row>
    <row r="68" spans="1:25" x14ac:dyDescent="0.2">
      <c r="A68" s="520" t="s">
        <v>498</v>
      </c>
      <c r="D68" s="474">
        <v>91</v>
      </c>
      <c r="E68" s="505" t="s">
        <v>499</v>
      </c>
      <c r="F68" s="518">
        <v>35012.310000000005</v>
      </c>
      <c r="G68" s="502">
        <v>15781.81</v>
      </c>
      <c r="H68" s="502"/>
      <c r="I68" s="502"/>
      <c r="J68" s="502"/>
      <c r="K68" s="502"/>
      <c r="L68" s="502"/>
      <c r="M68" s="508">
        <f t="shared" si="5"/>
        <v>50794.12</v>
      </c>
      <c r="N68" s="211"/>
      <c r="O68" s="211"/>
      <c r="P68" s="505"/>
      <c r="Q68" s="502"/>
      <c r="R68" s="502"/>
      <c r="S68" s="502"/>
      <c r="T68" s="502"/>
      <c r="U68" s="502"/>
      <c r="V68" s="502"/>
      <c r="W68" s="509"/>
      <c r="X68" s="508">
        <f t="shared" si="6"/>
        <v>50794.12</v>
      </c>
      <c r="Y68" s="472">
        <v>2055</v>
      </c>
    </row>
    <row r="69" spans="1:25" x14ac:dyDescent="0.2">
      <c r="A69" s="520" t="s">
        <v>500</v>
      </c>
      <c r="D69" s="474">
        <v>91</v>
      </c>
      <c r="E69" s="505" t="s">
        <v>501</v>
      </c>
      <c r="F69" s="518">
        <v>0</v>
      </c>
      <c r="G69" s="502">
        <v>23</v>
      </c>
      <c r="H69" s="502"/>
      <c r="I69" s="502"/>
      <c r="J69" s="502"/>
      <c r="K69" s="502"/>
      <c r="L69" s="502"/>
      <c r="M69" s="508">
        <f t="shared" si="5"/>
        <v>23</v>
      </c>
      <c r="N69" s="211"/>
      <c r="O69" s="211"/>
      <c r="P69" s="505"/>
      <c r="Q69" s="502"/>
      <c r="R69" s="502"/>
      <c r="S69" s="502"/>
      <c r="T69" s="502"/>
      <c r="U69" s="502"/>
      <c r="V69" s="502"/>
      <c r="W69" s="509"/>
      <c r="X69" s="508">
        <f t="shared" si="6"/>
        <v>23</v>
      </c>
      <c r="Y69" s="472">
        <v>2055</v>
      </c>
    </row>
    <row r="70" spans="1:25" x14ac:dyDescent="0.2">
      <c r="A70" s="520" t="s">
        <v>502</v>
      </c>
      <c r="D70" s="474">
        <v>91</v>
      </c>
      <c r="E70" s="236" t="s">
        <v>503</v>
      </c>
      <c r="F70" s="518">
        <v>0</v>
      </c>
      <c r="G70" s="502">
        <v>0</v>
      </c>
      <c r="H70" s="502"/>
      <c r="I70" s="502"/>
      <c r="J70" s="502"/>
      <c r="K70" s="502"/>
      <c r="L70" s="502"/>
      <c r="M70" s="508">
        <f t="shared" si="5"/>
        <v>0</v>
      </c>
      <c r="N70" s="211"/>
      <c r="O70" s="211"/>
      <c r="P70" s="505"/>
      <c r="Q70" s="502"/>
      <c r="R70" s="502"/>
      <c r="S70" s="502"/>
      <c r="T70" s="502"/>
      <c r="U70" s="502"/>
      <c r="V70" s="502"/>
      <c r="W70" s="509"/>
      <c r="X70" s="508">
        <f t="shared" si="6"/>
        <v>0</v>
      </c>
      <c r="Y70" s="472">
        <v>2055</v>
      </c>
    </row>
    <row r="71" spans="1:25" x14ac:dyDescent="0.2">
      <c r="A71" s="520" t="s">
        <v>504</v>
      </c>
      <c r="D71" s="474">
        <v>91</v>
      </c>
      <c r="E71" s="505" t="s">
        <v>505</v>
      </c>
      <c r="F71" s="518">
        <v>0</v>
      </c>
      <c r="G71" s="502">
        <v>0</v>
      </c>
      <c r="H71" s="502"/>
      <c r="I71" s="502"/>
      <c r="J71" s="502"/>
      <c r="K71" s="502"/>
      <c r="L71" s="502"/>
      <c r="M71" s="508">
        <f t="shared" si="5"/>
        <v>0</v>
      </c>
      <c r="N71" s="211"/>
      <c r="O71" s="211"/>
      <c r="P71" s="505"/>
      <c r="Q71" s="502"/>
      <c r="R71" s="502"/>
      <c r="S71" s="502"/>
      <c r="T71" s="502"/>
      <c r="U71" s="502"/>
      <c r="V71" s="502"/>
      <c r="W71" s="509"/>
      <c r="X71" s="508">
        <f t="shared" si="6"/>
        <v>0</v>
      </c>
      <c r="Y71" s="472">
        <v>2055</v>
      </c>
    </row>
    <row r="72" spans="1:25" x14ac:dyDescent="0.2">
      <c r="A72" s="520" t="s">
        <v>506</v>
      </c>
      <c r="D72" s="474">
        <v>91</v>
      </c>
      <c r="E72" s="505" t="s">
        <v>507</v>
      </c>
      <c r="F72" s="518">
        <v>11375.150000000001</v>
      </c>
      <c r="G72" s="502">
        <v>4901.43</v>
      </c>
      <c r="H72" s="502"/>
      <c r="I72" s="502"/>
      <c r="J72" s="502"/>
      <c r="K72" s="502"/>
      <c r="L72" s="502"/>
      <c r="M72" s="508">
        <f t="shared" si="5"/>
        <v>16276.580000000002</v>
      </c>
      <c r="N72" s="211"/>
      <c r="O72" s="211"/>
      <c r="P72" s="505"/>
      <c r="Q72" s="502"/>
      <c r="R72" s="502"/>
      <c r="S72" s="502"/>
      <c r="T72" s="502"/>
      <c r="U72" s="502"/>
      <c r="V72" s="502"/>
      <c r="W72" s="509"/>
      <c r="X72" s="508">
        <f t="shared" si="6"/>
        <v>16276.580000000002</v>
      </c>
      <c r="Y72" s="472">
        <v>2055</v>
      </c>
    </row>
    <row r="73" spans="1:25" x14ac:dyDescent="0.2">
      <c r="A73" s="520" t="s">
        <v>508</v>
      </c>
      <c r="D73" s="474">
        <v>91</v>
      </c>
      <c r="E73" s="505" t="s">
        <v>509</v>
      </c>
      <c r="F73" s="518">
        <v>250.62</v>
      </c>
      <c r="G73" s="502">
        <v>-250.62</v>
      </c>
      <c r="H73" s="502"/>
      <c r="I73" s="502"/>
      <c r="J73" s="502"/>
      <c r="K73" s="502"/>
      <c r="L73" s="502"/>
      <c r="M73" s="508">
        <f t="shared" si="5"/>
        <v>0</v>
      </c>
      <c r="N73" s="211"/>
      <c r="O73" s="211"/>
      <c r="P73" s="505"/>
      <c r="Q73" s="502"/>
      <c r="R73" s="502"/>
      <c r="S73" s="502"/>
      <c r="T73" s="502"/>
      <c r="U73" s="502"/>
      <c r="V73" s="502"/>
      <c r="W73" s="509"/>
      <c r="X73" s="508">
        <f t="shared" si="6"/>
        <v>0</v>
      </c>
      <c r="Y73" s="472">
        <v>2055</v>
      </c>
    </row>
    <row r="74" spans="1:25" x14ac:dyDescent="0.2">
      <c r="A74" s="521" t="s">
        <v>470</v>
      </c>
      <c r="B74" s="522"/>
      <c r="C74" s="523"/>
      <c r="D74" s="523"/>
      <c r="E74" s="513"/>
      <c r="F74" s="524">
        <f>SUM(F55:F73)</f>
        <v>7553344.7199999997</v>
      </c>
      <c r="G74" s="514">
        <f t="shared" ref="G74:M74" si="7">SUM(G55:G73)</f>
        <v>489523.08000000013</v>
      </c>
      <c r="H74" s="514">
        <f t="shared" si="7"/>
        <v>0</v>
      </c>
      <c r="I74" s="514">
        <f t="shared" si="7"/>
        <v>0</v>
      </c>
      <c r="J74" s="514">
        <f t="shared" si="7"/>
        <v>0</v>
      </c>
      <c r="K74" s="514">
        <f t="shared" si="7"/>
        <v>0</v>
      </c>
      <c r="L74" s="514">
        <f t="shared" si="7"/>
        <v>0</v>
      </c>
      <c r="M74" s="515">
        <f t="shared" si="7"/>
        <v>8042867.7999999998</v>
      </c>
      <c r="N74" s="241"/>
      <c r="O74" s="227"/>
      <c r="P74" s="513"/>
      <c r="Q74" s="514">
        <v>0</v>
      </c>
      <c r="R74" s="514">
        <f t="shared" ref="R74:X74" si="8">SUM(R55:R73)</f>
        <v>0</v>
      </c>
      <c r="S74" s="514">
        <f t="shared" si="8"/>
        <v>0</v>
      </c>
      <c r="T74" s="514">
        <f t="shared" si="8"/>
        <v>0</v>
      </c>
      <c r="U74" s="514">
        <f t="shared" si="8"/>
        <v>0</v>
      </c>
      <c r="V74" s="514">
        <f t="shared" si="8"/>
        <v>0</v>
      </c>
      <c r="W74" s="516">
        <f t="shared" si="8"/>
        <v>0</v>
      </c>
      <c r="X74" s="515">
        <f t="shared" si="8"/>
        <v>8042867.7999999998</v>
      </c>
    </row>
    <row r="75" spans="1:25" s="537" customFormat="1" x14ac:dyDescent="0.2">
      <c r="A75" s="525" t="s">
        <v>510</v>
      </c>
      <c r="B75" s="526"/>
      <c r="C75" s="527"/>
      <c r="D75" s="528"/>
      <c r="E75" s="526"/>
      <c r="F75" s="529">
        <f>F53+F74</f>
        <v>778987289.64999974</v>
      </c>
      <c r="G75" s="529">
        <f t="shared" ref="G75:M75" si="9">G53+G74</f>
        <v>61915645.389999993</v>
      </c>
      <c r="H75" s="529">
        <f t="shared" si="9"/>
        <v>223971.37000000002</v>
      </c>
      <c r="I75" s="529">
        <f t="shared" si="9"/>
        <v>0</v>
      </c>
      <c r="J75" s="529">
        <f t="shared" si="9"/>
        <v>-2436878.04</v>
      </c>
      <c r="K75" s="529">
        <f t="shared" si="9"/>
        <v>-278321.32999999996</v>
      </c>
      <c r="L75" s="529">
        <f t="shared" si="9"/>
        <v>-2603496.79</v>
      </c>
      <c r="M75" s="530">
        <f t="shared" si="9"/>
        <v>835808210.24999988</v>
      </c>
      <c r="N75" s="531"/>
      <c r="O75" s="532"/>
      <c r="P75" s="533"/>
      <c r="Q75" s="534">
        <v>-133831172.68000001</v>
      </c>
      <c r="R75" s="529">
        <f t="shared" ref="R75:X75" si="10">R53+R74</f>
        <v>-28241783.54999999</v>
      </c>
      <c r="S75" s="529">
        <f t="shared" si="10"/>
        <v>0</v>
      </c>
      <c r="T75" s="529">
        <f t="shared" si="10"/>
        <v>712435.43</v>
      </c>
      <c r="U75" s="529">
        <f t="shared" si="10"/>
        <v>195617.3</v>
      </c>
      <c r="V75" s="529">
        <f t="shared" si="10"/>
        <v>2603496.79</v>
      </c>
      <c r="W75" s="535">
        <f t="shared" si="10"/>
        <v>-158561406.71000004</v>
      </c>
      <c r="X75" s="530">
        <f t="shared" si="10"/>
        <v>677246803.53999984</v>
      </c>
      <c r="Y75" s="536"/>
    </row>
    <row r="76" spans="1:25" s="540" customFormat="1" x14ac:dyDescent="0.2">
      <c r="A76" s="254"/>
      <c r="B76" s="255"/>
      <c r="C76" s="256"/>
      <c r="D76" s="257"/>
      <c r="E76" s="255"/>
      <c r="F76" s="538"/>
      <c r="G76" s="259"/>
      <c r="H76" s="259"/>
      <c r="I76" s="259"/>
      <c r="J76" s="259"/>
      <c r="K76" s="259"/>
      <c r="L76" s="259"/>
      <c r="M76" s="539"/>
      <c r="N76" s="211"/>
      <c r="O76" s="211"/>
      <c r="P76" s="505"/>
      <c r="Q76" s="502"/>
      <c r="R76" s="502"/>
      <c r="S76" s="502"/>
      <c r="T76" s="502"/>
      <c r="U76" s="502"/>
      <c r="V76" s="502"/>
      <c r="W76" s="509"/>
      <c r="X76" s="508"/>
      <c r="Y76" s="519"/>
    </row>
    <row r="77" spans="1:25" x14ac:dyDescent="0.2">
      <c r="A77" s="498" t="s">
        <v>511</v>
      </c>
      <c r="B77" s="230"/>
      <c r="C77" s="231"/>
      <c r="D77" s="204"/>
      <c r="E77" s="230"/>
      <c r="F77" s="541"/>
      <c r="G77" s="480"/>
      <c r="H77" s="480"/>
      <c r="I77" s="480"/>
      <c r="J77" s="480"/>
      <c r="K77" s="480"/>
      <c r="L77" s="480"/>
      <c r="M77" s="542"/>
      <c r="N77" s="211"/>
      <c r="O77" s="211"/>
      <c r="P77" s="505"/>
      <c r="Q77" s="502"/>
      <c r="R77" s="502"/>
      <c r="S77" s="502"/>
      <c r="T77" s="502"/>
      <c r="U77" s="502"/>
      <c r="V77" s="502"/>
      <c r="W77" s="509"/>
      <c r="X77" s="508"/>
      <c r="Y77" s="519"/>
    </row>
    <row r="78" spans="1:25" x14ac:dyDescent="0.2">
      <c r="A78" s="201" t="s">
        <v>512</v>
      </c>
      <c r="B78" s="202" t="s">
        <v>340</v>
      </c>
      <c r="C78" s="203" t="s">
        <v>341</v>
      </c>
      <c r="D78" s="204">
        <v>17</v>
      </c>
      <c r="E78" s="505" t="s">
        <v>513</v>
      </c>
      <c r="F78" s="518">
        <v>758744.3</v>
      </c>
      <c r="G78" s="502">
        <v>37828.200000000004</v>
      </c>
      <c r="H78" s="502">
        <v>0</v>
      </c>
      <c r="I78" s="502"/>
      <c r="J78" s="502"/>
      <c r="K78" s="502"/>
      <c r="L78" s="502"/>
      <c r="M78" s="508">
        <f t="shared" ref="M78:M85" si="11">+F78+G78+H78+I78+J78+K78+L78</f>
        <v>796572.5</v>
      </c>
      <c r="N78" s="211"/>
      <c r="O78" s="211"/>
      <c r="P78" s="505"/>
      <c r="Q78" s="502"/>
      <c r="R78" s="502"/>
      <c r="S78" s="502"/>
      <c r="T78" s="502"/>
      <c r="U78" s="502"/>
      <c r="V78" s="502"/>
      <c r="W78" s="509"/>
      <c r="X78" s="508">
        <f t="shared" ref="X78:X85" si="12">+M78+W78</f>
        <v>796572.5</v>
      </c>
      <c r="Y78" s="472">
        <v>1612</v>
      </c>
    </row>
    <row r="79" spans="1:25" x14ac:dyDescent="0.2">
      <c r="A79" s="263">
        <v>130104</v>
      </c>
      <c r="B79" s="202"/>
      <c r="C79" s="210">
        <v>40</v>
      </c>
      <c r="D79" s="204">
        <v>12</v>
      </c>
      <c r="E79" s="505" t="s">
        <v>25</v>
      </c>
      <c r="F79" s="518">
        <v>40478700</v>
      </c>
      <c r="G79" s="502">
        <v>0</v>
      </c>
      <c r="H79" s="502">
        <v>0</v>
      </c>
      <c r="I79" s="502"/>
      <c r="J79" s="502"/>
      <c r="K79" s="502"/>
      <c r="L79" s="502"/>
      <c r="M79" s="508">
        <f t="shared" si="11"/>
        <v>40478700</v>
      </c>
      <c r="N79" s="264" t="s">
        <v>514</v>
      </c>
      <c r="O79" s="211"/>
      <c r="P79" s="264" t="s">
        <v>515</v>
      </c>
      <c r="Q79" s="502">
        <v>-1517951.25</v>
      </c>
      <c r="R79" s="502">
        <v>-1011967.5</v>
      </c>
      <c r="S79" s="502">
        <v>0</v>
      </c>
      <c r="T79" s="502">
        <v>0</v>
      </c>
      <c r="U79" s="502">
        <v>0</v>
      </c>
      <c r="V79" s="502">
        <v>0</v>
      </c>
      <c r="W79" s="509">
        <f t="shared" ref="W79:W85" si="13">+Q79+R79+S79+T79+U79+V79</f>
        <v>-2529918.75</v>
      </c>
      <c r="X79" s="508">
        <f t="shared" si="12"/>
        <v>37948781.25</v>
      </c>
      <c r="Y79" s="472">
        <v>1609</v>
      </c>
    </row>
    <row r="80" spans="1:25" x14ac:dyDescent="0.2">
      <c r="A80" s="201" t="s">
        <v>516</v>
      </c>
      <c r="B80" s="202" t="s">
        <v>517</v>
      </c>
      <c r="C80" s="210">
        <v>10</v>
      </c>
      <c r="D80" s="204">
        <v>12</v>
      </c>
      <c r="E80" s="505" t="s">
        <v>518</v>
      </c>
      <c r="F80" s="518">
        <v>24490643.240000006</v>
      </c>
      <c r="G80" s="502">
        <v>0</v>
      </c>
      <c r="H80" s="502">
        <v>614761.76</v>
      </c>
      <c r="I80" s="502"/>
      <c r="J80" s="502"/>
      <c r="K80" s="502"/>
      <c r="L80" s="502"/>
      <c r="M80" s="508">
        <f t="shared" si="11"/>
        <v>25105405.000000007</v>
      </c>
      <c r="N80" s="211" t="s">
        <v>519</v>
      </c>
      <c r="O80" s="211" t="s">
        <v>517</v>
      </c>
      <c r="P80" s="505" t="s">
        <v>520</v>
      </c>
      <c r="Q80" s="502">
        <v>-13661396.830000002</v>
      </c>
      <c r="R80" s="502">
        <v>-2911728.57</v>
      </c>
      <c r="S80" s="502">
        <v>0</v>
      </c>
      <c r="T80" s="502">
        <v>0</v>
      </c>
      <c r="U80" s="502">
        <v>0</v>
      </c>
      <c r="V80" s="502">
        <v>0</v>
      </c>
      <c r="W80" s="509">
        <f t="shared" si="13"/>
        <v>-16573125.400000002</v>
      </c>
      <c r="X80" s="508">
        <f t="shared" si="12"/>
        <v>8532279.6000000052</v>
      </c>
      <c r="Y80" s="472">
        <v>1611</v>
      </c>
    </row>
    <row r="81" spans="1:25" x14ac:dyDescent="0.2">
      <c r="A81" s="201" t="s">
        <v>516</v>
      </c>
      <c r="B81" s="202" t="s">
        <v>521</v>
      </c>
      <c r="C81" s="210">
        <v>5</v>
      </c>
      <c r="D81" s="204">
        <v>12</v>
      </c>
      <c r="E81" s="505" t="s">
        <v>522</v>
      </c>
      <c r="F81" s="518">
        <v>81029.900000000023</v>
      </c>
      <c r="G81" s="502">
        <v>7857.55</v>
      </c>
      <c r="H81" s="502">
        <v>0</v>
      </c>
      <c r="I81" s="502"/>
      <c r="J81" s="502"/>
      <c r="L81" s="502">
        <v>-13734.5</v>
      </c>
      <c r="M81" s="508">
        <f t="shared" si="11"/>
        <v>75152.950000000026</v>
      </c>
      <c r="N81" s="211" t="s">
        <v>519</v>
      </c>
      <c r="O81" s="211" t="s">
        <v>521</v>
      </c>
      <c r="P81" s="505" t="s">
        <v>523</v>
      </c>
      <c r="Q81" s="502">
        <v>-27124.72000000003</v>
      </c>
      <c r="R81" s="502">
        <v>-39045.72</v>
      </c>
      <c r="S81" s="502">
        <v>0</v>
      </c>
      <c r="T81" s="502">
        <v>0</v>
      </c>
      <c r="U81" s="502">
        <v>0</v>
      </c>
      <c r="V81" s="502">
        <v>13734.5</v>
      </c>
      <c r="W81" s="509">
        <f t="shared" si="13"/>
        <v>-52435.940000000031</v>
      </c>
      <c r="X81" s="508">
        <f t="shared" si="12"/>
        <v>22717.009999999995</v>
      </c>
      <c r="Y81" s="472">
        <v>1611</v>
      </c>
    </row>
    <row r="82" spans="1:25" x14ac:dyDescent="0.2">
      <c r="A82" s="201" t="s">
        <v>516</v>
      </c>
      <c r="B82" s="202" t="s">
        <v>524</v>
      </c>
      <c r="C82" s="210">
        <v>5</v>
      </c>
      <c r="D82" s="204">
        <v>12</v>
      </c>
      <c r="E82" s="505" t="s">
        <v>525</v>
      </c>
      <c r="F82" s="518">
        <v>3447168.88</v>
      </c>
      <c r="G82" s="502">
        <v>15789.609999999986</v>
      </c>
      <c r="H82" s="502">
        <v>59502</v>
      </c>
      <c r="I82" s="502"/>
      <c r="J82" s="502"/>
      <c r="L82" s="502">
        <v>-244246.85</v>
      </c>
      <c r="M82" s="508">
        <f t="shared" si="11"/>
        <v>3278213.6399999997</v>
      </c>
      <c r="N82" s="211" t="s">
        <v>519</v>
      </c>
      <c r="O82" s="211" t="s">
        <v>524</v>
      </c>
      <c r="P82" s="505" t="s">
        <v>526</v>
      </c>
      <c r="Q82" s="502">
        <v>-1293719.56</v>
      </c>
      <c r="R82" s="502">
        <v>-656127.75000000012</v>
      </c>
      <c r="S82" s="502">
        <v>0</v>
      </c>
      <c r="T82" s="502"/>
      <c r="U82" s="502">
        <v>0</v>
      </c>
      <c r="V82" s="502">
        <v>244246.85</v>
      </c>
      <c r="W82" s="509">
        <f t="shared" si="13"/>
        <v>-1705600.46</v>
      </c>
      <c r="X82" s="508">
        <f t="shared" si="12"/>
        <v>1572613.1799999997</v>
      </c>
      <c r="Y82" s="472">
        <v>1611</v>
      </c>
    </row>
    <row r="83" spans="1:25" x14ac:dyDescent="0.2">
      <c r="A83" s="201" t="s">
        <v>516</v>
      </c>
      <c r="B83" s="202" t="s">
        <v>527</v>
      </c>
      <c r="C83" s="210">
        <v>5</v>
      </c>
      <c r="D83" s="204">
        <v>12</v>
      </c>
      <c r="E83" s="505" t="s">
        <v>969</v>
      </c>
      <c r="F83" s="518">
        <v>248094.00000000003</v>
      </c>
      <c r="G83" s="502">
        <v>467911.03</v>
      </c>
      <c r="H83" s="502"/>
      <c r="I83" s="502"/>
      <c r="J83" s="502">
        <v>-248093.98</v>
      </c>
      <c r="L83" s="502"/>
      <c r="M83" s="508">
        <f t="shared" si="11"/>
        <v>467911.05000000005</v>
      </c>
      <c r="N83" s="211" t="s">
        <v>519</v>
      </c>
      <c r="O83" s="211" t="s">
        <v>527</v>
      </c>
      <c r="P83" s="505" t="s">
        <v>970</v>
      </c>
      <c r="Q83" s="502">
        <v>-24809.400000000009</v>
      </c>
      <c r="R83" s="502">
        <v>-96409.9</v>
      </c>
      <c r="S83" s="502"/>
      <c r="T83" s="502">
        <v>74428.200000000012</v>
      </c>
      <c r="U83" s="502"/>
      <c r="V83" s="502"/>
      <c r="W83" s="509">
        <f t="shared" si="13"/>
        <v>-46791.099999999991</v>
      </c>
      <c r="X83" s="508">
        <f t="shared" si="12"/>
        <v>421119.95000000007</v>
      </c>
      <c r="Y83" s="472">
        <v>1611</v>
      </c>
    </row>
    <row r="84" spans="1:25" x14ac:dyDescent="0.2">
      <c r="A84" s="201" t="s">
        <v>516</v>
      </c>
      <c r="B84" s="202" t="s">
        <v>528</v>
      </c>
      <c r="C84" s="210">
        <v>5</v>
      </c>
      <c r="D84" s="204">
        <v>12</v>
      </c>
      <c r="E84" s="505" t="s">
        <v>529</v>
      </c>
      <c r="F84" s="518">
        <v>714550.24999999953</v>
      </c>
      <c r="G84" s="502">
        <v>0</v>
      </c>
      <c r="H84" s="502">
        <v>0</v>
      </c>
      <c r="I84" s="502"/>
      <c r="J84" s="502"/>
      <c r="K84" s="502"/>
      <c r="L84" s="502"/>
      <c r="M84" s="508">
        <f t="shared" si="11"/>
        <v>714550.24999999953</v>
      </c>
      <c r="N84" s="211" t="s">
        <v>519</v>
      </c>
      <c r="O84" s="211" t="s">
        <v>528</v>
      </c>
      <c r="P84" s="505" t="s">
        <v>530</v>
      </c>
      <c r="Q84" s="502">
        <v>-504388.40999999968</v>
      </c>
      <c r="R84" s="502">
        <v>-84064.74</v>
      </c>
      <c r="S84" s="502">
        <v>0</v>
      </c>
      <c r="T84" s="502">
        <v>0</v>
      </c>
      <c r="U84" s="502">
        <v>0</v>
      </c>
      <c r="V84" s="502">
        <v>0</v>
      </c>
      <c r="W84" s="509">
        <f t="shared" si="13"/>
        <v>-588453.14999999967</v>
      </c>
      <c r="X84" s="508">
        <f t="shared" si="12"/>
        <v>126097.09999999986</v>
      </c>
      <c r="Y84" s="472">
        <v>1611</v>
      </c>
    </row>
    <row r="85" spans="1:25" x14ac:dyDescent="0.2">
      <c r="A85" s="201" t="s">
        <v>516</v>
      </c>
      <c r="B85" s="202" t="s">
        <v>531</v>
      </c>
      <c r="C85" s="210">
        <v>5</v>
      </c>
      <c r="D85" s="204">
        <v>12</v>
      </c>
      <c r="E85" s="543" t="s">
        <v>532</v>
      </c>
      <c r="F85" s="518">
        <v>36814</v>
      </c>
      <c r="G85" s="502">
        <v>0</v>
      </c>
      <c r="H85" s="502">
        <v>0</v>
      </c>
      <c r="I85" s="502"/>
      <c r="J85" s="502"/>
      <c r="K85" s="502"/>
      <c r="L85" s="502"/>
      <c r="M85" s="508">
        <f t="shared" si="11"/>
        <v>36814</v>
      </c>
      <c r="N85" s="211" t="s">
        <v>519</v>
      </c>
      <c r="O85" s="211" t="s">
        <v>531</v>
      </c>
      <c r="P85" s="266" t="s">
        <v>533</v>
      </c>
      <c r="Q85" s="502">
        <v>-11044.2</v>
      </c>
      <c r="R85" s="502">
        <v>-7362.8</v>
      </c>
      <c r="S85" s="502">
        <v>0</v>
      </c>
      <c r="T85" s="502">
        <v>0</v>
      </c>
      <c r="U85" s="502">
        <v>0</v>
      </c>
      <c r="V85" s="502">
        <v>0</v>
      </c>
      <c r="W85" s="511">
        <f t="shared" si="13"/>
        <v>-18407</v>
      </c>
      <c r="X85" s="512">
        <f t="shared" si="12"/>
        <v>18407</v>
      </c>
      <c r="Y85" s="472">
        <v>1611</v>
      </c>
    </row>
    <row r="86" spans="1:25" x14ac:dyDescent="0.2">
      <c r="A86" s="521" t="s">
        <v>470</v>
      </c>
      <c r="B86" s="522"/>
      <c r="C86" s="523"/>
      <c r="D86" s="523"/>
      <c r="E86" s="544"/>
      <c r="F86" s="514">
        <f t="shared" ref="F86:M86" si="14">SUM(F78:F85)</f>
        <v>70255744.570000008</v>
      </c>
      <c r="G86" s="514">
        <f t="shared" si="14"/>
        <v>529386.39</v>
      </c>
      <c r="H86" s="514">
        <f t="shared" si="14"/>
        <v>674263.76</v>
      </c>
      <c r="I86" s="514">
        <f t="shared" si="14"/>
        <v>0</v>
      </c>
      <c r="J86" s="514">
        <f t="shared" si="14"/>
        <v>-248093.98</v>
      </c>
      <c r="K86" s="514">
        <f t="shared" si="14"/>
        <v>0</v>
      </c>
      <c r="L86" s="514">
        <f t="shared" si="14"/>
        <v>-257981.35</v>
      </c>
      <c r="M86" s="515">
        <f t="shared" si="14"/>
        <v>70953319.390000001</v>
      </c>
      <c r="N86" s="241"/>
      <c r="O86" s="227"/>
      <c r="P86" s="545"/>
      <c r="Q86" s="546">
        <v>-17040434.370000001</v>
      </c>
      <c r="R86" s="514">
        <f t="shared" ref="R86:X86" si="15">SUM(R78:R85)</f>
        <v>-4806706.9800000004</v>
      </c>
      <c r="S86" s="514">
        <f t="shared" si="15"/>
        <v>0</v>
      </c>
      <c r="T86" s="514">
        <f t="shared" si="15"/>
        <v>74428.200000000012</v>
      </c>
      <c r="U86" s="514">
        <f t="shared" si="15"/>
        <v>0</v>
      </c>
      <c r="V86" s="514">
        <f t="shared" si="15"/>
        <v>257981.35</v>
      </c>
      <c r="W86" s="516">
        <f t="shared" si="15"/>
        <v>-21514731.800000004</v>
      </c>
      <c r="X86" s="515">
        <f t="shared" si="15"/>
        <v>49438587.590000011</v>
      </c>
      <c r="Y86" s="519"/>
    </row>
    <row r="87" spans="1:25" s="483" customFormat="1" x14ac:dyDescent="0.2">
      <c r="A87" s="498" t="s">
        <v>534</v>
      </c>
      <c r="C87" s="478"/>
      <c r="D87" s="478"/>
      <c r="E87" s="505"/>
      <c r="F87" s="518"/>
      <c r="G87" s="502"/>
      <c r="H87" s="502"/>
      <c r="I87" s="502"/>
      <c r="J87" s="502"/>
      <c r="K87" s="502"/>
      <c r="L87" s="502"/>
      <c r="M87" s="508"/>
      <c r="N87" s="211"/>
      <c r="O87" s="211"/>
      <c r="P87" s="505"/>
      <c r="Q87" s="502"/>
      <c r="R87" s="502"/>
      <c r="S87" s="502"/>
      <c r="T87" s="502"/>
      <c r="U87" s="502"/>
      <c r="V87" s="502"/>
      <c r="W87" s="509"/>
      <c r="X87" s="508"/>
    </row>
    <row r="88" spans="1:25" x14ac:dyDescent="0.2">
      <c r="A88" s="520" t="s">
        <v>535</v>
      </c>
      <c r="D88" s="474">
        <v>91</v>
      </c>
      <c r="E88" s="505" t="s">
        <v>536</v>
      </c>
      <c r="F88" s="518">
        <v>0</v>
      </c>
      <c r="G88" s="502">
        <v>0</v>
      </c>
      <c r="H88" s="502"/>
      <c r="I88" s="502"/>
      <c r="J88" s="502"/>
      <c r="K88" s="502"/>
      <c r="L88" s="502"/>
      <c r="M88" s="508">
        <f t="shared" ref="M88:M93" si="16">+F88+G88+H88+I88+J88+K88+L88</f>
        <v>0</v>
      </c>
      <c r="N88" s="211"/>
      <c r="O88" s="211"/>
      <c r="P88" s="505"/>
      <c r="Q88" s="502"/>
      <c r="R88" s="502"/>
      <c r="S88" s="502"/>
      <c r="T88" s="502"/>
      <c r="U88" s="502"/>
      <c r="V88" s="502"/>
      <c r="W88" s="509"/>
      <c r="X88" s="508">
        <f t="shared" ref="X88" si="17">M88+W88</f>
        <v>0</v>
      </c>
    </row>
    <row r="89" spans="1:25" x14ac:dyDescent="0.2">
      <c r="A89" s="520" t="s">
        <v>537</v>
      </c>
      <c r="D89" s="474">
        <v>91</v>
      </c>
      <c r="E89" s="505" t="s">
        <v>538</v>
      </c>
      <c r="F89" s="518">
        <v>603.52999999999884</v>
      </c>
      <c r="G89" s="502">
        <v>39770.230000000003</v>
      </c>
      <c r="H89" s="502"/>
      <c r="I89" s="502"/>
      <c r="J89" s="502"/>
      <c r="K89" s="502"/>
      <c r="L89" s="502"/>
      <c r="M89" s="508">
        <f t="shared" si="16"/>
        <v>40373.760000000002</v>
      </c>
      <c r="N89" s="211"/>
      <c r="O89" s="211"/>
      <c r="P89" s="505"/>
      <c r="Q89" s="502"/>
      <c r="R89" s="502"/>
      <c r="S89" s="502"/>
      <c r="T89" s="502"/>
      <c r="U89" s="502"/>
      <c r="V89" s="502"/>
      <c r="W89" s="509"/>
      <c r="X89" s="508">
        <f t="shared" ref="X89:X93" si="18">+M89+W89</f>
        <v>40373.760000000002</v>
      </c>
      <c r="Y89" s="472">
        <v>2055</v>
      </c>
    </row>
    <row r="90" spans="1:25" x14ac:dyDescent="0.2">
      <c r="A90" s="520" t="s">
        <v>539</v>
      </c>
      <c r="D90" s="474">
        <v>95</v>
      </c>
      <c r="E90" s="505" t="s">
        <v>540</v>
      </c>
      <c r="F90" s="518">
        <v>107408.25</v>
      </c>
      <c r="G90" s="502">
        <v>0</v>
      </c>
      <c r="H90" s="502"/>
      <c r="I90" s="502"/>
      <c r="J90" s="502"/>
      <c r="K90" s="502"/>
      <c r="L90" s="502"/>
      <c r="M90" s="508">
        <f t="shared" si="16"/>
        <v>107408.25</v>
      </c>
      <c r="N90" s="211"/>
      <c r="O90" s="211"/>
      <c r="P90" s="505"/>
      <c r="Q90" s="502"/>
      <c r="R90" s="502"/>
      <c r="S90" s="502"/>
      <c r="T90" s="502"/>
      <c r="U90" s="502"/>
      <c r="V90" s="502"/>
      <c r="W90" s="509"/>
      <c r="X90" s="508">
        <f t="shared" si="18"/>
        <v>107408.25</v>
      </c>
      <c r="Y90" s="472">
        <v>2055</v>
      </c>
    </row>
    <row r="91" spans="1:25" x14ac:dyDescent="0.2">
      <c r="A91" s="520" t="s">
        <v>541</v>
      </c>
      <c r="D91" s="474">
        <v>91</v>
      </c>
      <c r="E91" s="269" t="s">
        <v>542</v>
      </c>
      <c r="F91" s="518">
        <v>0</v>
      </c>
      <c r="G91" s="502">
        <v>49382.400000000001</v>
      </c>
      <c r="H91" s="502"/>
      <c r="I91" s="502"/>
      <c r="J91" s="502"/>
      <c r="K91" s="502"/>
      <c r="L91" s="502"/>
      <c r="M91" s="508">
        <f t="shared" si="16"/>
        <v>49382.400000000001</v>
      </c>
      <c r="N91" s="211"/>
      <c r="O91" s="211"/>
      <c r="P91" s="505"/>
      <c r="Q91" s="502"/>
      <c r="R91" s="502"/>
      <c r="S91" s="502"/>
      <c r="T91" s="502"/>
      <c r="U91" s="502"/>
      <c r="V91" s="502"/>
      <c r="W91" s="509"/>
      <c r="X91" s="508">
        <f t="shared" si="18"/>
        <v>49382.400000000001</v>
      </c>
      <c r="Y91" s="472">
        <v>2055</v>
      </c>
    </row>
    <row r="92" spans="1:25" x14ac:dyDescent="0.2">
      <c r="A92" s="520" t="s">
        <v>543</v>
      </c>
      <c r="D92" s="474">
        <v>95</v>
      </c>
      <c r="E92" s="270" t="s">
        <v>544</v>
      </c>
      <c r="F92" s="518">
        <v>322628.40999999997</v>
      </c>
      <c r="G92" s="502">
        <v>0</v>
      </c>
      <c r="H92" s="502"/>
      <c r="I92" s="502"/>
      <c r="J92" s="502"/>
      <c r="K92" s="502"/>
      <c r="L92" s="502"/>
      <c r="M92" s="508">
        <f t="shared" si="16"/>
        <v>322628.40999999997</v>
      </c>
      <c r="N92" s="211"/>
      <c r="O92" s="211"/>
      <c r="P92" s="505"/>
      <c r="Q92" s="502"/>
      <c r="R92" s="502"/>
      <c r="S92" s="502"/>
      <c r="T92" s="502"/>
      <c r="U92" s="502"/>
      <c r="V92" s="502"/>
      <c r="W92" s="509"/>
      <c r="X92" s="508">
        <f t="shared" si="18"/>
        <v>322628.40999999997</v>
      </c>
      <c r="Y92" s="472">
        <v>2055</v>
      </c>
    </row>
    <row r="93" spans="1:25" x14ac:dyDescent="0.2">
      <c r="A93" s="520" t="s">
        <v>545</v>
      </c>
      <c r="D93" s="474">
        <v>95</v>
      </c>
      <c r="E93" s="270" t="s">
        <v>546</v>
      </c>
      <c r="F93" s="518">
        <v>433507.74</v>
      </c>
      <c r="G93" s="502">
        <v>1016232.54</v>
      </c>
      <c r="H93" s="502"/>
      <c r="I93" s="502"/>
      <c r="J93" s="502"/>
      <c r="K93" s="502"/>
      <c r="L93" s="502"/>
      <c r="M93" s="508">
        <f t="shared" si="16"/>
        <v>1449740.28</v>
      </c>
      <c r="N93" s="211"/>
      <c r="O93" s="211"/>
      <c r="P93" s="505"/>
      <c r="Q93" s="502"/>
      <c r="R93" s="502"/>
      <c r="S93" s="502"/>
      <c r="T93" s="502"/>
      <c r="U93" s="502"/>
      <c r="V93" s="502"/>
      <c r="W93" s="509"/>
      <c r="X93" s="508">
        <f t="shared" si="18"/>
        <v>1449740.28</v>
      </c>
      <c r="Y93" s="472">
        <v>2055</v>
      </c>
    </row>
    <row r="94" spans="1:25" x14ac:dyDescent="0.2">
      <c r="A94" s="521" t="s">
        <v>470</v>
      </c>
      <c r="B94" s="522"/>
      <c r="C94" s="523"/>
      <c r="D94" s="523"/>
      <c r="E94" s="267"/>
      <c r="F94" s="514">
        <f>SUM(F88:F93)</f>
        <v>864147.92999999993</v>
      </c>
      <c r="G94" s="514">
        <f t="shared" ref="G94:M94" si="19">SUM(G88:G93)</f>
        <v>1105385.17</v>
      </c>
      <c r="H94" s="514">
        <f t="shared" si="19"/>
        <v>0</v>
      </c>
      <c r="I94" s="514">
        <f t="shared" si="19"/>
        <v>0</v>
      </c>
      <c r="J94" s="514">
        <f t="shared" si="19"/>
        <v>0</v>
      </c>
      <c r="K94" s="514">
        <f t="shared" si="19"/>
        <v>0</v>
      </c>
      <c r="L94" s="514">
        <f t="shared" si="19"/>
        <v>0</v>
      </c>
      <c r="M94" s="515">
        <f t="shared" si="19"/>
        <v>1969533.1</v>
      </c>
      <c r="N94" s="241"/>
      <c r="O94" s="227"/>
      <c r="P94" s="513"/>
      <c r="Q94" s="514">
        <v>0</v>
      </c>
      <c r="R94" s="514">
        <f t="shared" ref="R94:X94" si="20">SUM(R88:R93)</f>
        <v>0</v>
      </c>
      <c r="S94" s="514">
        <f t="shared" si="20"/>
        <v>0</v>
      </c>
      <c r="T94" s="514">
        <f t="shared" si="20"/>
        <v>0</v>
      </c>
      <c r="U94" s="514">
        <f t="shared" si="20"/>
        <v>0</v>
      </c>
      <c r="V94" s="514">
        <f t="shared" si="20"/>
        <v>0</v>
      </c>
      <c r="W94" s="516">
        <f t="shared" si="20"/>
        <v>0</v>
      </c>
      <c r="X94" s="515">
        <f t="shared" si="20"/>
        <v>1969533.1</v>
      </c>
    </row>
    <row r="95" spans="1:25" x14ac:dyDescent="0.2">
      <c r="A95" s="243" t="s">
        <v>547</v>
      </c>
      <c r="B95" s="522"/>
      <c r="C95" s="523"/>
      <c r="D95" s="523"/>
      <c r="E95" s="522"/>
      <c r="F95" s="547">
        <f>F86+F94</f>
        <v>71119892.500000015</v>
      </c>
      <c r="G95" s="547">
        <f t="shared" ref="G95:M95" si="21">G86+G94</f>
        <v>1634771.56</v>
      </c>
      <c r="H95" s="547">
        <f t="shared" si="21"/>
        <v>674263.76</v>
      </c>
      <c r="I95" s="547">
        <f t="shared" si="21"/>
        <v>0</v>
      </c>
      <c r="J95" s="547">
        <f t="shared" si="21"/>
        <v>-248093.98</v>
      </c>
      <c r="K95" s="547">
        <f t="shared" si="21"/>
        <v>0</v>
      </c>
      <c r="L95" s="547">
        <f t="shared" si="21"/>
        <v>-257981.35</v>
      </c>
      <c r="M95" s="548">
        <f t="shared" si="21"/>
        <v>72922852.489999995</v>
      </c>
      <c r="N95" s="250"/>
      <c r="O95" s="251"/>
      <c r="P95" s="549"/>
      <c r="Q95" s="547">
        <v>-17040434.370000001</v>
      </c>
      <c r="R95" s="547">
        <f t="shared" ref="R95:X95" si="22">R86+R94</f>
        <v>-4806706.9800000004</v>
      </c>
      <c r="S95" s="547">
        <f t="shared" si="22"/>
        <v>0</v>
      </c>
      <c r="T95" s="547">
        <f t="shared" si="22"/>
        <v>74428.200000000012</v>
      </c>
      <c r="U95" s="547">
        <f t="shared" si="22"/>
        <v>0</v>
      </c>
      <c r="V95" s="547">
        <f t="shared" si="22"/>
        <v>257981.35</v>
      </c>
      <c r="W95" s="550">
        <f t="shared" si="22"/>
        <v>-21514731.800000004</v>
      </c>
      <c r="X95" s="548">
        <f t="shared" si="22"/>
        <v>51408120.690000013</v>
      </c>
    </row>
    <row r="96" spans="1:25" s="540" customFormat="1" ht="13.5" thickBot="1" x14ac:dyDescent="0.25">
      <c r="A96" s="551" t="s">
        <v>548</v>
      </c>
      <c r="B96" s="552"/>
      <c r="C96" s="553"/>
      <c r="D96" s="553"/>
      <c r="E96" s="552"/>
      <c r="F96" s="554">
        <f>F75+F95</f>
        <v>850107182.14999974</v>
      </c>
      <c r="G96" s="554">
        <f t="shared" ref="G96:M96" si="23">+G95+G75</f>
        <v>63550416.949999996</v>
      </c>
      <c r="H96" s="554">
        <f t="shared" si="23"/>
        <v>898235.13</v>
      </c>
      <c r="I96" s="554">
        <f t="shared" si="23"/>
        <v>0</v>
      </c>
      <c r="J96" s="554">
        <f t="shared" si="23"/>
        <v>-2684972.02</v>
      </c>
      <c r="K96" s="554">
        <f t="shared" si="23"/>
        <v>-278321.32999999996</v>
      </c>
      <c r="L96" s="554">
        <f t="shared" si="23"/>
        <v>-2861478.14</v>
      </c>
      <c r="M96" s="555">
        <f t="shared" si="23"/>
        <v>908731062.73999989</v>
      </c>
      <c r="N96" s="556"/>
      <c r="O96" s="557"/>
      <c r="P96" s="558"/>
      <c r="Q96" s="555">
        <v>-150871607.05000001</v>
      </c>
      <c r="R96" s="554">
        <f t="shared" ref="R96:X96" si="24">+R95+R75</f>
        <v>-33048490.52999999</v>
      </c>
      <c r="S96" s="554">
        <f t="shared" si="24"/>
        <v>0</v>
      </c>
      <c r="T96" s="554">
        <f t="shared" si="24"/>
        <v>786863.63000000012</v>
      </c>
      <c r="U96" s="554">
        <f t="shared" si="24"/>
        <v>195617.3</v>
      </c>
      <c r="V96" s="554">
        <f t="shared" si="24"/>
        <v>2861478.14</v>
      </c>
      <c r="W96" s="554">
        <f t="shared" si="24"/>
        <v>-180076138.51000005</v>
      </c>
      <c r="X96" s="555">
        <f t="shared" si="24"/>
        <v>728654924.2299999</v>
      </c>
    </row>
    <row r="97" spans="1:25" ht="13.5" thickTop="1" x14ac:dyDescent="0.2">
      <c r="A97" s="559"/>
      <c r="F97" s="560"/>
      <c r="G97" s="480"/>
      <c r="H97" s="480"/>
      <c r="I97" s="480"/>
      <c r="J97" s="480"/>
      <c r="K97" s="480"/>
      <c r="L97" s="480"/>
      <c r="M97" s="561"/>
      <c r="N97" s="211"/>
      <c r="O97" s="211"/>
      <c r="P97" s="505"/>
      <c r="Q97" s="502"/>
      <c r="R97" s="502"/>
      <c r="S97" s="502"/>
      <c r="T97" s="502"/>
      <c r="U97" s="502"/>
      <c r="V97" s="502"/>
      <c r="W97" s="509"/>
      <c r="X97" s="508"/>
    </row>
    <row r="98" spans="1:25" x14ac:dyDescent="0.2">
      <c r="A98" s="498" t="s">
        <v>84</v>
      </c>
      <c r="F98" s="560"/>
      <c r="G98" s="480"/>
      <c r="H98" s="480"/>
      <c r="I98" s="480"/>
      <c r="J98" s="480"/>
      <c r="K98" s="480"/>
      <c r="L98" s="480"/>
      <c r="M98" s="561"/>
      <c r="N98" s="211"/>
      <c r="O98" s="211"/>
      <c r="P98" s="505"/>
      <c r="Q98" s="502"/>
      <c r="R98" s="502"/>
      <c r="S98" s="502"/>
      <c r="T98" s="502"/>
      <c r="U98" s="502"/>
      <c r="V98" s="502"/>
      <c r="W98" s="509"/>
      <c r="X98" s="508"/>
    </row>
    <row r="99" spans="1:25" x14ac:dyDescent="0.2">
      <c r="A99" s="520" t="s">
        <v>549</v>
      </c>
      <c r="C99" s="474">
        <v>45</v>
      </c>
      <c r="E99" s="505" t="s">
        <v>550</v>
      </c>
      <c r="F99" s="518">
        <v>-53433.16</v>
      </c>
      <c r="G99" s="502">
        <v>0</v>
      </c>
      <c r="H99" s="502"/>
      <c r="I99" s="502"/>
      <c r="J99" s="502"/>
      <c r="K99" s="502"/>
      <c r="L99" s="502"/>
      <c r="M99" s="508">
        <f t="shared" ref="M99:M114" si="25">+F99+G99+H99+I99+J99+K99+L99</f>
        <v>-53433.16</v>
      </c>
      <c r="N99" s="211" t="s">
        <v>551</v>
      </c>
      <c r="O99" s="211"/>
      <c r="P99" s="505" t="s">
        <v>552</v>
      </c>
      <c r="Q99" s="502">
        <v>6238.27</v>
      </c>
      <c r="R99" s="502">
        <v>1187.4000000000001</v>
      </c>
      <c r="S99" s="502"/>
      <c r="T99" s="502"/>
      <c r="U99" s="502"/>
      <c r="V99" s="502"/>
      <c r="W99" s="509">
        <f t="shared" ref="W99:W110" si="26">+Q99+R99+S99+T99+U99+V99</f>
        <v>7425.67</v>
      </c>
      <c r="X99" s="508">
        <f t="shared" ref="X99:X114" si="27">+M99+W99</f>
        <v>-46007.490000000005</v>
      </c>
      <c r="Y99" s="472">
        <v>2440</v>
      </c>
    </row>
    <row r="100" spans="1:25" x14ac:dyDescent="0.2">
      <c r="A100" s="520" t="s">
        <v>553</v>
      </c>
      <c r="C100" s="474">
        <v>55</v>
      </c>
      <c r="E100" s="505" t="s">
        <v>554</v>
      </c>
      <c r="F100" s="518">
        <v>-4447004.3899999997</v>
      </c>
      <c r="G100" s="502">
        <v>-48123.450000000004</v>
      </c>
      <c r="H100" s="502"/>
      <c r="I100" s="502"/>
      <c r="J100" s="502"/>
      <c r="K100" s="502"/>
      <c r="L100" s="502"/>
      <c r="M100" s="508">
        <f t="shared" si="25"/>
        <v>-4495127.84</v>
      </c>
      <c r="N100" s="211" t="s">
        <v>555</v>
      </c>
      <c r="O100" s="211"/>
      <c r="P100" s="505" t="s">
        <v>556</v>
      </c>
      <c r="Q100" s="502">
        <v>269569.26</v>
      </c>
      <c r="R100" s="502">
        <v>81292.11</v>
      </c>
      <c r="S100" s="502"/>
      <c r="T100" s="502"/>
      <c r="U100" s="502"/>
      <c r="V100" s="502"/>
      <c r="W100" s="509">
        <f t="shared" si="26"/>
        <v>350861.37</v>
      </c>
      <c r="X100" s="508">
        <f t="shared" si="27"/>
        <v>-4144266.4699999997</v>
      </c>
      <c r="Y100" s="472">
        <v>2440</v>
      </c>
    </row>
    <row r="101" spans="1:25" x14ac:dyDescent="0.2">
      <c r="A101" s="520" t="s">
        <v>557</v>
      </c>
      <c r="C101" s="474">
        <v>45</v>
      </c>
      <c r="E101" s="505" t="s">
        <v>558</v>
      </c>
      <c r="F101" s="518">
        <v>-2001082.9299999997</v>
      </c>
      <c r="G101" s="502">
        <v>-305920.88</v>
      </c>
      <c r="H101" s="502"/>
      <c r="I101" s="502"/>
      <c r="J101" s="502"/>
      <c r="K101" s="502"/>
      <c r="L101" s="502"/>
      <c r="M101" s="508">
        <f t="shared" si="25"/>
        <v>-2307003.8099999996</v>
      </c>
      <c r="N101" s="211" t="s">
        <v>559</v>
      </c>
      <c r="O101" s="211"/>
      <c r="P101" s="505" t="s">
        <v>560</v>
      </c>
      <c r="Q101" s="502">
        <v>86529.709999999977</v>
      </c>
      <c r="R101" s="502">
        <v>47867.64</v>
      </c>
      <c r="S101" s="502"/>
      <c r="T101" s="502"/>
      <c r="U101" s="502"/>
      <c r="V101" s="502"/>
      <c r="W101" s="509">
        <f t="shared" si="26"/>
        <v>134397.34999999998</v>
      </c>
      <c r="X101" s="508">
        <f t="shared" si="27"/>
        <v>-2172606.4599999995</v>
      </c>
      <c r="Y101" s="472">
        <v>2440</v>
      </c>
    </row>
    <row r="102" spans="1:25" x14ac:dyDescent="0.2">
      <c r="A102" s="520" t="s">
        <v>561</v>
      </c>
      <c r="C102" s="474">
        <v>40</v>
      </c>
      <c r="E102" s="505" t="s">
        <v>562</v>
      </c>
      <c r="F102" s="518">
        <v>-513348.61</v>
      </c>
      <c r="G102" s="502">
        <v>-5531.45</v>
      </c>
      <c r="H102" s="502"/>
      <c r="I102" s="502"/>
      <c r="J102" s="502"/>
      <c r="K102" s="502"/>
      <c r="L102" s="502"/>
      <c r="M102" s="508">
        <f t="shared" si="25"/>
        <v>-518880.06</v>
      </c>
      <c r="N102" s="211" t="s">
        <v>563</v>
      </c>
      <c r="O102" s="211"/>
      <c r="P102" s="505" t="s">
        <v>564</v>
      </c>
      <c r="Q102" s="502">
        <v>42891.420000000006</v>
      </c>
      <c r="R102" s="502">
        <v>12902.85</v>
      </c>
      <c r="S102" s="502"/>
      <c r="T102" s="502"/>
      <c r="U102" s="502"/>
      <c r="V102" s="502"/>
      <c r="W102" s="509">
        <f t="shared" si="26"/>
        <v>55794.270000000004</v>
      </c>
      <c r="X102" s="508">
        <f t="shared" si="27"/>
        <v>-463085.79</v>
      </c>
      <c r="Y102" s="472">
        <v>2440</v>
      </c>
    </row>
    <row r="103" spans="1:25" x14ac:dyDescent="0.2">
      <c r="A103" s="520" t="s">
        <v>565</v>
      </c>
      <c r="C103" s="474">
        <v>40</v>
      </c>
      <c r="E103" s="505" t="s">
        <v>566</v>
      </c>
      <c r="F103" s="518">
        <v>-10461516.85</v>
      </c>
      <c r="G103" s="502">
        <v>-2697185.72</v>
      </c>
      <c r="H103" s="502">
        <v>155781.22</v>
      </c>
      <c r="I103" s="502"/>
      <c r="J103" s="502"/>
      <c r="K103" s="502"/>
      <c r="L103" s="502"/>
      <c r="M103" s="508">
        <f t="shared" si="25"/>
        <v>-13002921.35</v>
      </c>
      <c r="N103" s="211" t="s">
        <v>567</v>
      </c>
      <c r="O103" s="211"/>
      <c r="P103" s="505" t="s">
        <v>568</v>
      </c>
      <c r="Q103" s="502">
        <v>655457.73</v>
      </c>
      <c r="R103" s="502">
        <v>269938.28999999998</v>
      </c>
      <c r="S103" s="502"/>
      <c r="T103" s="502"/>
      <c r="U103" s="502"/>
      <c r="V103" s="502"/>
      <c r="W103" s="509">
        <f t="shared" si="26"/>
        <v>925396.02</v>
      </c>
      <c r="X103" s="508">
        <f t="shared" si="27"/>
        <v>-12077525.33</v>
      </c>
      <c r="Y103" s="472">
        <v>2440</v>
      </c>
    </row>
    <row r="104" spans="1:25" x14ac:dyDescent="0.2">
      <c r="A104" s="520" t="s">
        <v>569</v>
      </c>
      <c r="C104" s="474">
        <v>35</v>
      </c>
      <c r="E104" s="283" t="s">
        <v>570</v>
      </c>
      <c r="F104" s="518">
        <v>-944776.62</v>
      </c>
      <c r="G104" s="502">
        <v>-269296.84999999998</v>
      </c>
      <c r="H104" s="502"/>
      <c r="I104" s="502"/>
      <c r="J104" s="502"/>
      <c r="K104" s="502"/>
      <c r="L104" s="502"/>
      <c r="M104" s="508">
        <f t="shared" si="25"/>
        <v>-1214073.47</v>
      </c>
      <c r="N104" s="211" t="s">
        <v>571</v>
      </c>
      <c r="O104" s="211"/>
      <c r="P104" s="214" t="s">
        <v>572</v>
      </c>
      <c r="Q104" s="502">
        <v>66944.38</v>
      </c>
      <c r="R104" s="502">
        <v>30840.720000000001</v>
      </c>
      <c r="S104" s="502"/>
      <c r="T104" s="502"/>
      <c r="U104" s="502"/>
      <c r="V104" s="502"/>
      <c r="W104" s="509">
        <f t="shared" si="26"/>
        <v>97785.1</v>
      </c>
      <c r="X104" s="508">
        <f t="shared" si="27"/>
        <v>-1116288.3699999999</v>
      </c>
      <c r="Y104" s="472">
        <v>2440</v>
      </c>
    </row>
    <row r="105" spans="1:25" x14ac:dyDescent="0.2">
      <c r="A105" s="520" t="s">
        <v>573</v>
      </c>
      <c r="C105" s="474">
        <v>50</v>
      </c>
      <c r="E105" s="505" t="s">
        <v>574</v>
      </c>
      <c r="F105" s="518">
        <v>-3488070.2300000004</v>
      </c>
      <c r="G105" s="502">
        <v>-939207.13</v>
      </c>
      <c r="H105" s="502"/>
      <c r="I105" s="502"/>
      <c r="J105" s="502"/>
      <c r="K105" s="502"/>
      <c r="L105" s="502"/>
      <c r="M105" s="508">
        <f t="shared" si="25"/>
        <v>-4427277.3600000003</v>
      </c>
      <c r="N105" s="211" t="s">
        <v>575</v>
      </c>
      <c r="O105" s="211"/>
      <c r="P105" s="505" t="s">
        <v>576</v>
      </c>
      <c r="Q105" s="502">
        <v>169490.28000000003</v>
      </c>
      <c r="R105" s="502">
        <v>79153.48</v>
      </c>
      <c r="S105" s="502"/>
      <c r="T105" s="502"/>
      <c r="U105" s="502"/>
      <c r="V105" s="502"/>
      <c r="W105" s="509">
        <f t="shared" si="26"/>
        <v>248643.76</v>
      </c>
      <c r="X105" s="508">
        <f t="shared" si="27"/>
        <v>-4178633.6000000006</v>
      </c>
      <c r="Y105" s="472">
        <v>2440</v>
      </c>
    </row>
    <row r="106" spans="1:25" x14ac:dyDescent="0.2">
      <c r="A106" s="520" t="s">
        <v>577</v>
      </c>
      <c r="C106" s="474">
        <v>20</v>
      </c>
      <c r="E106" s="505" t="s">
        <v>578</v>
      </c>
      <c r="F106" s="518">
        <v>-1139059.23</v>
      </c>
      <c r="G106" s="502">
        <v>-412494.82</v>
      </c>
      <c r="H106" s="502"/>
      <c r="I106" s="502"/>
      <c r="J106" s="502"/>
      <c r="K106" s="502"/>
      <c r="L106" s="502"/>
      <c r="M106" s="508">
        <f t="shared" si="25"/>
        <v>-1551554.05</v>
      </c>
      <c r="N106" s="211" t="s">
        <v>579</v>
      </c>
      <c r="O106" s="211"/>
      <c r="P106" s="505" t="s">
        <v>580</v>
      </c>
      <c r="Q106" s="502">
        <v>143384.65999999997</v>
      </c>
      <c r="R106" s="502">
        <v>67265.31</v>
      </c>
      <c r="S106" s="502"/>
      <c r="T106" s="502"/>
      <c r="U106" s="502"/>
      <c r="V106" s="502"/>
      <c r="W106" s="509">
        <f t="shared" si="26"/>
        <v>210649.96999999997</v>
      </c>
      <c r="X106" s="508">
        <f t="shared" si="27"/>
        <v>-1340904.08</v>
      </c>
      <c r="Y106" s="472">
        <v>2440</v>
      </c>
    </row>
    <row r="107" spans="1:25" x14ac:dyDescent="0.2">
      <c r="A107" s="520" t="s">
        <v>581</v>
      </c>
      <c r="C107" s="474">
        <v>25</v>
      </c>
      <c r="E107" s="505" t="s">
        <v>582</v>
      </c>
      <c r="F107" s="518">
        <v>-714.01</v>
      </c>
      <c r="G107" s="502">
        <v>0</v>
      </c>
      <c r="H107" s="502"/>
      <c r="I107" s="502"/>
      <c r="J107" s="502"/>
      <c r="K107" s="502"/>
      <c r="L107" s="502"/>
      <c r="M107" s="508">
        <f t="shared" si="25"/>
        <v>-714.01</v>
      </c>
      <c r="N107" s="211" t="s">
        <v>583</v>
      </c>
      <c r="O107" s="211"/>
      <c r="P107" s="505" t="s">
        <v>584</v>
      </c>
      <c r="Q107" s="502">
        <v>128.51999999999998</v>
      </c>
      <c r="R107" s="502">
        <v>28.560000000000002</v>
      </c>
      <c r="S107" s="502"/>
      <c r="T107" s="502"/>
      <c r="U107" s="502"/>
      <c r="V107" s="502"/>
      <c r="W107" s="509">
        <f t="shared" si="26"/>
        <v>157.07999999999998</v>
      </c>
      <c r="X107" s="508">
        <f t="shared" si="27"/>
        <v>-556.93000000000006</v>
      </c>
      <c r="Y107" s="472">
        <v>2440</v>
      </c>
    </row>
    <row r="108" spans="1:25" x14ac:dyDescent="0.2">
      <c r="A108" s="520" t="s">
        <v>585</v>
      </c>
      <c r="C108" s="562">
        <v>35</v>
      </c>
      <c r="E108" s="505" t="s">
        <v>586</v>
      </c>
      <c r="F108" s="518">
        <v>-4832.24</v>
      </c>
      <c r="G108" s="502">
        <v>0</v>
      </c>
      <c r="H108" s="502"/>
      <c r="I108" s="502"/>
      <c r="J108" s="502"/>
      <c r="K108" s="502"/>
      <c r="L108" s="502"/>
      <c r="M108" s="508">
        <f t="shared" si="25"/>
        <v>-4832.24</v>
      </c>
      <c r="N108" s="211" t="s">
        <v>587</v>
      </c>
      <c r="O108" s="211"/>
      <c r="P108" s="505" t="s">
        <v>588</v>
      </c>
      <c r="Q108" s="502">
        <v>156.67000000000002</v>
      </c>
      <c r="R108" s="502">
        <v>138.06</v>
      </c>
      <c r="S108" s="502"/>
      <c r="T108" s="502"/>
      <c r="U108" s="502"/>
      <c r="V108" s="502"/>
      <c r="W108" s="509">
        <f t="shared" si="26"/>
        <v>294.73</v>
      </c>
      <c r="X108" s="508">
        <f t="shared" si="27"/>
        <v>-4537.51</v>
      </c>
      <c r="Y108" s="472">
        <v>2440</v>
      </c>
    </row>
    <row r="109" spans="1:25" x14ac:dyDescent="0.2">
      <c r="A109" s="201" t="s">
        <v>589</v>
      </c>
      <c r="B109" s="202" t="s">
        <v>340</v>
      </c>
      <c r="C109" s="285">
        <v>40</v>
      </c>
      <c r="E109" s="202" t="s">
        <v>590</v>
      </c>
      <c r="F109" s="518">
        <v>-2192826</v>
      </c>
      <c r="G109" s="502">
        <v>-47370</v>
      </c>
      <c r="H109" s="502"/>
      <c r="I109" s="502"/>
      <c r="J109" s="502"/>
      <c r="K109" s="502"/>
      <c r="L109" s="502"/>
      <c r="M109" s="508">
        <f t="shared" si="25"/>
        <v>-2240196</v>
      </c>
      <c r="N109" s="211" t="s">
        <v>591</v>
      </c>
      <c r="O109" s="211"/>
      <c r="P109" s="505" t="s">
        <v>592</v>
      </c>
      <c r="Q109" s="502">
        <v>170826.15999999997</v>
      </c>
      <c r="R109" s="502">
        <v>81195.89</v>
      </c>
      <c r="S109" s="502"/>
      <c r="T109" s="502"/>
      <c r="U109" s="502"/>
      <c r="V109" s="502"/>
      <c r="W109" s="509">
        <f t="shared" si="26"/>
        <v>252022.05</v>
      </c>
      <c r="X109" s="508">
        <f t="shared" si="27"/>
        <v>-1988173.95</v>
      </c>
      <c r="Y109" s="472">
        <v>2440</v>
      </c>
    </row>
    <row r="110" spans="1:25" x14ac:dyDescent="0.2">
      <c r="A110" s="201" t="s">
        <v>593</v>
      </c>
      <c r="B110" s="202" t="s">
        <v>340</v>
      </c>
      <c r="C110" s="285">
        <v>15</v>
      </c>
      <c r="E110" s="505" t="s">
        <v>594</v>
      </c>
      <c r="F110" s="518">
        <v>-401549.91</v>
      </c>
      <c r="G110" s="502"/>
      <c r="H110" s="502"/>
      <c r="I110" s="502"/>
      <c r="J110" s="502"/>
      <c r="K110" s="502"/>
      <c r="L110" s="502"/>
      <c r="M110" s="508">
        <f t="shared" si="25"/>
        <v>-401549.91</v>
      </c>
      <c r="N110" s="211" t="s">
        <v>595</v>
      </c>
      <c r="O110" s="211"/>
      <c r="P110" s="505" t="s">
        <v>596</v>
      </c>
      <c r="Q110" s="502">
        <v>80038.98</v>
      </c>
      <c r="R110" s="502"/>
      <c r="S110" s="502"/>
      <c r="T110" s="502"/>
      <c r="U110" s="502"/>
      <c r="V110" s="502"/>
      <c r="W110" s="509">
        <f t="shared" si="26"/>
        <v>80038.98</v>
      </c>
      <c r="X110" s="508">
        <f t="shared" si="27"/>
        <v>-321510.93</v>
      </c>
      <c r="Y110" s="472">
        <v>1531</v>
      </c>
    </row>
    <row r="111" spans="1:25" x14ac:dyDescent="0.2">
      <c r="A111" s="498" t="s">
        <v>597</v>
      </c>
      <c r="C111" s="562"/>
      <c r="F111" s="518"/>
      <c r="G111" s="502"/>
      <c r="H111" s="502"/>
      <c r="I111" s="502"/>
      <c r="J111" s="502"/>
      <c r="K111" s="502"/>
      <c r="L111" s="502"/>
      <c r="M111" s="508">
        <f t="shared" si="25"/>
        <v>0</v>
      </c>
      <c r="N111" s="211"/>
      <c r="O111" s="211"/>
      <c r="P111" s="505"/>
      <c r="Q111" s="502"/>
      <c r="R111" s="502"/>
      <c r="S111" s="502"/>
      <c r="T111" s="502"/>
      <c r="U111" s="502"/>
      <c r="V111" s="502"/>
      <c r="W111" s="509"/>
      <c r="X111" s="508">
        <f t="shared" si="27"/>
        <v>0</v>
      </c>
    </row>
    <row r="112" spans="1:25" x14ac:dyDescent="0.2">
      <c r="A112" s="520" t="s">
        <v>598</v>
      </c>
      <c r="B112" s="563"/>
      <c r="C112" s="562"/>
      <c r="E112" s="563" t="s">
        <v>600</v>
      </c>
      <c r="F112" s="518">
        <v>-71279.209999999905</v>
      </c>
      <c r="G112" s="502">
        <v>-315391.33999999997</v>
      </c>
      <c r="H112" s="502"/>
      <c r="I112" s="502"/>
      <c r="J112" s="502"/>
      <c r="K112" s="502"/>
      <c r="L112" s="502"/>
      <c r="M112" s="508">
        <f t="shared" si="25"/>
        <v>-386670.54999999987</v>
      </c>
      <c r="N112" s="211"/>
      <c r="O112" s="211"/>
      <c r="P112" s="505"/>
      <c r="Q112" s="502"/>
      <c r="R112" s="502"/>
      <c r="S112" s="502"/>
      <c r="T112" s="502"/>
      <c r="U112" s="502"/>
      <c r="V112" s="502"/>
      <c r="W112" s="509"/>
      <c r="X112" s="508">
        <f t="shared" si="27"/>
        <v>-386670.54999999987</v>
      </c>
      <c r="Y112" s="472" t="s">
        <v>71</v>
      </c>
    </row>
    <row r="113" spans="1:25" x14ac:dyDescent="0.2">
      <c r="A113" s="520" t="s">
        <v>601</v>
      </c>
      <c r="B113" s="563"/>
      <c r="C113" s="562"/>
      <c r="E113" s="563" t="s">
        <v>602</v>
      </c>
      <c r="F113" s="518">
        <v>-630707.10999999975</v>
      </c>
      <c r="G113" s="502">
        <v>-154205.66000000015</v>
      </c>
      <c r="H113" s="502"/>
      <c r="I113" s="502"/>
      <c r="J113" s="502"/>
      <c r="K113" s="502"/>
      <c r="L113" s="502"/>
      <c r="M113" s="508">
        <f t="shared" si="25"/>
        <v>-784912.7699999999</v>
      </c>
      <c r="N113" s="211"/>
      <c r="O113" s="211"/>
      <c r="P113" s="505"/>
      <c r="Q113" s="502"/>
      <c r="R113" s="502"/>
      <c r="S113" s="502"/>
      <c r="T113" s="502"/>
      <c r="U113" s="502"/>
      <c r="V113" s="502"/>
      <c r="W113" s="509"/>
      <c r="X113" s="508">
        <f t="shared" si="27"/>
        <v>-784912.7699999999</v>
      </c>
      <c r="Y113" s="472" t="s">
        <v>71</v>
      </c>
    </row>
    <row r="114" spans="1:25" x14ac:dyDescent="0.2">
      <c r="A114" s="564" t="s">
        <v>603</v>
      </c>
      <c r="B114" s="563"/>
      <c r="C114" s="562"/>
      <c r="E114" s="563" t="s">
        <v>605</v>
      </c>
      <c r="F114" s="518">
        <v>-70412.100000000006</v>
      </c>
      <c r="G114" s="502">
        <v>36370</v>
      </c>
      <c r="H114" s="502"/>
      <c r="I114" s="502"/>
      <c r="J114" s="502"/>
      <c r="K114" s="502"/>
      <c r="L114" s="502"/>
      <c r="M114" s="508">
        <f t="shared" si="25"/>
        <v>-34042.100000000006</v>
      </c>
      <c r="N114" s="211"/>
      <c r="O114" s="211"/>
      <c r="P114" s="505"/>
      <c r="Q114" s="502"/>
      <c r="R114" s="502"/>
      <c r="S114" s="502"/>
      <c r="T114" s="502"/>
      <c r="U114" s="502"/>
      <c r="V114" s="502"/>
      <c r="W114" s="509"/>
      <c r="X114" s="508">
        <f t="shared" si="27"/>
        <v>-34042.100000000006</v>
      </c>
      <c r="Y114" s="472" t="s">
        <v>71</v>
      </c>
    </row>
    <row r="115" spans="1:25" x14ac:dyDescent="0.2">
      <c r="A115" s="243" t="s">
        <v>606</v>
      </c>
      <c r="B115" s="522"/>
      <c r="C115" s="523"/>
      <c r="D115" s="523"/>
      <c r="E115" s="522"/>
      <c r="F115" s="547">
        <f>SUM(F99:F114)</f>
        <v>-26420612.600000001</v>
      </c>
      <c r="G115" s="547">
        <f t="shared" ref="G115:M115" si="28">SUM(G99:G114)</f>
        <v>-5158357.3000000007</v>
      </c>
      <c r="H115" s="547">
        <f t="shared" si="28"/>
        <v>155781.22</v>
      </c>
      <c r="I115" s="547">
        <f t="shared" si="28"/>
        <v>0</v>
      </c>
      <c r="J115" s="547">
        <f t="shared" si="28"/>
        <v>0</v>
      </c>
      <c r="K115" s="547">
        <f t="shared" si="28"/>
        <v>0</v>
      </c>
      <c r="L115" s="547">
        <f t="shared" si="28"/>
        <v>0</v>
      </c>
      <c r="M115" s="548">
        <f t="shared" si="28"/>
        <v>-31423188.68</v>
      </c>
      <c r="N115" s="241"/>
      <c r="O115" s="227"/>
      <c r="P115" s="513"/>
      <c r="Q115" s="547">
        <v>1691656.0399999998</v>
      </c>
      <c r="R115" s="514">
        <f t="shared" ref="R115:X115" si="29">SUM(R99:R114)</f>
        <v>671810.31000000017</v>
      </c>
      <c r="S115" s="514">
        <f t="shared" si="29"/>
        <v>0</v>
      </c>
      <c r="T115" s="514">
        <f t="shared" si="29"/>
        <v>0</v>
      </c>
      <c r="U115" s="514">
        <f t="shared" si="29"/>
        <v>0</v>
      </c>
      <c r="V115" s="514">
        <f t="shared" si="29"/>
        <v>0</v>
      </c>
      <c r="W115" s="516">
        <f t="shared" si="29"/>
        <v>2363466.35</v>
      </c>
      <c r="X115" s="515">
        <f t="shared" si="29"/>
        <v>-29059722.330000006</v>
      </c>
    </row>
    <row r="116" spans="1:25" s="573" customFormat="1" ht="13.5" thickBot="1" x14ac:dyDescent="0.25">
      <c r="A116" s="565"/>
      <c r="B116" s="566"/>
      <c r="C116" s="567"/>
      <c r="D116" s="567"/>
      <c r="E116" s="566"/>
      <c r="F116" s="568">
        <f>F96+F115</f>
        <v>823686569.54999971</v>
      </c>
      <c r="G116" s="568">
        <f t="shared" ref="G116:M116" si="30">+G115+G96</f>
        <v>58392059.649999991</v>
      </c>
      <c r="H116" s="568">
        <f t="shared" si="30"/>
        <v>1054016.3500000001</v>
      </c>
      <c r="I116" s="568">
        <f t="shared" si="30"/>
        <v>0</v>
      </c>
      <c r="J116" s="568">
        <f t="shared" si="30"/>
        <v>-2684972.02</v>
      </c>
      <c r="K116" s="568">
        <f t="shared" si="30"/>
        <v>-278321.32999999996</v>
      </c>
      <c r="L116" s="568">
        <f t="shared" si="30"/>
        <v>-2861478.14</v>
      </c>
      <c r="M116" s="569">
        <f t="shared" si="30"/>
        <v>877307874.05999994</v>
      </c>
      <c r="N116" s="570"/>
      <c r="O116" s="571"/>
      <c r="P116" s="572"/>
      <c r="Q116" s="568">
        <v>-149179951.01000002</v>
      </c>
      <c r="R116" s="568">
        <f t="shared" ref="R116:X116" si="31">+R115+R96</f>
        <v>-32376680.219999991</v>
      </c>
      <c r="S116" s="568">
        <f t="shared" si="31"/>
        <v>0</v>
      </c>
      <c r="T116" s="568">
        <f t="shared" si="31"/>
        <v>786863.63000000012</v>
      </c>
      <c r="U116" s="568">
        <f t="shared" si="31"/>
        <v>195617.3</v>
      </c>
      <c r="V116" s="568">
        <f t="shared" si="31"/>
        <v>2861478.14</v>
      </c>
      <c r="W116" s="568">
        <f t="shared" si="31"/>
        <v>-177712672.16000006</v>
      </c>
      <c r="X116" s="569">
        <f t="shared" si="31"/>
        <v>699595201.89999986</v>
      </c>
    </row>
    <row r="117" spans="1:25" ht="13.5" thickTop="1" x14ac:dyDescent="0.2"/>
    <row r="118" spans="1:25" x14ac:dyDescent="0.2">
      <c r="Q118" s="476"/>
    </row>
  </sheetData>
  <autoFilter ref="A9:Y75" xr:uid="{EAEC14D3-181C-42B5-B1FE-446809848E09}"/>
  <mergeCells count="6">
    <mergeCell ref="G7:H7"/>
    <mergeCell ref="A2:X2"/>
    <mergeCell ref="A3:X3"/>
    <mergeCell ref="A4:X4"/>
    <mergeCell ref="A6:M6"/>
    <mergeCell ref="N6:W6"/>
  </mergeCells>
  <pageMargins left="0.27559055118110237" right="0.15748031496062992" top="0.31496062992125984" bottom="0.55118110236220474" header="0.19685039370078741" footer="0.35433070866141736"/>
  <pageSetup paperSize="5" scale="55" fitToHeight="0" orientation="landscape" r:id="rId1"/>
  <headerFooter alignWithMargins="0">
    <oddFooter>&amp;LPrepared by:  Antonia Rimando&amp;CApproved by:  Chris Masters&amp;RPage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C59A30-C1B1-44BB-8F3D-568917D94D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FBC1B5-CFC7-4504-801B-25BC3EFFC568}">
  <ds:schemaRefs>
    <ds:schemaRef ds:uri="http://www.w3.org/XML/1998/namespace"/>
    <ds:schemaRef ds:uri="http://purl.org/dc/dcmitype/"/>
    <ds:schemaRef ds:uri="http://schemas.microsoft.com/office/2006/documentManagement/types"/>
    <ds:schemaRef ds:uri="c4ac414c-25a2-4ad1-8aac-59589dae9f3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0DC24B3-B3C2-4686-A3EF-2706D8C84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18</vt:i4>
      </vt:variant>
    </vt:vector>
  </HeadingPairs>
  <TitlesOfParts>
    <vt:vector size="45" baseType="lpstr">
      <vt:lpstr>App.2-BA_Combined</vt:lpstr>
      <vt:lpstr>App.2-BA_ERZ</vt:lpstr>
      <vt:lpstr>App.2-BA_HRZ</vt:lpstr>
      <vt:lpstr>App.2-BA_PRZ</vt:lpstr>
      <vt:lpstr>App.2-BA_BRZ</vt:lpstr>
      <vt:lpstr>App.2-BA_GRZ</vt:lpstr>
      <vt:lpstr>Components (WA)</vt:lpstr>
      <vt:lpstr>ERZ-2018</vt:lpstr>
      <vt:lpstr>ERZ-2017</vt:lpstr>
      <vt:lpstr>ERZ - 2016</vt:lpstr>
      <vt:lpstr>ERZ - 2015</vt:lpstr>
      <vt:lpstr>ERZ - 2014</vt:lpstr>
      <vt:lpstr>ERZ - 2013</vt:lpstr>
      <vt:lpstr>PRZ-2018</vt:lpstr>
      <vt:lpstr>PRZ-2017</vt:lpstr>
      <vt:lpstr>BRZ-2018</vt:lpstr>
      <vt:lpstr>BRZ-2017</vt:lpstr>
      <vt:lpstr>BR - 2016</vt:lpstr>
      <vt:lpstr>BR - 2015</vt:lpstr>
      <vt:lpstr>HRZ-2018</vt:lpstr>
      <vt:lpstr>HRZ-2017</vt:lpstr>
      <vt:lpstr>HZ - 2016</vt:lpstr>
      <vt:lpstr>HZ - 2015</vt:lpstr>
      <vt:lpstr>GRZ-2019</vt:lpstr>
      <vt:lpstr>GRZ-2018</vt:lpstr>
      <vt:lpstr>GRZ-2017</vt:lpstr>
      <vt:lpstr>GRZ-2016</vt:lpstr>
      <vt:lpstr>'App.2-BA_BRZ'!Print_Area</vt:lpstr>
      <vt:lpstr>'App.2-BA_Combined'!Print_Area</vt:lpstr>
      <vt:lpstr>'App.2-BA_ERZ'!Print_Area</vt:lpstr>
      <vt:lpstr>'App.2-BA_GRZ'!Print_Area</vt:lpstr>
      <vt:lpstr>'App.2-BA_HRZ'!Print_Area</vt:lpstr>
      <vt:lpstr>'App.2-BA_PRZ'!Print_Area</vt:lpstr>
      <vt:lpstr>'ERZ - 2013'!Print_Area</vt:lpstr>
      <vt:lpstr>'ERZ - 2014'!Print_Area</vt:lpstr>
      <vt:lpstr>'ERZ - 2015'!Print_Area</vt:lpstr>
      <vt:lpstr>'ERZ - 2016'!Print_Area</vt:lpstr>
      <vt:lpstr>'ERZ-2017'!Print_Area</vt:lpstr>
      <vt:lpstr>'GRZ-2017'!Print_Area</vt:lpstr>
      <vt:lpstr>'ERZ - 2013'!Print_Titles</vt:lpstr>
      <vt:lpstr>'ERZ - 2014'!Print_Titles</vt:lpstr>
      <vt:lpstr>'ERZ - 2015'!Print_Titles</vt:lpstr>
      <vt:lpstr>'ERZ - 2016'!Print_Titles</vt:lpstr>
      <vt:lpstr>'ERZ-2017'!Print_Titles</vt:lpstr>
      <vt:lpstr>'GRZ-2018'!Print_Titles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JT-1.1.10_2-Staff-284</dc:title>
  <dc:subject/>
  <dc:creator>Luisa Irwin</dc:creator>
  <cp:keywords/>
  <dc:description/>
  <cp:lastModifiedBy>Colleen Calhoun</cp:lastModifiedBy>
  <cp:revision/>
  <dcterms:created xsi:type="dcterms:W3CDTF">2025-09-22T17:36:39Z</dcterms:created>
  <dcterms:modified xsi:type="dcterms:W3CDTF">2026-03-24T19:31:23Z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